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4.xml" ContentType="application/vnd.openxmlformats-officedocument.drawing+xml"/>
  <Override PartName="/xl/charts/chart33.xml" ContentType="application/vnd.openxmlformats-officedocument.drawingml.chart+xml"/>
  <Override PartName="/xl/drawings/drawing5.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7.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8.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935" yWindow="1365" windowWidth="20730" windowHeight="6360" tabRatio="834" activeTab="12"/>
  </bookViews>
  <sheets>
    <sheet name="Introduktion" sheetId="20" r:id="rId1"/>
    <sheet name="Økonomiske nøgletal" sheetId="3" r:id="rId2"/>
    <sheet name="Brændselspriser og CO2-kvoter" sheetId="4" r:id="rId3"/>
    <sheet name="Elforbrug" sheetId="6" r:id="rId4"/>
    <sheet name="Effektforbrug" sheetId="18" r:id="rId5"/>
    <sheet name="Kraftværksoversigt" sheetId="7" r:id="rId6"/>
    <sheet name="Kraftværkskapaciteter" sheetId="9" r:id="rId7"/>
    <sheet name="Solceller" sheetId="12" r:id="rId8"/>
    <sheet name="Vindmøller" sheetId="11" r:id="rId9"/>
    <sheet name="Fjernvarme" sheetId="19" r:id="rId10"/>
    <sheet name="Udlandsforbindelser" sheetId="13" r:id="rId11"/>
    <sheet name="Centrale gasdata" sheetId="14" r:id="rId12"/>
    <sheet name="Gasforbindelser" sheetId="17" r:id="rId1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Elforbrug_Fordeling">Elforbrug!$D$20:$Z$22</definedName>
    <definedName name="Elforbrug_Nettab">Elforbrug!$D$6:$Z$8</definedName>
    <definedName name="Pal_Workbook_GUID" hidden="1">"72JZWYL6P959RFW66W1IKY6K"</definedName>
    <definedName name="PJ2GWh">Elforbrug!$K$123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45621" calcMode="manual"/>
</workbook>
</file>

<file path=xl/calcChain.xml><?xml version="1.0" encoding="utf-8"?>
<calcChain xmlns="http://schemas.openxmlformats.org/spreadsheetml/2006/main">
  <c r="X301" i="6" l="1"/>
  <c r="Y301" i="6"/>
  <c r="Z301" i="6"/>
  <c r="E75" i="14" l="1"/>
  <c r="E76" i="14"/>
  <c r="E78" i="14"/>
  <c r="E83" i="14"/>
  <c r="E84" i="14"/>
  <c r="E86" i="14"/>
  <c r="E30" i="14"/>
  <c r="E31" i="14"/>
  <c r="E47" i="14"/>
  <c r="E104" i="14" l="1"/>
  <c r="E111" i="14"/>
  <c r="Z85" i="12" l="1"/>
  <c r="Y85" i="12"/>
  <c r="X85" i="12"/>
  <c r="W85" i="12"/>
  <c r="V85" i="12"/>
  <c r="U85" i="12"/>
  <c r="T85" i="12"/>
  <c r="S85" i="12"/>
  <c r="R85" i="12"/>
  <c r="Q85" i="12"/>
  <c r="P85" i="12"/>
  <c r="O85" i="12"/>
  <c r="N85" i="12"/>
  <c r="M85" i="12"/>
  <c r="L85" i="12"/>
  <c r="K85" i="12"/>
  <c r="J85" i="12"/>
  <c r="I85" i="12"/>
  <c r="H85" i="12"/>
  <c r="G85" i="12"/>
  <c r="F85" i="12"/>
  <c r="E85" i="12"/>
  <c r="D85" i="12"/>
  <c r="B85" i="12"/>
  <c r="J13" i="13" l="1"/>
  <c r="J12" i="13"/>
  <c r="E58" i="4" l="1"/>
  <c r="E68" i="4"/>
  <c r="P198" i="11" l="1"/>
  <c r="O197" i="11"/>
  <c r="M196" i="11"/>
  <c r="P31" i="19" l="1"/>
  <c r="O31" i="19"/>
  <c r="N31" i="19"/>
  <c r="M31" i="19"/>
  <c r="L31" i="19"/>
  <c r="K31" i="19"/>
  <c r="J31" i="19"/>
  <c r="I31" i="19"/>
  <c r="H31" i="19"/>
  <c r="G31" i="19"/>
  <c r="F31" i="19"/>
  <c r="E31" i="19"/>
  <c r="D31" i="19"/>
  <c r="P43" i="19"/>
  <c r="O43" i="19"/>
  <c r="N43" i="19"/>
  <c r="M43" i="19"/>
  <c r="L43" i="19"/>
  <c r="K43" i="19"/>
  <c r="J43" i="19"/>
  <c r="I43" i="19"/>
  <c r="H43" i="19"/>
  <c r="G43" i="19"/>
  <c r="F43" i="19"/>
  <c r="E43" i="19"/>
  <c r="D43" i="19"/>
  <c r="P42" i="19"/>
  <c r="O42" i="19"/>
  <c r="N42" i="19"/>
  <c r="M42" i="19"/>
  <c r="L42" i="19"/>
  <c r="K42" i="19"/>
  <c r="J42" i="19"/>
  <c r="I42" i="19"/>
  <c r="H42" i="19"/>
  <c r="G42" i="19"/>
  <c r="F42" i="19"/>
  <c r="E42" i="19"/>
  <c r="D42" i="19"/>
  <c r="P41" i="19"/>
  <c r="O41" i="19"/>
  <c r="N41" i="19"/>
  <c r="M41" i="19"/>
  <c r="L41" i="19"/>
  <c r="K41" i="19"/>
  <c r="J41" i="19"/>
  <c r="I41" i="19"/>
  <c r="H41" i="19"/>
  <c r="G41" i="19"/>
  <c r="F41" i="19"/>
  <c r="E41" i="19"/>
  <c r="D41" i="19"/>
  <c r="P35" i="19"/>
  <c r="O35" i="19"/>
  <c r="N35" i="19"/>
  <c r="M35" i="19"/>
  <c r="L35" i="19"/>
  <c r="K35" i="19"/>
  <c r="J35" i="19"/>
  <c r="I35" i="19"/>
  <c r="H35" i="19"/>
  <c r="G35" i="19"/>
  <c r="F35" i="19"/>
  <c r="E35" i="19"/>
  <c r="D35" i="19"/>
  <c r="Q34" i="19"/>
  <c r="Q43" i="19" s="1"/>
  <c r="Q33" i="19"/>
  <c r="Q42" i="19" s="1"/>
  <c r="Q32" i="19"/>
  <c r="Q41" i="19" s="1"/>
  <c r="R34" i="19" l="1"/>
  <c r="R43" i="19" s="1"/>
  <c r="Q31" i="19"/>
  <c r="Q44" i="19"/>
  <c r="G44" i="19"/>
  <c r="K44" i="19"/>
  <c r="O44" i="19"/>
  <c r="F44" i="19"/>
  <c r="J44" i="19"/>
  <c r="N44" i="19"/>
  <c r="R32" i="19"/>
  <c r="D44" i="19"/>
  <c r="H44" i="19"/>
  <c r="L44" i="19"/>
  <c r="P44" i="19"/>
  <c r="E44" i="19"/>
  <c r="I44" i="19"/>
  <c r="M44" i="19"/>
  <c r="S32" i="19"/>
  <c r="S34" i="19"/>
  <c r="R33" i="19"/>
  <c r="Q35" i="19"/>
  <c r="R41" i="19" l="1"/>
  <c r="R31" i="19"/>
  <c r="R42" i="19"/>
  <c r="S33" i="19"/>
  <c r="S31" i="19" s="1"/>
  <c r="T34" i="19"/>
  <c r="S43" i="19"/>
  <c r="R35" i="19"/>
  <c r="T32" i="19"/>
  <c r="S41" i="19"/>
  <c r="R44" i="19" l="1"/>
  <c r="S35" i="19"/>
  <c r="U34" i="19"/>
  <c r="T43" i="19"/>
  <c r="U32" i="19"/>
  <c r="T41" i="19"/>
  <c r="S42" i="19"/>
  <c r="S44" i="19" s="1"/>
  <c r="T33" i="19"/>
  <c r="T35" i="19" s="1"/>
  <c r="T31" i="19" l="1"/>
  <c r="T42" i="19"/>
  <c r="T44" i="19" s="1"/>
  <c r="U33" i="19"/>
  <c r="U35" i="19" s="1"/>
  <c r="V32" i="19"/>
  <c r="U41" i="19"/>
  <c r="U43" i="19"/>
  <c r="V34" i="19"/>
  <c r="U31" i="19" l="1"/>
  <c r="V43" i="19"/>
  <c r="W34" i="19"/>
  <c r="V41" i="19"/>
  <c r="W32" i="19"/>
  <c r="U42" i="19"/>
  <c r="U44" i="19" s="1"/>
  <c r="V33" i="19"/>
  <c r="V35" i="19" s="1"/>
  <c r="V31" i="19" l="1"/>
  <c r="V42" i="19"/>
  <c r="V44" i="19" s="1"/>
  <c r="W33" i="19"/>
  <c r="W31" i="19" s="1"/>
  <c r="X34" i="19"/>
  <c r="W43" i="19"/>
  <c r="X32" i="19"/>
  <c r="W41" i="19"/>
  <c r="W35" i="19" l="1"/>
  <c r="Y34" i="19"/>
  <c r="X43" i="19"/>
  <c r="Y32" i="19"/>
  <c r="X41" i="19"/>
  <c r="W42" i="19"/>
  <c r="W44" i="19" s="1"/>
  <c r="X33" i="19"/>
  <c r="X31" i="19" s="1"/>
  <c r="Y43" i="19" l="1"/>
  <c r="Z34" i="19"/>
  <c r="Z43" i="19" s="1"/>
  <c r="X42" i="19"/>
  <c r="X44" i="19" s="1"/>
  <c r="Y33" i="19"/>
  <c r="Y31" i="19" s="1"/>
  <c r="Y41" i="19"/>
  <c r="Z32" i="19"/>
  <c r="X35" i="19"/>
  <c r="Y42" i="19" l="1"/>
  <c r="Y44" i="19" s="1"/>
  <c r="Z33" i="19"/>
  <c r="Z42" i="19" s="1"/>
  <c r="Z41" i="19"/>
  <c r="Y35" i="19"/>
  <c r="Z44" i="19" l="1"/>
  <c r="Z35" i="19"/>
  <c r="Z31" i="19"/>
  <c r="P41" i="11"/>
  <c r="Z51" i="18" l="1"/>
  <c r="Y51" i="18"/>
  <c r="X51" i="18"/>
  <c r="W51" i="18"/>
  <c r="V51" i="18"/>
  <c r="U51" i="18"/>
  <c r="T51" i="18"/>
  <c r="S51" i="18"/>
  <c r="R51" i="18"/>
  <c r="Q51" i="18"/>
  <c r="P51" i="18"/>
  <c r="O51" i="18"/>
  <c r="N51" i="18"/>
  <c r="M51" i="18"/>
  <c r="L51" i="18"/>
  <c r="K51" i="18"/>
  <c r="J51" i="18"/>
  <c r="I51" i="18"/>
  <c r="H51" i="18"/>
  <c r="G51" i="18"/>
  <c r="F51" i="18"/>
  <c r="E51" i="18"/>
  <c r="D51" i="18"/>
  <c r="Z233" i="6" l="1"/>
  <c r="Y233" i="6"/>
  <c r="X233" i="6"/>
  <c r="W233" i="6"/>
  <c r="V233" i="6"/>
  <c r="U233" i="6"/>
  <c r="T233" i="6"/>
  <c r="S233" i="6"/>
  <c r="R233" i="6"/>
  <c r="Q233" i="6"/>
  <c r="P233" i="6"/>
  <c r="O233" i="6"/>
  <c r="N233" i="6"/>
  <c r="M233" i="6"/>
  <c r="L233" i="6"/>
  <c r="K233" i="6"/>
  <c r="J233" i="6"/>
  <c r="I233" i="6"/>
  <c r="H233" i="6"/>
  <c r="G233" i="6"/>
  <c r="F233" i="6"/>
  <c r="E233" i="6"/>
  <c r="D233" i="6"/>
  <c r="Z232" i="6"/>
  <c r="Y232" i="6"/>
  <c r="X232" i="6"/>
  <c r="W232" i="6"/>
  <c r="V232" i="6"/>
  <c r="U232" i="6"/>
  <c r="T232" i="6"/>
  <c r="S232" i="6"/>
  <c r="R232" i="6"/>
  <c r="Q232" i="6"/>
  <c r="P232" i="6"/>
  <c r="O232" i="6"/>
  <c r="N232" i="6"/>
  <c r="M232" i="6"/>
  <c r="L232" i="6"/>
  <c r="K232" i="6"/>
  <c r="J232" i="6"/>
  <c r="I232" i="6"/>
  <c r="H232" i="6"/>
  <c r="G232" i="6"/>
  <c r="F232" i="6"/>
  <c r="E232" i="6"/>
  <c r="D232" i="6"/>
  <c r="Z227" i="6"/>
  <c r="Y227" i="6"/>
  <c r="X227" i="6"/>
  <c r="W227" i="6"/>
  <c r="V227" i="6"/>
  <c r="U227" i="6"/>
  <c r="T227" i="6"/>
  <c r="S227" i="6"/>
  <c r="R227" i="6"/>
  <c r="Q227" i="6"/>
  <c r="P227" i="6"/>
  <c r="O227" i="6"/>
  <c r="N227" i="6"/>
  <c r="M227" i="6"/>
  <c r="L227" i="6"/>
  <c r="K227" i="6"/>
  <c r="J227" i="6"/>
  <c r="I227" i="6"/>
  <c r="H227" i="6"/>
  <c r="G227" i="6"/>
  <c r="F227" i="6"/>
  <c r="E227" i="6"/>
  <c r="D227" i="6"/>
  <c r="Z221" i="6"/>
  <c r="Y221" i="6"/>
  <c r="X221" i="6"/>
  <c r="W221" i="6"/>
  <c r="V221" i="6"/>
  <c r="U221" i="6"/>
  <c r="T221" i="6"/>
  <c r="S221" i="6"/>
  <c r="R221" i="6"/>
  <c r="Q221" i="6"/>
  <c r="P221" i="6"/>
  <c r="O221" i="6"/>
  <c r="N221" i="6"/>
  <c r="M221" i="6"/>
  <c r="L221" i="6"/>
  <c r="K221" i="6"/>
  <c r="J221" i="6"/>
  <c r="I221" i="6"/>
  <c r="H221" i="6"/>
  <c r="G221" i="6"/>
  <c r="F221" i="6"/>
  <c r="E221" i="6"/>
  <c r="D221" i="6"/>
  <c r="Z226" i="6"/>
  <c r="Y226" i="6"/>
  <c r="X226" i="6"/>
  <c r="W226" i="6"/>
  <c r="V226" i="6"/>
  <c r="U226" i="6"/>
  <c r="T226" i="6"/>
  <c r="S226" i="6"/>
  <c r="R226" i="6"/>
  <c r="Q226" i="6"/>
  <c r="P226" i="6"/>
  <c r="O226" i="6"/>
  <c r="N226" i="6"/>
  <c r="M226" i="6"/>
  <c r="L226" i="6"/>
  <c r="K226" i="6"/>
  <c r="J226" i="6"/>
  <c r="I226" i="6"/>
  <c r="H226" i="6"/>
  <c r="G226" i="6"/>
  <c r="F226" i="6"/>
  <c r="E226" i="6"/>
  <c r="D226" i="6"/>
  <c r="Z220" i="6"/>
  <c r="Y220" i="6"/>
  <c r="X220" i="6"/>
  <c r="W220" i="6"/>
  <c r="V220" i="6"/>
  <c r="U220" i="6"/>
  <c r="T220" i="6"/>
  <c r="S220" i="6"/>
  <c r="R220" i="6"/>
  <c r="Q220" i="6"/>
  <c r="P220" i="6"/>
  <c r="O220" i="6"/>
  <c r="N220" i="6"/>
  <c r="M220" i="6"/>
  <c r="L220" i="6"/>
  <c r="K220" i="6"/>
  <c r="J220" i="6"/>
  <c r="I220" i="6"/>
  <c r="H220" i="6"/>
  <c r="G220" i="6"/>
  <c r="F220" i="6"/>
  <c r="E220" i="6"/>
  <c r="D220" i="6"/>
  <c r="Z214" i="6"/>
  <c r="Y214" i="6"/>
  <c r="X214" i="6"/>
  <c r="W214" i="6"/>
  <c r="V214" i="6"/>
  <c r="U214" i="6"/>
  <c r="T214" i="6"/>
  <c r="S214" i="6"/>
  <c r="R214" i="6"/>
  <c r="Q214" i="6"/>
  <c r="P214" i="6"/>
  <c r="O214" i="6"/>
  <c r="N214" i="6"/>
  <c r="M214" i="6"/>
  <c r="L214" i="6"/>
  <c r="K214" i="6"/>
  <c r="J214" i="6"/>
  <c r="I214" i="6"/>
  <c r="H214" i="6"/>
  <c r="G214" i="6"/>
  <c r="F214" i="6"/>
  <c r="E214" i="6"/>
  <c r="D214" i="6"/>
  <c r="Z213" i="6"/>
  <c r="Y213" i="6"/>
  <c r="X213" i="6"/>
  <c r="W213" i="6"/>
  <c r="V213" i="6"/>
  <c r="U213" i="6"/>
  <c r="T213" i="6"/>
  <c r="S213" i="6"/>
  <c r="R213" i="6"/>
  <c r="Q213" i="6"/>
  <c r="P213" i="6"/>
  <c r="O213" i="6"/>
  <c r="N213" i="6"/>
  <c r="M213" i="6"/>
  <c r="L213" i="6"/>
  <c r="K213" i="6"/>
  <c r="J213" i="6"/>
  <c r="I213" i="6"/>
  <c r="H213" i="6"/>
  <c r="G213" i="6"/>
  <c r="F213" i="6"/>
  <c r="E213" i="6"/>
  <c r="D213" i="6"/>
  <c r="D212" i="6"/>
  <c r="Z208" i="6"/>
  <c r="Y208" i="6"/>
  <c r="X208" i="6"/>
  <c r="W208" i="6"/>
  <c r="V208" i="6"/>
  <c r="U208" i="6"/>
  <c r="T208" i="6"/>
  <c r="S208" i="6"/>
  <c r="R208" i="6"/>
  <c r="Q208" i="6"/>
  <c r="P208" i="6"/>
  <c r="O208" i="6"/>
  <c r="N208" i="6"/>
  <c r="M208" i="6"/>
  <c r="L208" i="6"/>
  <c r="K208" i="6"/>
  <c r="J208" i="6"/>
  <c r="I208" i="6"/>
  <c r="H208" i="6"/>
  <c r="G208" i="6"/>
  <c r="F208" i="6"/>
  <c r="E208" i="6"/>
  <c r="D208" i="6"/>
  <c r="Z202" i="6"/>
  <c r="Y202" i="6"/>
  <c r="X202" i="6"/>
  <c r="W202" i="6"/>
  <c r="V202" i="6"/>
  <c r="U202" i="6"/>
  <c r="T202" i="6"/>
  <c r="S202" i="6"/>
  <c r="R202" i="6"/>
  <c r="Q202" i="6"/>
  <c r="P202" i="6"/>
  <c r="O202" i="6"/>
  <c r="N202" i="6"/>
  <c r="M202" i="6"/>
  <c r="L202" i="6"/>
  <c r="K202" i="6"/>
  <c r="J202" i="6"/>
  <c r="I202" i="6"/>
  <c r="H202" i="6"/>
  <c r="G202" i="6"/>
  <c r="F202" i="6"/>
  <c r="E202" i="6"/>
  <c r="D202" i="6"/>
  <c r="D280" i="6" l="1"/>
  <c r="D270" i="6"/>
  <c r="D272" i="6" s="1"/>
  <c r="D260" i="6"/>
  <c r="E212" i="6"/>
  <c r="F212" i="6"/>
  <c r="G212" i="6"/>
  <c r="H212" i="6"/>
  <c r="I212" i="6"/>
  <c r="J212" i="6"/>
  <c r="K212" i="6"/>
  <c r="L212" i="6"/>
  <c r="M212" i="6"/>
  <c r="N212" i="6"/>
  <c r="O212" i="6"/>
  <c r="P212" i="6"/>
  <c r="Q212" i="6"/>
  <c r="R212" i="6"/>
  <c r="S212" i="6"/>
  <c r="T212" i="6"/>
  <c r="U212" i="6"/>
  <c r="V212" i="6"/>
  <c r="W212" i="6"/>
  <c r="X212" i="6"/>
  <c r="Y212" i="6"/>
  <c r="Z212" i="6"/>
  <c r="E211" i="6"/>
  <c r="F211" i="6"/>
  <c r="G211" i="6"/>
  <c r="H211" i="6"/>
  <c r="I211" i="6"/>
  <c r="J211" i="6"/>
  <c r="K211" i="6"/>
  <c r="L211" i="6"/>
  <c r="M211" i="6"/>
  <c r="N211" i="6"/>
  <c r="O211" i="6"/>
  <c r="P211" i="6"/>
  <c r="Q211" i="6"/>
  <c r="R211" i="6"/>
  <c r="S211" i="6"/>
  <c r="T211" i="6"/>
  <c r="U211" i="6"/>
  <c r="V211" i="6"/>
  <c r="W211" i="6"/>
  <c r="X211" i="6"/>
  <c r="Y211" i="6"/>
  <c r="Z211" i="6"/>
  <c r="D211" i="6"/>
  <c r="D183" i="11" l="1"/>
  <c r="D181" i="11"/>
  <c r="Z42" i="11"/>
  <c r="F18" i="11"/>
  <c r="Z221" i="11" l="1"/>
  <c r="H23" i="11"/>
  <c r="H39" i="11"/>
  <c r="J95" i="11"/>
  <c r="J94" i="11"/>
  <c r="D39" i="11"/>
  <c r="D16" i="11"/>
  <c r="D23" i="11"/>
  <c r="E93" i="14"/>
  <c r="E459" i="11"/>
  <c r="F459" i="11"/>
  <c r="G459" i="11"/>
  <c r="H459" i="11"/>
  <c r="I459" i="11"/>
  <c r="J459" i="11"/>
  <c r="K459" i="11"/>
  <c r="L459" i="11"/>
  <c r="M459" i="11"/>
  <c r="N459" i="11"/>
  <c r="O459" i="11"/>
  <c r="P459" i="11"/>
  <c r="Q459" i="11"/>
  <c r="R459" i="11"/>
  <c r="S459" i="11"/>
  <c r="T459" i="11"/>
  <c r="U459" i="11"/>
  <c r="V459" i="11"/>
  <c r="W459" i="11"/>
  <c r="X459" i="11"/>
  <c r="Y459" i="11"/>
  <c r="Z459" i="11"/>
  <c r="D459" i="11"/>
  <c r="D458" i="11"/>
  <c r="Z457" i="11"/>
  <c r="R95" i="11"/>
  <c r="D95" i="11"/>
  <c r="D94" i="11"/>
  <c r="Q193" i="11"/>
  <c r="R193" i="11" s="1"/>
  <c r="S193" i="11" s="1"/>
  <c r="T193" i="11" s="1"/>
  <c r="U193" i="11" s="1"/>
  <c r="V193" i="11" s="1"/>
  <c r="W193" i="11" s="1"/>
  <c r="X193" i="11" s="1"/>
  <c r="L27" i="19"/>
  <c r="M27" i="19" s="1"/>
  <c r="N27" i="19" s="1"/>
  <c r="O27" i="19" s="1"/>
  <c r="P27" i="19" s="1"/>
  <c r="Q27" i="19" s="1"/>
  <c r="R27" i="19" s="1"/>
  <c r="S27" i="19" s="1"/>
  <c r="T27" i="19" s="1"/>
  <c r="U27" i="19" s="1"/>
  <c r="V27" i="19" s="1"/>
  <c r="W27" i="19" s="1"/>
  <c r="X27" i="19" s="1"/>
  <c r="Y27" i="19" s="1"/>
  <c r="AA111" i="14"/>
  <c r="Z111" i="14"/>
  <c r="Y111" i="14"/>
  <c r="X111" i="14"/>
  <c r="W111" i="14"/>
  <c r="V111" i="14"/>
  <c r="U111" i="14"/>
  <c r="T111" i="14"/>
  <c r="S111" i="14"/>
  <c r="R111" i="14"/>
  <c r="Q111" i="14"/>
  <c r="P111" i="14"/>
  <c r="O111" i="14"/>
  <c r="N111" i="14"/>
  <c r="M111" i="14"/>
  <c r="L111" i="14"/>
  <c r="K111" i="14"/>
  <c r="J111" i="14"/>
  <c r="I111" i="14"/>
  <c r="H111" i="14"/>
  <c r="G111" i="14"/>
  <c r="F111" i="14"/>
  <c r="AA104" i="14"/>
  <c r="Z104" i="14"/>
  <c r="Y104" i="14"/>
  <c r="X104" i="14"/>
  <c r="W104" i="14"/>
  <c r="V104" i="14"/>
  <c r="U104" i="14"/>
  <c r="T104" i="14"/>
  <c r="S104" i="14"/>
  <c r="R104" i="14"/>
  <c r="Q104" i="14"/>
  <c r="P104" i="14"/>
  <c r="O104" i="14"/>
  <c r="N104" i="14"/>
  <c r="M104" i="14"/>
  <c r="L104" i="14"/>
  <c r="K104" i="14"/>
  <c r="J104" i="14"/>
  <c r="I104" i="14"/>
  <c r="H104" i="14"/>
  <c r="G104" i="14"/>
  <c r="F104" i="14"/>
  <c r="H14" i="13"/>
  <c r="H15" i="13"/>
  <c r="G178" i="11"/>
  <c r="G177" i="11"/>
  <c r="D122" i="11"/>
  <c r="H118" i="11"/>
  <c r="I118" i="11"/>
  <c r="G118" i="11"/>
  <c r="H110" i="11"/>
  <c r="I110" i="11" s="1"/>
  <c r="G110" i="11"/>
  <c r="Z41" i="11"/>
  <c r="E135" i="11"/>
  <c r="F135" i="11"/>
  <c r="G135" i="11"/>
  <c r="H135" i="11"/>
  <c r="I135" i="11"/>
  <c r="J135" i="11"/>
  <c r="K135" i="11"/>
  <c r="L135" i="11"/>
  <c r="M135" i="11"/>
  <c r="N135" i="11"/>
  <c r="O135" i="11"/>
  <c r="P135" i="11"/>
  <c r="Q135" i="11"/>
  <c r="R135" i="11"/>
  <c r="S135" i="11"/>
  <c r="T135" i="11"/>
  <c r="U135" i="11"/>
  <c r="V135" i="11"/>
  <c r="W135" i="11"/>
  <c r="X135" i="11"/>
  <c r="Y135" i="11"/>
  <c r="Z135" i="11"/>
  <c r="D135" i="11"/>
  <c r="E126" i="11"/>
  <c r="F126" i="11"/>
  <c r="G126" i="11"/>
  <c r="H126" i="11"/>
  <c r="I126" i="11"/>
  <c r="J126" i="11"/>
  <c r="K126" i="11"/>
  <c r="L126" i="11"/>
  <c r="M126" i="11"/>
  <c r="N126" i="11"/>
  <c r="O126" i="11"/>
  <c r="P126" i="11"/>
  <c r="Q126" i="11"/>
  <c r="R126" i="11"/>
  <c r="S126" i="11"/>
  <c r="T126" i="11"/>
  <c r="U126" i="11"/>
  <c r="V126" i="11"/>
  <c r="W126" i="11"/>
  <c r="X126" i="11"/>
  <c r="Y126" i="11"/>
  <c r="Z126" i="11"/>
  <c r="D126" i="11"/>
  <c r="R117" i="11"/>
  <c r="S117" i="11"/>
  <c r="T117" i="11"/>
  <c r="U117" i="11" s="1"/>
  <c r="V117" i="11" s="1"/>
  <c r="W117" i="11" s="1"/>
  <c r="X117" i="11" s="1"/>
  <c r="Y117" i="11" s="1"/>
  <c r="Z117" i="11" s="1"/>
  <c r="R109" i="11"/>
  <c r="S109" i="11" s="1"/>
  <c r="T109" i="11" s="1"/>
  <c r="U109" i="11" s="1"/>
  <c r="V109" i="11" s="1"/>
  <c r="W109" i="11" s="1"/>
  <c r="X109" i="11" s="1"/>
  <c r="Y109" i="11" s="1"/>
  <c r="Z109" i="11" s="1"/>
  <c r="Q116" i="11"/>
  <c r="R116" i="11" s="1"/>
  <c r="S116" i="11" s="1"/>
  <c r="T116" i="11" s="1"/>
  <c r="U116" i="11" s="1"/>
  <c r="V116" i="11" s="1"/>
  <c r="W116" i="11" s="1"/>
  <c r="X116" i="11" s="1"/>
  <c r="Y116" i="11" s="1"/>
  <c r="Z116" i="11" s="1"/>
  <c r="Q108" i="11"/>
  <c r="R108" i="11"/>
  <c r="S108" i="11"/>
  <c r="T108" i="11" s="1"/>
  <c r="U108" i="11" s="1"/>
  <c r="V108" i="11" s="1"/>
  <c r="W108" i="11" s="1"/>
  <c r="X108" i="11" s="1"/>
  <c r="Y108" i="11" s="1"/>
  <c r="Z108" i="11" s="1"/>
  <c r="X23" i="11"/>
  <c r="D36" i="11"/>
  <c r="E36" i="11"/>
  <c r="F36" i="11"/>
  <c r="G36" i="11"/>
  <c r="H36" i="11"/>
  <c r="I36" i="11"/>
  <c r="J36" i="11"/>
  <c r="K36" i="11"/>
  <c r="L36" i="11"/>
  <c r="M36" i="11"/>
  <c r="N36" i="11"/>
  <c r="O36" i="11"/>
  <c r="P36" i="11"/>
  <c r="Q36" i="11"/>
  <c r="R36" i="11"/>
  <c r="S36" i="11"/>
  <c r="T36" i="11"/>
  <c r="U36" i="11"/>
  <c r="V36" i="11"/>
  <c r="W36" i="11"/>
  <c r="X36" i="11"/>
  <c r="Y36" i="11"/>
  <c r="Y16" i="11"/>
  <c r="D20" i="11"/>
  <c r="E20" i="11"/>
  <c r="F20" i="11"/>
  <c r="G20" i="11"/>
  <c r="H20" i="11"/>
  <c r="I20" i="11"/>
  <c r="J20" i="11"/>
  <c r="K20" i="11"/>
  <c r="L20" i="11"/>
  <c r="M20" i="11"/>
  <c r="N20" i="11"/>
  <c r="O20" i="11"/>
  <c r="P20" i="11"/>
  <c r="Q20" i="11"/>
  <c r="R20" i="11"/>
  <c r="S20" i="11"/>
  <c r="T20" i="11"/>
  <c r="U20" i="11"/>
  <c r="V20" i="11"/>
  <c r="W20" i="11"/>
  <c r="X20" i="11"/>
  <c r="Y20" i="11"/>
  <c r="D6" i="11" l="1"/>
  <c r="D461" i="11"/>
  <c r="H6" i="11"/>
  <c r="H7" i="11" s="1"/>
  <c r="D7" i="11"/>
  <c r="H45" i="11"/>
  <c r="Q134" i="11"/>
  <c r="Q125" i="11"/>
  <c r="AA83" i="14" l="1"/>
  <c r="Z83" i="14"/>
  <c r="Y83" i="14"/>
  <c r="X83" i="14"/>
  <c r="W83" i="14"/>
  <c r="V83" i="14"/>
  <c r="U83" i="14"/>
  <c r="T83" i="14"/>
  <c r="S83" i="14"/>
  <c r="R83" i="14"/>
  <c r="Q83" i="14"/>
  <c r="P83" i="14"/>
  <c r="O83" i="14"/>
  <c r="N83" i="14"/>
  <c r="M83" i="14"/>
  <c r="L83" i="14"/>
  <c r="K83" i="14"/>
  <c r="J83" i="14"/>
  <c r="I83" i="14"/>
  <c r="H83" i="14"/>
  <c r="G83" i="14"/>
  <c r="F83" i="14"/>
  <c r="AA59" i="14"/>
  <c r="Z59" i="14"/>
  <c r="Y59" i="14"/>
  <c r="X59" i="14"/>
  <c r="W59" i="14"/>
  <c r="V59" i="14"/>
  <c r="U59" i="14"/>
  <c r="T59" i="14"/>
  <c r="S59" i="14"/>
  <c r="R59" i="14"/>
  <c r="Q59" i="14"/>
  <c r="P59" i="14"/>
  <c r="O59" i="14"/>
  <c r="N59" i="14"/>
  <c r="M59" i="14"/>
  <c r="L59" i="14"/>
  <c r="K59" i="14"/>
  <c r="J59" i="14"/>
  <c r="I59" i="14"/>
  <c r="H59" i="14"/>
  <c r="G59" i="14"/>
  <c r="F59" i="14"/>
  <c r="E59" i="14"/>
  <c r="Q198" i="11" l="1"/>
  <c r="P197" i="11"/>
  <c r="Q197" i="11" s="1"/>
  <c r="R197" i="11" s="1"/>
  <c r="S197" i="11" s="1"/>
  <c r="T197" i="11" s="1"/>
  <c r="U197" i="11" s="1"/>
  <c r="V197" i="11" s="1"/>
  <c r="W197" i="11" s="1"/>
  <c r="X197" i="11" s="1"/>
  <c r="Y197" i="11" s="1"/>
  <c r="Z197" i="11" s="1"/>
  <c r="N196" i="11"/>
  <c r="O196" i="11" s="1"/>
  <c r="P196" i="11" s="1"/>
  <c r="Q196" i="11" s="1"/>
  <c r="R196" i="11" s="1"/>
  <c r="S196" i="11" s="1"/>
  <c r="T196" i="11" s="1"/>
  <c r="U196" i="11" s="1"/>
  <c r="V196" i="11" s="1"/>
  <c r="W196" i="11" s="1"/>
  <c r="X196" i="11" s="1"/>
  <c r="Y196" i="11" s="1"/>
  <c r="Z196" i="11" s="1"/>
  <c r="Z95" i="11" l="1"/>
  <c r="Y95" i="11"/>
  <c r="X95" i="11"/>
  <c r="W95" i="11"/>
  <c r="V95" i="11"/>
  <c r="U95" i="11"/>
  <c r="T95" i="11"/>
  <c r="S95" i="11"/>
  <c r="Q95" i="11"/>
  <c r="P95" i="11"/>
  <c r="O95" i="11"/>
  <c r="N95" i="11"/>
  <c r="M95" i="11"/>
  <c r="L95" i="11"/>
  <c r="K95" i="11"/>
  <c r="I95" i="11"/>
  <c r="H95" i="11"/>
  <c r="G95" i="11"/>
  <c r="F95" i="11"/>
  <c r="E95" i="11"/>
  <c r="Z94" i="11"/>
  <c r="Y94" i="11"/>
  <c r="X94" i="11"/>
  <c r="W94" i="11"/>
  <c r="V94" i="11"/>
  <c r="U94" i="11"/>
  <c r="T94" i="11"/>
  <c r="S94" i="11"/>
  <c r="R94" i="11"/>
  <c r="Q94" i="11"/>
  <c r="P94" i="11"/>
  <c r="O94" i="11"/>
  <c r="N94" i="11"/>
  <c r="M94" i="11"/>
  <c r="L94" i="11"/>
  <c r="K94" i="11"/>
  <c r="I94" i="11"/>
  <c r="H94" i="11"/>
  <c r="G94" i="11"/>
  <c r="F94" i="11"/>
  <c r="E94" i="11"/>
  <c r="Z222" i="11"/>
  <c r="Y222" i="11"/>
  <c r="X222" i="11"/>
  <c r="W222" i="11"/>
  <c r="V222" i="11"/>
  <c r="U222" i="11"/>
  <c r="T222" i="11"/>
  <c r="S222" i="11"/>
  <c r="R222" i="11"/>
  <c r="Q222" i="11"/>
  <c r="P222" i="11"/>
  <c r="O222" i="11"/>
  <c r="N222" i="11"/>
  <c r="M222" i="11"/>
  <c r="L222" i="11"/>
  <c r="K222" i="11"/>
  <c r="J222" i="11"/>
  <c r="I222" i="11"/>
  <c r="H222" i="11"/>
  <c r="G222" i="11"/>
  <c r="F222" i="11"/>
  <c r="E222" i="11"/>
  <c r="D222" i="11"/>
  <c r="Y221" i="11"/>
  <c r="X221" i="11"/>
  <c r="W221" i="11"/>
  <c r="V221" i="11"/>
  <c r="U221" i="11"/>
  <c r="T221" i="11"/>
  <c r="S221" i="11"/>
  <c r="R221" i="11"/>
  <c r="Q221" i="11"/>
  <c r="P221" i="11"/>
  <c r="O221" i="11"/>
  <c r="N221" i="11"/>
  <c r="M221" i="11"/>
  <c r="L221" i="11"/>
  <c r="K221" i="11"/>
  <c r="J221" i="11"/>
  <c r="I221" i="11"/>
  <c r="H221" i="11"/>
  <c r="G221" i="11"/>
  <c r="F221" i="11"/>
  <c r="E221" i="11"/>
  <c r="D221" i="11"/>
  <c r="Z220" i="11"/>
  <c r="Y220" i="11"/>
  <c r="X220" i="11"/>
  <c r="W220" i="11"/>
  <c r="V220" i="11"/>
  <c r="U220" i="11"/>
  <c r="T220" i="11"/>
  <c r="S220" i="11"/>
  <c r="R220" i="11"/>
  <c r="Q220" i="11"/>
  <c r="P220" i="11"/>
  <c r="O220" i="11"/>
  <c r="N220" i="11"/>
  <c r="M220" i="11"/>
  <c r="L220" i="11"/>
  <c r="K220" i="11"/>
  <c r="J220" i="11"/>
  <c r="I220" i="11"/>
  <c r="H220" i="11"/>
  <c r="G220" i="11"/>
  <c r="F220" i="11"/>
  <c r="E220" i="11"/>
  <c r="D220" i="11"/>
  <c r="Z219" i="11"/>
  <c r="Y219" i="11"/>
  <c r="X219" i="11"/>
  <c r="W219" i="11"/>
  <c r="V219" i="11"/>
  <c r="U219" i="11"/>
  <c r="T219" i="11"/>
  <c r="S219" i="11"/>
  <c r="R219" i="11"/>
  <c r="Q219" i="11"/>
  <c r="P219" i="11"/>
  <c r="O219" i="11"/>
  <c r="N219" i="11"/>
  <c r="M219" i="11"/>
  <c r="L219" i="11"/>
  <c r="K219" i="11"/>
  <c r="J219" i="11"/>
  <c r="I219" i="11"/>
  <c r="H219" i="11"/>
  <c r="G219" i="11"/>
  <c r="F219" i="11"/>
  <c r="E219" i="11"/>
  <c r="D219" i="11"/>
  <c r="Z218" i="11"/>
  <c r="Y218" i="11"/>
  <c r="X218" i="11"/>
  <c r="W218" i="11"/>
  <c r="V218" i="11"/>
  <c r="U218" i="11"/>
  <c r="T218" i="11"/>
  <c r="S218" i="11"/>
  <c r="R218" i="11"/>
  <c r="Q218" i="11"/>
  <c r="P218" i="11"/>
  <c r="O218" i="11"/>
  <c r="N218" i="11"/>
  <c r="M218" i="11"/>
  <c r="L218" i="11"/>
  <c r="K218" i="11"/>
  <c r="J218" i="11"/>
  <c r="I218" i="11"/>
  <c r="H218" i="11"/>
  <c r="G218" i="11"/>
  <c r="F218" i="11"/>
  <c r="E218" i="11"/>
  <c r="D218" i="11"/>
  <c r="Q217" i="11"/>
  <c r="P217" i="11"/>
  <c r="O217" i="11"/>
  <c r="N217" i="11"/>
  <c r="M217" i="11"/>
  <c r="L217" i="11"/>
  <c r="K217" i="11"/>
  <c r="J217" i="11"/>
  <c r="I217" i="11"/>
  <c r="H217" i="11"/>
  <c r="G217" i="11"/>
  <c r="F217" i="11"/>
  <c r="E217" i="11"/>
  <c r="D217" i="11"/>
  <c r="Q216" i="11"/>
  <c r="P216" i="11"/>
  <c r="O216" i="11"/>
  <c r="N216" i="11"/>
  <c r="M216" i="11"/>
  <c r="L216" i="11"/>
  <c r="K216" i="11"/>
  <c r="J216" i="11"/>
  <c r="I216" i="11"/>
  <c r="H216" i="11"/>
  <c r="G216" i="11"/>
  <c r="F216" i="11"/>
  <c r="E216" i="11"/>
  <c r="D216" i="11"/>
  <c r="Z215" i="11"/>
  <c r="Y215" i="11"/>
  <c r="X215" i="11"/>
  <c r="W215" i="11"/>
  <c r="V215" i="11"/>
  <c r="U215" i="11"/>
  <c r="T215" i="11"/>
  <c r="S215" i="11"/>
  <c r="R215" i="11"/>
  <c r="Q215" i="11"/>
  <c r="P215" i="11"/>
  <c r="O215" i="11"/>
  <c r="N215" i="11"/>
  <c r="M215" i="11"/>
  <c r="L215" i="11"/>
  <c r="K215" i="11"/>
  <c r="J215" i="11"/>
  <c r="I215" i="11"/>
  <c r="H215" i="11"/>
  <c r="G215" i="11"/>
  <c r="F215" i="11"/>
  <c r="E215" i="11"/>
  <c r="D215" i="11"/>
  <c r="Z214" i="11"/>
  <c r="Y214" i="11"/>
  <c r="X214" i="11"/>
  <c r="W214" i="11"/>
  <c r="V214" i="11"/>
  <c r="U214" i="11"/>
  <c r="T214" i="11"/>
  <c r="S214" i="11"/>
  <c r="R214" i="11"/>
  <c r="Q214" i="11"/>
  <c r="P214" i="11"/>
  <c r="O214" i="11"/>
  <c r="N214" i="11"/>
  <c r="M214" i="11"/>
  <c r="L214" i="11"/>
  <c r="K214" i="11"/>
  <c r="J214" i="11"/>
  <c r="I214" i="11"/>
  <c r="H214" i="11"/>
  <c r="G214" i="11"/>
  <c r="F214" i="11"/>
  <c r="E214" i="11"/>
  <c r="D214" i="11"/>
  <c r="G213" i="11"/>
  <c r="F213" i="11"/>
  <c r="E213" i="11"/>
  <c r="D213" i="11"/>
  <c r="E212" i="11"/>
  <c r="D212" i="11"/>
  <c r="Z211" i="11"/>
  <c r="Y211" i="11"/>
  <c r="X211" i="11"/>
  <c r="W211" i="11"/>
  <c r="V211" i="11"/>
  <c r="U211" i="11"/>
  <c r="T211" i="11"/>
  <c r="S211" i="11"/>
  <c r="R211" i="11"/>
  <c r="Q211" i="11"/>
  <c r="Z210" i="11"/>
  <c r="Y210" i="11"/>
  <c r="X210" i="11"/>
  <c r="W210" i="11"/>
  <c r="V210" i="11"/>
  <c r="Z209" i="11"/>
  <c r="Y209" i="11"/>
  <c r="X209" i="11"/>
  <c r="W209" i="11"/>
  <c r="V209" i="11"/>
  <c r="U209" i="11"/>
  <c r="Z208" i="11"/>
  <c r="Y208" i="11"/>
  <c r="X208" i="11"/>
  <c r="W208" i="11"/>
  <c r="V208" i="11"/>
  <c r="U208" i="11"/>
  <c r="T208" i="11"/>
  <c r="S208" i="11"/>
  <c r="R208" i="11"/>
  <c r="Q208" i="11"/>
  <c r="P208" i="11"/>
  <c r="O208" i="11"/>
  <c r="Z217" i="11"/>
  <c r="R198" i="11"/>
  <c r="R216" i="11" s="1"/>
  <c r="H195" i="11"/>
  <c r="H213" i="11" s="1"/>
  <c r="F194" i="11"/>
  <c r="F212" i="11" s="1"/>
  <c r="Z97" i="11" l="1"/>
  <c r="T217" i="11"/>
  <c r="X217" i="11"/>
  <c r="U217" i="11"/>
  <c r="Y217" i="11"/>
  <c r="R217" i="11"/>
  <c r="V217" i="11"/>
  <c r="S198" i="11"/>
  <c r="T198" i="11" s="1"/>
  <c r="U198" i="11" s="1"/>
  <c r="V198" i="11" s="1"/>
  <c r="W198" i="11" s="1"/>
  <c r="X198" i="11" s="1"/>
  <c r="Y198" i="11" s="1"/>
  <c r="Z198" i="11" s="1"/>
  <c r="Z216" i="11" s="1"/>
  <c r="S217" i="11"/>
  <c r="W217" i="11"/>
  <c r="T216" i="11" l="1"/>
  <c r="V216" i="11"/>
  <c r="S216" i="11"/>
  <c r="X216" i="11"/>
  <c r="Y216" i="11"/>
  <c r="W216" i="11"/>
  <c r="U216" i="11"/>
  <c r="Y17" i="11"/>
  <c r="Y18" i="11"/>
  <c r="Y19" i="11"/>
  <c r="Y21" i="11"/>
  <c r="I18" i="7" l="1"/>
  <c r="Z165" i="6" l="1"/>
  <c r="Y165" i="6"/>
  <c r="X165" i="6"/>
  <c r="W165" i="6"/>
  <c r="V165" i="6"/>
  <c r="U165" i="6"/>
  <c r="T165" i="6"/>
  <c r="S165" i="6"/>
  <c r="R165" i="6"/>
  <c r="Q165" i="6"/>
  <c r="P165" i="6"/>
  <c r="O165" i="6"/>
  <c r="N165" i="6"/>
  <c r="M165" i="6"/>
  <c r="L165" i="6"/>
  <c r="K165" i="6"/>
  <c r="J165" i="6"/>
  <c r="I165" i="6"/>
  <c r="H165" i="6"/>
  <c r="G165" i="6"/>
  <c r="F165" i="6"/>
  <c r="E165" i="6"/>
  <c r="Z159" i="6"/>
  <c r="Y159" i="6"/>
  <c r="X159" i="6"/>
  <c r="W159" i="6"/>
  <c r="V159" i="6"/>
  <c r="U159" i="6"/>
  <c r="T159" i="6"/>
  <c r="S159" i="6"/>
  <c r="R159" i="6"/>
  <c r="Q159" i="6"/>
  <c r="P159" i="6"/>
  <c r="O159" i="6"/>
  <c r="N159" i="6"/>
  <c r="M159" i="6"/>
  <c r="L159" i="6"/>
  <c r="K159" i="6"/>
  <c r="J159" i="6"/>
  <c r="I159" i="6"/>
  <c r="H159" i="6"/>
  <c r="G159" i="6"/>
  <c r="F159" i="6"/>
  <c r="E159" i="6"/>
  <c r="Z91" i="6"/>
  <c r="Y91" i="6"/>
  <c r="X91" i="6"/>
  <c r="W91" i="6"/>
  <c r="V91" i="6"/>
  <c r="U91" i="6"/>
  <c r="T91" i="6"/>
  <c r="S91" i="6"/>
  <c r="R91" i="6"/>
  <c r="Q91" i="6"/>
  <c r="P91" i="6"/>
  <c r="O91" i="6"/>
  <c r="N91" i="6"/>
  <c r="M91" i="6"/>
  <c r="L91" i="6"/>
  <c r="K91" i="6"/>
  <c r="J91" i="6"/>
  <c r="I91" i="6"/>
  <c r="H91" i="6"/>
  <c r="G91" i="6"/>
  <c r="F91" i="6"/>
  <c r="E91" i="6"/>
  <c r="D91" i="6"/>
  <c r="Z86" i="6"/>
  <c r="Y86" i="6"/>
  <c r="X86" i="6"/>
  <c r="W86" i="6"/>
  <c r="V86" i="6"/>
  <c r="U86" i="6"/>
  <c r="T86" i="6"/>
  <c r="S86" i="6"/>
  <c r="R86" i="6"/>
  <c r="Q86" i="6"/>
  <c r="P86" i="6"/>
  <c r="O86" i="6"/>
  <c r="N86" i="6"/>
  <c r="M86" i="6"/>
  <c r="L86" i="6"/>
  <c r="K86" i="6"/>
  <c r="J86" i="6"/>
  <c r="I86" i="6"/>
  <c r="H86" i="6"/>
  <c r="G86" i="6"/>
  <c r="F86" i="6"/>
  <c r="E86" i="6"/>
  <c r="D86" i="6"/>
  <c r="D19" i="11" l="1"/>
  <c r="E19" i="11"/>
  <c r="D35" i="11"/>
  <c r="E35" i="11"/>
  <c r="I23" i="11"/>
  <c r="E169" i="6" l="1"/>
  <c r="F169" i="6"/>
  <c r="G169" i="6"/>
  <c r="H169" i="6"/>
  <c r="I169" i="6"/>
  <c r="J169" i="6"/>
  <c r="K169" i="6"/>
  <c r="L169" i="6"/>
  <c r="M169" i="6"/>
  <c r="N169" i="6"/>
  <c r="O169" i="6"/>
  <c r="P169" i="6"/>
  <c r="Q169" i="6"/>
  <c r="R169" i="6"/>
  <c r="S169" i="6"/>
  <c r="T169" i="6"/>
  <c r="U169" i="6"/>
  <c r="V169" i="6"/>
  <c r="W169" i="6"/>
  <c r="X169" i="6"/>
  <c r="Y169" i="6"/>
  <c r="Z169" i="6"/>
  <c r="E170" i="6"/>
  <c r="F170" i="6"/>
  <c r="G170" i="6"/>
  <c r="H170" i="6"/>
  <c r="I170" i="6"/>
  <c r="J170" i="6"/>
  <c r="K170" i="6"/>
  <c r="L170" i="6"/>
  <c r="M170" i="6"/>
  <c r="N170" i="6"/>
  <c r="O170" i="6"/>
  <c r="P170" i="6"/>
  <c r="Q170" i="6"/>
  <c r="R170" i="6"/>
  <c r="S170" i="6"/>
  <c r="T170" i="6"/>
  <c r="U170" i="6"/>
  <c r="V170" i="6"/>
  <c r="W170" i="6"/>
  <c r="X170" i="6"/>
  <c r="Y170" i="6"/>
  <c r="Z170" i="6"/>
  <c r="D170" i="6"/>
  <c r="D169" i="6"/>
  <c r="D134" i="11" l="1"/>
  <c r="E134" i="11"/>
  <c r="F134" i="11"/>
  <c r="D136" i="11"/>
  <c r="E136" i="11"/>
  <c r="F136" i="11"/>
  <c r="G136" i="11"/>
  <c r="H136" i="11"/>
  <c r="I136" i="11"/>
  <c r="J136" i="11"/>
  <c r="K136" i="11"/>
  <c r="L136" i="11"/>
  <c r="M136" i="11"/>
  <c r="N136" i="11"/>
  <c r="O136" i="11"/>
  <c r="P136" i="11"/>
  <c r="Q136" i="11"/>
  <c r="R136" i="11"/>
  <c r="S136" i="11"/>
  <c r="T136" i="11"/>
  <c r="U136" i="11"/>
  <c r="V136" i="11"/>
  <c r="W136" i="11"/>
  <c r="X136" i="11"/>
  <c r="Y136" i="11"/>
  <c r="Z136" i="11"/>
  <c r="D125" i="11"/>
  <c r="E125" i="11"/>
  <c r="F125" i="11"/>
  <c r="D127" i="11"/>
  <c r="E127" i="11"/>
  <c r="F127" i="11"/>
  <c r="G127" i="11"/>
  <c r="H127" i="11"/>
  <c r="I127" i="11"/>
  <c r="J127" i="11"/>
  <c r="K127" i="11"/>
  <c r="L127" i="11"/>
  <c r="M127" i="11"/>
  <c r="N127" i="11"/>
  <c r="O127" i="11"/>
  <c r="P127" i="11"/>
  <c r="Q127" i="11"/>
  <c r="R127" i="11"/>
  <c r="S127" i="11"/>
  <c r="T127" i="11"/>
  <c r="U127" i="11"/>
  <c r="V127" i="11"/>
  <c r="W127" i="11"/>
  <c r="X127" i="11"/>
  <c r="Y127" i="11"/>
  <c r="Z127" i="11"/>
  <c r="Z268" i="6" l="1"/>
  <c r="Y268" i="6"/>
  <c r="X268" i="6"/>
  <c r="Y258" i="6"/>
  <c r="Z258" i="6"/>
  <c r="X258" i="6"/>
  <c r="W258" i="6"/>
  <c r="Z278" i="6" l="1"/>
  <c r="Y278" i="6"/>
  <c r="X278" i="6"/>
  <c r="D241" i="6" l="1"/>
  <c r="D159" i="6"/>
  <c r="D142" i="6"/>
  <c r="D134" i="6"/>
  <c r="E129" i="6"/>
  <c r="D94" i="6"/>
  <c r="D61" i="6"/>
  <c r="D60" i="6"/>
  <c r="D59" i="6"/>
  <c r="D50" i="6"/>
  <c r="D49" i="6"/>
  <c r="D27" i="6"/>
  <c r="D42" i="6" s="1"/>
  <c r="D26" i="6"/>
  <c r="D39" i="6" s="1"/>
  <c r="D16" i="6"/>
  <c r="D41" i="6" s="1"/>
  <c r="D15" i="6"/>
  <c r="D266" i="6" l="1"/>
  <c r="D72" i="6"/>
  <c r="D256" i="6"/>
  <c r="D40" i="6"/>
  <c r="D255" i="6"/>
  <c r="D38" i="6"/>
  <c r="D37" i="6" s="1"/>
  <c r="D287" i="6" s="1"/>
  <c r="D43" i="6" l="1"/>
  <c r="D468" i="11"/>
  <c r="E468" i="11"/>
  <c r="F468" i="11"/>
  <c r="G468" i="11"/>
  <c r="H468" i="11"/>
  <c r="I468" i="11"/>
  <c r="J468" i="11"/>
  <c r="K468" i="11"/>
  <c r="L468" i="11"/>
  <c r="M468" i="11"/>
  <c r="N468" i="11"/>
  <c r="O468" i="11"/>
  <c r="P468" i="11"/>
  <c r="Q468" i="11"/>
  <c r="R468" i="11"/>
  <c r="S468" i="11"/>
  <c r="T468" i="11"/>
  <c r="U468" i="11"/>
  <c r="V468" i="11"/>
  <c r="W468" i="11"/>
  <c r="X468" i="11"/>
  <c r="Y468" i="11"/>
  <c r="Z468" i="11"/>
  <c r="D462" i="11"/>
  <c r="E462" i="11"/>
  <c r="F462" i="11"/>
  <c r="G462" i="11"/>
  <c r="H462" i="11"/>
  <c r="I462" i="11"/>
  <c r="J462" i="11"/>
  <c r="K462" i="11"/>
  <c r="L462" i="11"/>
  <c r="M462" i="11"/>
  <c r="N462" i="11"/>
  <c r="O462" i="11"/>
  <c r="P462" i="11"/>
  <c r="Q462" i="11"/>
  <c r="R462" i="11"/>
  <c r="S462" i="11"/>
  <c r="T462" i="11"/>
  <c r="U462" i="11"/>
  <c r="V462" i="11"/>
  <c r="W462" i="11"/>
  <c r="X462" i="11"/>
  <c r="Y462" i="11"/>
  <c r="Z462" i="11"/>
  <c r="D463" i="11"/>
  <c r="E463" i="11"/>
  <c r="F463" i="11"/>
  <c r="G463" i="11"/>
  <c r="H463" i="11"/>
  <c r="I463" i="11"/>
  <c r="J463" i="11"/>
  <c r="K463" i="11"/>
  <c r="L463" i="11"/>
  <c r="M463" i="11"/>
  <c r="N463" i="11"/>
  <c r="O463" i="11"/>
  <c r="P463" i="11"/>
  <c r="Q463" i="11"/>
  <c r="R463" i="11"/>
  <c r="S463" i="11"/>
  <c r="T463" i="11"/>
  <c r="U463" i="11"/>
  <c r="V463" i="11"/>
  <c r="W463" i="11"/>
  <c r="X463" i="11"/>
  <c r="Y463" i="11"/>
  <c r="Z463" i="11"/>
  <c r="E7" i="14"/>
  <c r="E135" i="6"/>
  <c r="E42" i="14" l="1"/>
  <c r="E41" i="14"/>
  <c r="E38" i="14"/>
  <c r="E39" i="14" s="1"/>
  <c r="E44" i="14" s="1"/>
  <c r="Z75" i="14"/>
  <c r="V75" i="14"/>
  <c r="R75" i="14"/>
  <c r="N75" i="14"/>
  <c r="J75" i="14"/>
  <c r="F75" i="14"/>
  <c r="H38" i="14"/>
  <c r="L38" i="14"/>
  <c r="P38" i="14"/>
  <c r="T38" i="14"/>
  <c r="X38" i="14"/>
  <c r="Z42" i="14"/>
  <c r="V42" i="14"/>
  <c r="R42" i="14"/>
  <c r="N42" i="14"/>
  <c r="J42" i="14"/>
  <c r="F42" i="14"/>
  <c r="T75" i="14"/>
  <c r="L75" i="14"/>
  <c r="F38" i="14"/>
  <c r="N38" i="14"/>
  <c r="V38" i="14"/>
  <c r="T42" i="14"/>
  <c r="P42" i="14"/>
  <c r="H42" i="14"/>
  <c r="W75" i="14"/>
  <c r="O75" i="14"/>
  <c r="G75" i="14"/>
  <c r="K38" i="14"/>
  <c r="S38" i="14"/>
  <c r="AA38" i="14"/>
  <c r="W42" i="14"/>
  <c r="O42" i="14"/>
  <c r="G42" i="14"/>
  <c r="Y75" i="14"/>
  <c r="U75" i="14"/>
  <c r="Q75" i="14"/>
  <c r="M75" i="14"/>
  <c r="I75" i="14"/>
  <c r="I38" i="14"/>
  <c r="M38" i="14"/>
  <c r="Q38" i="14"/>
  <c r="U38" i="14"/>
  <c r="Y38" i="14"/>
  <c r="Y42" i="14"/>
  <c r="U42" i="14"/>
  <c r="Q42" i="14"/>
  <c r="M42" i="14"/>
  <c r="I42" i="14"/>
  <c r="X75" i="14"/>
  <c r="P75" i="14"/>
  <c r="H75" i="14"/>
  <c r="J38" i="14"/>
  <c r="R38" i="14"/>
  <c r="Z38" i="14"/>
  <c r="X42" i="14"/>
  <c r="L42" i="14"/>
  <c r="AA75" i="14"/>
  <c r="S75" i="14"/>
  <c r="K75" i="14"/>
  <c r="G38" i="14"/>
  <c r="O38" i="14"/>
  <c r="W38" i="14"/>
  <c r="AA42" i="14"/>
  <c r="S42" i="14"/>
  <c r="K42" i="14"/>
  <c r="D265" i="6"/>
  <c r="Y330" i="6"/>
  <c r="Z330" i="6"/>
  <c r="AA330" i="6"/>
  <c r="Y340" i="6"/>
  <c r="Z340" i="6"/>
  <c r="AA340" i="6"/>
  <c r="Y343" i="6"/>
  <c r="Z343" i="6"/>
  <c r="AA343" i="6"/>
  <c r="Y344" i="6"/>
  <c r="Z344" i="6"/>
  <c r="AA344" i="6"/>
  <c r="Y345" i="6"/>
  <c r="Z345" i="6"/>
  <c r="AA345" i="6"/>
  <c r="Y346" i="6"/>
  <c r="Z346" i="6"/>
  <c r="AA346" i="6"/>
  <c r="Y347" i="6"/>
  <c r="Z347" i="6"/>
  <c r="AA347" i="6"/>
  <c r="Y348" i="6"/>
  <c r="Z348" i="6"/>
  <c r="AA348" i="6"/>
  <c r="Y349" i="6"/>
  <c r="Z349" i="6"/>
  <c r="AA349" i="6"/>
  <c r="Y356" i="6"/>
  <c r="Z356" i="6"/>
  <c r="AA356" i="6"/>
  <c r="Y363" i="6"/>
  <c r="Z363" i="6"/>
  <c r="AA363" i="6"/>
  <c r="X379" i="6"/>
  <c r="Y379" i="6"/>
  <c r="Z379" i="6"/>
  <c r="X389" i="6"/>
  <c r="Y389" i="6"/>
  <c r="Z389" i="6"/>
  <c r="X399" i="6"/>
  <c r="Y399" i="6"/>
  <c r="Z399" i="6"/>
  <c r="X405" i="6"/>
  <c r="Y405" i="6"/>
  <c r="Z405" i="6"/>
  <c r="D275" i="6" l="1"/>
  <c r="Y350" i="6"/>
  <c r="AA350" i="6"/>
  <c r="Z350" i="6"/>
  <c r="Z106" i="6"/>
  <c r="Y106" i="6"/>
  <c r="X106" i="6"/>
  <c r="W106" i="6"/>
  <c r="V106" i="6"/>
  <c r="U106" i="6"/>
  <c r="T106" i="6"/>
  <c r="S106" i="6"/>
  <c r="R106" i="6"/>
  <c r="Q106" i="6"/>
  <c r="P106" i="6"/>
  <c r="O106" i="6"/>
  <c r="N106" i="6"/>
  <c r="M106" i="6"/>
  <c r="L106" i="6"/>
  <c r="K106" i="6"/>
  <c r="J106" i="6"/>
  <c r="I106" i="6"/>
  <c r="H106" i="6"/>
  <c r="G106" i="6"/>
  <c r="F106" i="6"/>
  <c r="E106" i="6"/>
  <c r="D106" i="6"/>
  <c r="Z100" i="6" l="1"/>
  <c r="Y100" i="6"/>
  <c r="X100" i="6"/>
  <c r="W100" i="6"/>
  <c r="V100" i="6"/>
  <c r="U100" i="6"/>
  <c r="T100" i="6"/>
  <c r="S100" i="6"/>
  <c r="R100" i="6"/>
  <c r="Q100" i="6"/>
  <c r="Z118" i="6"/>
  <c r="Y118" i="6"/>
  <c r="X118" i="6"/>
  <c r="W118" i="6"/>
  <c r="V118" i="6"/>
  <c r="U118" i="6"/>
  <c r="T118" i="6"/>
  <c r="S118" i="6"/>
  <c r="R118" i="6"/>
  <c r="Q118" i="6"/>
  <c r="Z146" i="6"/>
  <c r="Y146" i="6"/>
  <c r="X146" i="6"/>
  <c r="W146" i="6"/>
  <c r="V146" i="6"/>
  <c r="U146" i="6"/>
  <c r="T146" i="6"/>
  <c r="S146" i="6"/>
  <c r="R146" i="6"/>
  <c r="Q146" i="6"/>
  <c r="Z139" i="6"/>
  <c r="Y139" i="6"/>
  <c r="X139" i="6"/>
  <c r="W139" i="6"/>
  <c r="V139" i="6"/>
  <c r="U139" i="6"/>
  <c r="T139" i="6"/>
  <c r="S139" i="6"/>
  <c r="R139" i="6"/>
  <c r="Q139" i="6"/>
  <c r="Z133" i="6"/>
  <c r="Y133" i="6"/>
  <c r="X133" i="6"/>
  <c r="W133" i="6"/>
  <c r="V133" i="6"/>
  <c r="U133" i="6"/>
  <c r="T133" i="6"/>
  <c r="S133" i="6"/>
  <c r="R133" i="6"/>
  <c r="Q133" i="6"/>
  <c r="Z142" i="6"/>
  <c r="Y142" i="6"/>
  <c r="X142" i="6"/>
  <c r="W142" i="6"/>
  <c r="V142" i="6"/>
  <c r="U142" i="6"/>
  <c r="T142" i="6"/>
  <c r="S142" i="6"/>
  <c r="R142" i="6"/>
  <c r="Q142" i="6"/>
  <c r="Z135" i="6"/>
  <c r="Y135" i="6"/>
  <c r="X135" i="6"/>
  <c r="W135" i="6"/>
  <c r="V135" i="6"/>
  <c r="U135" i="6"/>
  <c r="T135" i="6"/>
  <c r="S135" i="6"/>
  <c r="R135" i="6"/>
  <c r="Q135" i="6"/>
  <c r="P135" i="6"/>
  <c r="O135" i="6"/>
  <c r="N135" i="6"/>
  <c r="M135" i="6"/>
  <c r="L135" i="6"/>
  <c r="K135" i="6"/>
  <c r="J135" i="6"/>
  <c r="I135" i="6"/>
  <c r="H135" i="6"/>
  <c r="G135" i="6"/>
  <c r="F135" i="6"/>
  <c r="Z134" i="6"/>
  <c r="Y134" i="6"/>
  <c r="X134" i="6"/>
  <c r="W134" i="6"/>
  <c r="V134" i="6"/>
  <c r="U134" i="6"/>
  <c r="T134" i="6"/>
  <c r="S134" i="6"/>
  <c r="R134" i="6"/>
  <c r="Q134" i="6"/>
  <c r="P134" i="6"/>
  <c r="O134" i="6"/>
  <c r="N134" i="6"/>
  <c r="M134" i="6"/>
  <c r="L134" i="6"/>
  <c r="K134" i="6"/>
  <c r="J134" i="6"/>
  <c r="I134" i="6"/>
  <c r="H134" i="6"/>
  <c r="G134" i="6"/>
  <c r="F134" i="6"/>
  <c r="E134" i="6"/>
  <c r="Z129" i="6"/>
  <c r="Y129" i="6"/>
  <c r="X129" i="6"/>
  <c r="W129" i="6"/>
  <c r="V129" i="6"/>
  <c r="U129" i="6"/>
  <c r="T129" i="6"/>
  <c r="S129" i="6"/>
  <c r="R129" i="6"/>
  <c r="Q129" i="6"/>
  <c r="P129" i="6"/>
  <c r="O129" i="6"/>
  <c r="N129" i="6"/>
  <c r="M129" i="6"/>
  <c r="L129" i="6"/>
  <c r="K129" i="6"/>
  <c r="J129" i="6"/>
  <c r="I129" i="6"/>
  <c r="H129" i="6"/>
  <c r="G129" i="6"/>
  <c r="F129" i="6"/>
  <c r="Z94" i="6"/>
  <c r="Y94" i="6"/>
  <c r="X94" i="6"/>
  <c r="W94" i="6"/>
  <c r="V94" i="6"/>
  <c r="U94" i="6"/>
  <c r="T94" i="6"/>
  <c r="S94" i="6"/>
  <c r="R94" i="6"/>
  <c r="Q94" i="6"/>
  <c r="T136" i="6" l="1"/>
  <c r="X136" i="6"/>
  <c r="Q136" i="6"/>
  <c r="U136" i="6"/>
  <c r="Y136" i="6"/>
  <c r="S136" i="6"/>
  <c r="W136" i="6"/>
  <c r="R136" i="6"/>
  <c r="V136" i="6"/>
  <c r="Z136" i="6"/>
  <c r="Z261" i="6" l="1"/>
  <c r="Y261" i="6"/>
  <c r="X261" i="6"/>
  <c r="Z259" i="6"/>
  <c r="Y259" i="6"/>
  <c r="X259" i="6"/>
  <c r="Z245" i="6"/>
  <c r="Y245" i="6"/>
  <c r="X245" i="6"/>
  <c r="Z241" i="6"/>
  <c r="Y241" i="6"/>
  <c r="X241" i="6"/>
  <c r="Z168" i="6" l="1"/>
  <c r="Z171" i="6" s="1"/>
  <c r="Y168" i="6"/>
  <c r="Y171" i="6" s="1"/>
  <c r="X168" i="6"/>
  <c r="X171" i="6" s="1"/>
  <c r="AA19" i="14"/>
  <c r="Z19" i="14"/>
  <c r="Y19" i="14"/>
  <c r="X19" i="14"/>
  <c r="W19" i="14"/>
  <c r="V19" i="14"/>
  <c r="U19" i="14"/>
  <c r="T19" i="14"/>
  <c r="S19" i="14"/>
  <c r="R19" i="14"/>
  <c r="Q19" i="14"/>
  <c r="P19" i="14"/>
  <c r="O19" i="14"/>
  <c r="N19" i="14"/>
  <c r="M19" i="14"/>
  <c r="L19" i="14"/>
  <c r="K19" i="14"/>
  <c r="J19" i="14"/>
  <c r="I19" i="14"/>
  <c r="H19" i="14"/>
  <c r="G19" i="14"/>
  <c r="F19" i="14"/>
  <c r="E19" i="14"/>
  <c r="N53" i="14" l="1"/>
  <c r="N17" i="14"/>
  <c r="V53" i="14"/>
  <c r="V17" i="14"/>
  <c r="G53" i="14"/>
  <c r="G17" i="14"/>
  <c r="K53" i="14"/>
  <c r="K17" i="14"/>
  <c r="O53" i="14"/>
  <c r="O17" i="14"/>
  <c r="S53" i="14"/>
  <c r="S17" i="14"/>
  <c r="W53" i="14"/>
  <c r="W17" i="14"/>
  <c r="AA53" i="14"/>
  <c r="AA17" i="14"/>
  <c r="J53" i="14"/>
  <c r="J17" i="14"/>
  <c r="Z53" i="14"/>
  <c r="Z17" i="14"/>
  <c r="H53" i="14"/>
  <c r="H17" i="14"/>
  <c r="L53" i="14"/>
  <c r="L17" i="14"/>
  <c r="P53" i="14"/>
  <c r="P17" i="14"/>
  <c r="T53" i="14"/>
  <c r="T17" i="14"/>
  <c r="X53" i="14"/>
  <c r="X17" i="14"/>
  <c r="F53" i="14"/>
  <c r="F17" i="14"/>
  <c r="R53" i="14"/>
  <c r="R17" i="14"/>
  <c r="E53" i="14"/>
  <c r="E17" i="14"/>
  <c r="I53" i="14"/>
  <c r="I17" i="14"/>
  <c r="M53" i="14"/>
  <c r="M17" i="14"/>
  <c r="Q53" i="14"/>
  <c r="Q17" i="14"/>
  <c r="U53" i="14"/>
  <c r="U17" i="14"/>
  <c r="Y53" i="14"/>
  <c r="Y17" i="14"/>
  <c r="Z19" i="19"/>
  <c r="Y19" i="19"/>
  <c r="X19" i="19"/>
  <c r="W19" i="19"/>
  <c r="V19" i="19"/>
  <c r="V20" i="19" s="1"/>
  <c r="U19" i="19"/>
  <c r="T19" i="19"/>
  <c r="S19" i="19"/>
  <c r="R19" i="19"/>
  <c r="Q19" i="19"/>
  <c r="P19" i="19"/>
  <c r="O19" i="19"/>
  <c r="N19" i="19"/>
  <c r="M19" i="19"/>
  <c r="L19" i="19"/>
  <c r="K19" i="19"/>
  <c r="J19" i="19"/>
  <c r="I19" i="19"/>
  <c r="H19" i="19"/>
  <c r="G19" i="19"/>
  <c r="F19" i="19"/>
  <c r="E19" i="19"/>
  <c r="D19" i="19"/>
  <c r="Z18" i="19"/>
  <c r="Y18" i="19"/>
  <c r="Y20" i="19" s="1"/>
  <c r="X18" i="19"/>
  <c r="W18" i="19"/>
  <c r="V18" i="19"/>
  <c r="U18" i="19"/>
  <c r="U20" i="19" s="1"/>
  <c r="T18" i="19"/>
  <c r="S18" i="19"/>
  <c r="R18" i="19"/>
  <c r="Q18" i="19"/>
  <c r="Q20" i="19" s="1"/>
  <c r="P18" i="19"/>
  <c r="O18" i="19"/>
  <c r="N18" i="19"/>
  <c r="M18" i="19"/>
  <c r="M20" i="19" s="1"/>
  <c r="L18" i="19"/>
  <c r="K18" i="19"/>
  <c r="J18" i="19"/>
  <c r="I18" i="19"/>
  <c r="I20" i="19" s="1"/>
  <c r="H18" i="19"/>
  <c r="G18" i="19"/>
  <c r="F18" i="19"/>
  <c r="E18" i="19"/>
  <c r="E20" i="19" s="1"/>
  <c r="D18" i="19"/>
  <c r="Z17" i="19"/>
  <c r="Y17" i="19"/>
  <c r="X17" i="19"/>
  <c r="X20" i="19" s="1"/>
  <c r="W17" i="19"/>
  <c r="V17" i="19"/>
  <c r="U17" i="19"/>
  <c r="T17" i="19"/>
  <c r="T20" i="19" s="1"/>
  <c r="S17" i="19"/>
  <c r="R17" i="19"/>
  <c r="Q17" i="19"/>
  <c r="P17" i="19"/>
  <c r="P20" i="19" s="1"/>
  <c r="O17" i="19"/>
  <c r="N17" i="19"/>
  <c r="M17" i="19"/>
  <c r="L17" i="19"/>
  <c r="L20" i="19" s="1"/>
  <c r="K17" i="19"/>
  <c r="J17" i="19"/>
  <c r="I17" i="19"/>
  <c r="H17" i="19"/>
  <c r="H20" i="19" s="1"/>
  <c r="G17" i="19"/>
  <c r="F17" i="19"/>
  <c r="E17" i="19"/>
  <c r="D17" i="19"/>
  <c r="D20" i="19" s="1"/>
  <c r="Z61" i="6"/>
  <c r="Z76" i="6" s="1"/>
  <c r="Y61" i="6"/>
  <c r="Y76" i="6" s="1"/>
  <c r="X61" i="6"/>
  <c r="X76" i="6" s="1"/>
  <c r="W61" i="6"/>
  <c r="W76" i="6" s="1"/>
  <c r="V61" i="6"/>
  <c r="V76" i="6" s="1"/>
  <c r="U61" i="6"/>
  <c r="U76" i="6" s="1"/>
  <c r="T61" i="6"/>
  <c r="T76" i="6" s="1"/>
  <c r="S61" i="6"/>
  <c r="S76" i="6" s="1"/>
  <c r="R61" i="6"/>
  <c r="R76" i="6" s="1"/>
  <c r="Q61" i="6"/>
  <c r="Q76" i="6" s="1"/>
  <c r="P61" i="6"/>
  <c r="P76" i="6" s="1"/>
  <c r="O61" i="6"/>
  <c r="O76" i="6" s="1"/>
  <c r="N61" i="6"/>
  <c r="N76" i="6" s="1"/>
  <c r="M61" i="6"/>
  <c r="M76" i="6" s="1"/>
  <c r="L61" i="6"/>
  <c r="L76" i="6" s="1"/>
  <c r="K61" i="6"/>
  <c r="K76" i="6" s="1"/>
  <c r="J61" i="6"/>
  <c r="J76" i="6" s="1"/>
  <c r="I61" i="6"/>
  <c r="I76" i="6" s="1"/>
  <c r="H61" i="6"/>
  <c r="H76" i="6" s="1"/>
  <c r="G61" i="6"/>
  <c r="G76" i="6" s="1"/>
  <c r="F61" i="6"/>
  <c r="F76" i="6" s="1"/>
  <c r="E61" i="6"/>
  <c r="E76" i="6" s="1"/>
  <c r="D76" i="6"/>
  <c r="Z60" i="6"/>
  <c r="Z73" i="6" s="1"/>
  <c r="Y60" i="6"/>
  <c r="Y73" i="6" s="1"/>
  <c r="X60" i="6"/>
  <c r="X73" i="6" s="1"/>
  <c r="W60" i="6"/>
  <c r="W73" i="6" s="1"/>
  <c r="V60" i="6"/>
  <c r="V73" i="6" s="1"/>
  <c r="U60" i="6"/>
  <c r="U73" i="6" s="1"/>
  <c r="T60" i="6"/>
  <c r="T73" i="6" s="1"/>
  <c r="S60" i="6"/>
  <c r="S73" i="6" s="1"/>
  <c r="R60" i="6"/>
  <c r="R73" i="6" s="1"/>
  <c r="Q60" i="6"/>
  <c r="Q73" i="6" s="1"/>
  <c r="P60" i="6"/>
  <c r="P73" i="6" s="1"/>
  <c r="O60" i="6"/>
  <c r="O73" i="6" s="1"/>
  <c r="N60" i="6"/>
  <c r="N73" i="6" s="1"/>
  <c r="M60" i="6"/>
  <c r="M73" i="6" s="1"/>
  <c r="L60" i="6"/>
  <c r="L73" i="6" s="1"/>
  <c r="K60" i="6"/>
  <c r="K73" i="6" s="1"/>
  <c r="J60" i="6"/>
  <c r="J73" i="6" s="1"/>
  <c r="I60" i="6"/>
  <c r="I73" i="6" s="1"/>
  <c r="H60" i="6"/>
  <c r="H73" i="6" s="1"/>
  <c r="G60" i="6"/>
  <c r="G73" i="6" s="1"/>
  <c r="F60" i="6"/>
  <c r="F73" i="6" s="1"/>
  <c r="E60" i="6"/>
  <c r="E73" i="6" s="1"/>
  <c r="D73" i="6"/>
  <c r="D71" i="6" s="1"/>
  <c r="D288" i="6" s="1"/>
  <c r="Z50" i="6"/>
  <c r="Y50" i="6"/>
  <c r="X50" i="6"/>
  <c r="W50" i="6"/>
  <c r="W266" i="6" s="1"/>
  <c r="V50" i="6"/>
  <c r="U50" i="6"/>
  <c r="T50" i="6"/>
  <c r="S50" i="6"/>
  <c r="S266" i="6" s="1"/>
  <c r="R50" i="6"/>
  <c r="Q50" i="6"/>
  <c r="P50" i="6"/>
  <c r="O50" i="6"/>
  <c r="N50" i="6"/>
  <c r="M50" i="6"/>
  <c r="L50" i="6"/>
  <c r="K50" i="6"/>
  <c r="K266" i="6" s="1"/>
  <c r="J50" i="6"/>
  <c r="I50" i="6"/>
  <c r="H50" i="6"/>
  <c r="G50" i="6"/>
  <c r="G266" i="6" s="1"/>
  <c r="F50" i="6"/>
  <c r="E50" i="6"/>
  <c r="D75" i="6"/>
  <c r="Z49" i="6"/>
  <c r="Y49" i="6"/>
  <c r="X49" i="6"/>
  <c r="W49" i="6"/>
  <c r="V49" i="6"/>
  <c r="V256" i="6" s="1"/>
  <c r="U49" i="6"/>
  <c r="T49" i="6"/>
  <c r="S49" i="6"/>
  <c r="R49" i="6"/>
  <c r="Q49" i="6"/>
  <c r="P49" i="6"/>
  <c r="O49" i="6"/>
  <c r="N49" i="6"/>
  <c r="M49" i="6"/>
  <c r="L49" i="6"/>
  <c r="K49" i="6"/>
  <c r="J49" i="6"/>
  <c r="I49" i="6"/>
  <c r="H49" i="6"/>
  <c r="G49" i="6"/>
  <c r="F49" i="6"/>
  <c r="E49" i="6"/>
  <c r="Z59" i="6"/>
  <c r="Y59" i="6"/>
  <c r="X59" i="6"/>
  <c r="W59" i="6"/>
  <c r="V59" i="6"/>
  <c r="U59" i="6"/>
  <c r="T59" i="6"/>
  <c r="S59" i="6"/>
  <c r="R59" i="6"/>
  <c r="Q59" i="6"/>
  <c r="P59" i="6"/>
  <c r="O59" i="6"/>
  <c r="N59" i="6"/>
  <c r="M59" i="6"/>
  <c r="L59" i="6"/>
  <c r="K59" i="6"/>
  <c r="J59" i="6"/>
  <c r="I59" i="6"/>
  <c r="H59" i="6"/>
  <c r="G59" i="6"/>
  <c r="F59" i="6"/>
  <c r="E59" i="6"/>
  <c r="Z27" i="6"/>
  <c r="Z42" i="6" s="1"/>
  <c r="Y27" i="6"/>
  <c r="Y42" i="6" s="1"/>
  <c r="X27" i="6"/>
  <c r="X42" i="6" s="1"/>
  <c r="W27" i="6"/>
  <c r="W42" i="6" s="1"/>
  <c r="V27" i="6"/>
  <c r="V42" i="6" s="1"/>
  <c r="U27" i="6"/>
  <c r="U42" i="6" s="1"/>
  <c r="T27" i="6"/>
  <c r="T42" i="6" s="1"/>
  <c r="S27" i="6"/>
  <c r="S42" i="6" s="1"/>
  <c r="R27" i="6"/>
  <c r="R42" i="6" s="1"/>
  <c r="Q27" i="6"/>
  <c r="Q42" i="6" s="1"/>
  <c r="P27" i="6"/>
  <c r="P42" i="6" s="1"/>
  <c r="O27" i="6"/>
  <c r="O42" i="6" s="1"/>
  <c r="N27" i="6"/>
  <c r="N42" i="6" s="1"/>
  <c r="M27" i="6"/>
  <c r="M42" i="6" s="1"/>
  <c r="L27" i="6"/>
  <c r="L42" i="6" s="1"/>
  <c r="K27" i="6"/>
  <c r="K42" i="6" s="1"/>
  <c r="J27" i="6"/>
  <c r="J42" i="6" s="1"/>
  <c r="I27" i="6"/>
  <c r="I42" i="6" s="1"/>
  <c r="H27" i="6"/>
  <c r="H42" i="6" s="1"/>
  <c r="G27" i="6"/>
  <c r="G42" i="6" s="1"/>
  <c r="F27" i="6"/>
  <c r="F42" i="6" s="1"/>
  <c r="E27" i="6"/>
  <c r="E42" i="6" s="1"/>
  <c r="Z16" i="6"/>
  <c r="Y16" i="6"/>
  <c r="X16" i="6"/>
  <c r="W16" i="6"/>
  <c r="V16" i="6"/>
  <c r="U16" i="6"/>
  <c r="T16" i="6"/>
  <c r="S16" i="6"/>
  <c r="R16" i="6"/>
  <c r="Q16" i="6"/>
  <c r="P16" i="6"/>
  <c r="O16" i="6"/>
  <c r="N16" i="6"/>
  <c r="M16" i="6"/>
  <c r="L16" i="6"/>
  <c r="K16" i="6"/>
  <c r="J16" i="6"/>
  <c r="I16" i="6"/>
  <c r="H16" i="6"/>
  <c r="G16" i="6"/>
  <c r="F16" i="6"/>
  <c r="E16" i="6"/>
  <c r="D297" i="6"/>
  <c r="Z26" i="6"/>
  <c r="Z39" i="6" s="1"/>
  <c r="Y26" i="6"/>
  <c r="Y39" i="6" s="1"/>
  <c r="X26" i="6"/>
  <c r="X39" i="6" s="1"/>
  <c r="W26" i="6"/>
  <c r="W39" i="6" s="1"/>
  <c r="V26" i="6"/>
  <c r="V39" i="6" s="1"/>
  <c r="U26" i="6"/>
  <c r="U39" i="6" s="1"/>
  <c r="T26" i="6"/>
  <c r="T39" i="6" s="1"/>
  <c r="S26" i="6"/>
  <c r="S39" i="6" s="1"/>
  <c r="R26" i="6"/>
  <c r="R39" i="6" s="1"/>
  <c r="Q26" i="6"/>
  <c r="Q39" i="6" s="1"/>
  <c r="P26" i="6"/>
  <c r="P39" i="6" s="1"/>
  <c r="O26" i="6"/>
  <c r="O39" i="6" s="1"/>
  <c r="N26" i="6"/>
  <c r="N39" i="6" s="1"/>
  <c r="M26" i="6"/>
  <c r="M39" i="6" s="1"/>
  <c r="L26" i="6"/>
  <c r="L39" i="6" s="1"/>
  <c r="K26" i="6"/>
  <c r="K39" i="6" s="1"/>
  <c r="J26" i="6"/>
  <c r="J39" i="6" s="1"/>
  <c r="I26" i="6"/>
  <c r="I39" i="6" s="1"/>
  <c r="H26" i="6"/>
  <c r="H39" i="6" s="1"/>
  <c r="G26" i="6"/>
  <c r="G39" i="6" s="1"/>
  <c r="F26" i="6"/>
  <c r="F39" i="6" s="1"/>
  <c r="E26" i="6"/>
  <c r="E39" i="6" s="1"/>
  <c r="Z15" i="6"/>
  <c r="Y15" i="6"/>
  <c r="X15" i="6"/>
  <c r="W15" i="6"/>
  <c r="V15" i="6"/>
  <c r="U15" i="6"/>
  <c r="T15" i="6"/>
  <c r="S15" i="6"/>
  <c r="R15" i="6"/>
  <c r="Q15" i="6"/>
  <c r="P15" i="6"/>
  <c r="O15" i="6"/>
  <c r="N15" i="6"/>
  <c r="M15" i="6"/>
  <c r="L15" i="6"/>
  <c r="K15" i="6"/>
  <c r="J15" i="6"/>
  <c r="I15" i="6"/>
  <c r="H15" i="6"/>
  <c r="G15" i="6"/>
  <c r="F15" i="6"/>
  <c r="E15" i="6"/>
  <c r="Z25" i="6"/>
  <c r="Y25" i="6"/>
  <c r="X25" i="6"/>
  <c r="W25" i="6"/>
  <c r="V25" i="6"/>
  <c r="U25" i="6"/>
  <c r="T25" i="6"/>
  <c r="S25" i="6"/>
  <c r="R25" i="6"/>
  <c r="Q25" i="6"/>
  <c r="P25" i="6"/>
  <c r="O25" i="6"/>
  <c r="N25" i="6"/>
  <c r="M25" i="6"/>
  <c r="L25" i="6"/>
  <c r="K25" i="6"/>
  <c r="J25" i="6"/>
  <c r="I25" i="6"/>
  <c r="H25" i="6"/>
  <c r="G25" i="6"/>
  <c r="F25" i="6"/>
  <c r="E25" i="6"/>
  <c r="D25" i="6"/>
  <c r="Q175" i="6"/>
  <c r="D6" i="6"/>
  <c r="E6" i="6"/>
  <c r="F6" i="6"/>
  <c r="G6" i="6"/>
  <c r="H6" i="6"/>
  <c r="I6" i="6"/>
  <c r="J6" i="6"/>
  <c r="K6" i="6"/>
  <c r="L6" i="6"/>
  <c r="M6" i="6"/>
  <c r="N6" i="6"/>
  <c r="O6" i="6"/>
  <c r="P6" i="6"/>
  <c r="Q6" i="6"/>
  <c r="R6" i="6"/>
  <c r="S6" i="6"/>
  <c r="T6" i="6"/>
  <c r="U6" i="6"/>
  <c r="V6" i="6"/>
  <c r="W6" i="6"/>
  <c r="X6" i="6"/>
  <c r="Y6" i="6"/>
  <c r="Z6" i="6"/>
  <c r="R175" i="6"/>
  <c r="S175" i="6"/>
  <c r="T175" i="6"/>
  <c r="U175" i="6"/>
  <c r="V175" i="6"/>
  <c r="W175" i="6"/>
  <c r="X175" i="6"/>
  <c r="Y175" i="6"/>
  <c r="Z175" i="6"/>
  <c r="Q245" i="6"/>
  <c r="R245" i="6"/>
  <c r="S245" i="6"/>
  <c r="T245" i="6"/>
  <c r="U245" i="6"/>
  <c r="V245" i="6"/>
  <c r="W245" i="6"/>
  <c r="X238" i="6"/>
  <c r="Y238" i="6"/>
  <c r="Z238" i="6"/>
  <c r="Q258" i="6"/>
  <c r="R258" i="6"/>
  <c r="S258" i="6"/>
  <c r="T258" i="6"/>
  <c r="U258" i="6"/>
  <c r="V258" i="6"/>
  <c r="Q259" i="6"/>
  <c r="R259" i="6"/>
  <c r="S259" i="6"/>
  <c r="T259" i="6"/>
  <c r="U259" i="6"/>
  <c r="V259" i="6"/>
  <c r="W259" i="6"/>
  <c r="Q260" i="6"/>
  <c r="R260" i="6"/>
  <c r="S260" i="6"/>
  <c r="T260" i="6"/>
  <c r="U260" i="6"/>
  <c r="V260" i="6"/>
  <c r="W260" i="6"/>
  <c r="X260" i="6"/>
  <c r="Y260" i="6"/>
  <c r="Z260" i="6"/>
  <c r="Q261" i="6"/>
  <c r="R261" i="6"/>
  <c r="S261" i="6"/>
  <c r="T261" i="6"/>
  <c r="U261" i="6"/>
  <c r="V261" i="6"/>
  <c r="W261" i="6"/>
  <c r="X267" i="6"/>
  <c r="Y267" i="6"/>
  <c r="Z267" i="6"/>
  <c r="Q268" i="6"/>
  <c r="R268" i="6"/>
  <c r="S268" i="6"/>
  <c r="T268" i="6"/>
  <c r="U268" i="6"/>
  <c r="V268" i="6"/>
  <c r="W268" i="6"/>
  <c r="W278" i="6" s="1"/>
  <c r="Q269" i="6"/>
  <c r="R269" i="6"/>
  <c r="S269" i="6"/>
  <c r="T269" i="6"/>
  <c r="U269" i="6"/>
  <c r="V269" i="6"/>
  <c r="W269" i="6"/>
  <c r="X269" i="6"/>
  <c r="Y269" i="6"/>
  <c r="Z269" i="6"/>
  <c r="Q270" i="6"/>
  <c r="R270" i="6"/>
  <c r="S270" i="6"/>
  <c r="T270" i="6"/>
  <c r="U270" i="6"/>
  <c r="V270" i="6"/>
  <c r="W270" i="6"/>
  <c r="X270" i="6"/>
  <c r="Y270" i="6"/>
  <c r="Z270" i="6"/>
  <c r="Q271" i="6"/>
  <c r="R271" i="6"/>
  <c r="S271" i="6"/>
  <c r="T271" i="6"/>
  <c r="U271" i="6"/>
  <c r="V271" i="6"/>
  <c r="W271" i="6"/>
  <c r="X271" i="6"/>
  <c r="Y271" i="6"/>
  <c r="Z271" i="6"/>
  <c r="Q241" i="6"/>
  <c r="R241" i="6"/>
  <c r="S241" i="6"/>
  <c r="T241" i="6"/>
  <c r="U241" i="6"/>
  <c r="V241" i="6"/>
  <c r="W241" i="6"/>
  <c r="Q207" i="11"/>
  <c r="R207" i="11"/>
  <c r="S207" i="11"/>
  <c r="T207" i="11"/>
  <c r="U207" i="11"/>
  <c r="V207" i="11"/>
  <c r="W207" i="11"/>
  <c r="X207" i="11"/>
  <c r="Y207" i="11"/>
  <c r="Z207" i="11"/>
  <c r="Q173" i="11"/>
  <c r="R173" i="11"/>
  <c r="S173" i="11"/>
  <c r="T173" i="11"/>
  <c r="U173" i="11"/>
  <c r="V173" i="11"/>
  <c r="W173" i="11"/>
  <c r="X173" i="11"/>
  <c r="Y173" i="11"/>
  <c r="Z173" i="11"/>
  <c r="Q174" i="11"/>
  <c r="R174" i="11"/>
  <c r="S174" i="11"/>
  <c r="T174" i="11"/>
  <c r="U174" i="11"/>
  <c r="V174" i="11"/>
  <c r="W174" i="11"/>
  <c r="X174" i="11"/>
  <c r="Y174" i="11"/>
  <c r="Z174" i="11"/>
  <c r="Q175" i="11"/>
  <c r="R175" i="11"/>
  <c r="S175" i="11"/>
  <c r="T175" i="11"/>
  <c r="U175" i="11"/>
  <c r="V175" i="11"/>
  <c r="W175" i="11"/>
  <c r="X175" i="11"/>
  <c r="Y175" i="11"/>
  <c r="Z175" i="11"/>
  <c r="Q176" i="11"/>
  <c r="R176" i="11"/>
  <c r="S176" i="11"/>
  <c r="T176" i="11"/>
  <c r="U176" i="11"/>
  <c r="V176" i="11"/>
  <c r="W176" i="11"/>
  <c r="X176" i="11"/>
  <c r="Y176" i="11"/>
  <c r="Z176" i="11"/>
  <c r="U177" i="11"/>
  <c r="V177" i="11"/>
  <c r="W177" i="11"/>
  <c r="X177" i="11"/>
  <c r="Y177" i="11"/>
  <c r="Z177" i="11"/>
  <c r="Q179" i="11"/>
  <c r="R179" i="11"/>
  <c r="S179" i="11"/>
  <c r="T179" i="11"/>
  <c r="U179" i="11"/>
  <c r="V179" i="11"/>
  <c r="W179" i="11"/>
  <c r="X179" i="11"/>
  <c r="Y179" i="11"/>
  <c r="Z179" i="11"/>
  <c r="Q165" i="11"/>
  <c r="R165" i="11"/>
  <c r="S165" i="11"/>
  <c r="T165" i="11"/>
  <c r="U165" i="11"/>
  <c r="V165" i="11"/>
  <c r="W165" i="11"/>
  <c r="X165" i="11"/>
  <c r="Y165" i="11"/>
  <c r="Z165" i="11"/>
  <c r="Q166" i="11"/>
  <c r="R166" i="11"/>
  <c r="S166" i="11"/>
  <c r="T166" i="11"/>
  <c r="U166" i="11"/>
  <c r="V166" i="11"/>
  <c r="W166" i="11"/>
  <c r="X166" i="11"/>
  <c r="Y166" i="11"/>
  <c r="Z166" i="11"/>
  <c r="U167" i="11"/>
  <c r="V167" i="11"/>
  <c r="W167" i="11"/>
  <c r="X167" i="11"/>
  <c r="Y167" i="11"/>
  <c r="Z167" i="11"/>
  <c r="W168" i="11"/>
  <c r="X168" i="11"/>
  <c r="Y168" i="11"/>
  <c r="Z168" i="11"/>
  <c r="Q69" i="11"/>
  <c r="R69" i="11"/>
  <c r="S69" i="11"/>
  <c r="T69" i="11"/>
  <c r="U69" i="11"/>
  <c r="V69" i="11"/>
  <c r="W69" i="11"/>
  <c r="X69" i="11"/>
  <c r="Y69" i="11"/>
  <c r="Z69" i="11"/>
  <c r="Q58" i="11"/>
  <c r="R58" i="11"/>
  <c r="S58" i="11"/>
  <c r="T58" i="11"/>
  <c r="U58" i="11"/>
  <c r="V58" i="11"/>
  <c r="W58" i="11"/>
  <c r="X58" i="11"/>
  <c r="Y58" i="11"/>
  <c r="Z58" i="11"/>
  <c r="Z39" i="11"/>
  <c r="Z23" i="11"/>
  <c r="D30" i="12"/>
  <c r="D22" i="12"/>
  <c r="D29" i="12" s="1"/>
  <c r="D175" i="6"/>
  <c r="E175" i="6"/>
  <c r="F175" i="6"/>
  <c r="G175" i="6"/>
  <c r="H175" i="6"/>
  <c r="I175" i="6"/>
  <c r="J175" i="6"/>
  <c r="K175" i="6"/>
  <c r="L175" i="6"/>
  <c r="M175" i="6"/>
  <c r="N175" i="6"/>
  <c r="O175" i="6"/>
  <c r="P175" i="6"/>
  <c r="D245" i="6"/>
  <c r="E245" i="6"/>
  <c r="F245" i="6"/>
  <c r="G245" i="6"/>
  <c r="H245" i="6"/>
  <c r="I245" i="6"/>
  <c r="J245" i="6"/>
  <c r="K245" i="6"/>
  <c r="L245" i="6"/>
  <c r="M245" i="6"/>
  <c r="N245" i="6"/>
  <c r="O245" i="6"/>
  <c r="P245" i="6"/>
  <c r="C6" i="18"/>
  <c r="D285" i="6"/>
  <c r="D6" i="18" s="1"/>
  <c r="D44" i="18" s="1"/>
  <c r="E285" i="6"/>
  <c r="E6" i="18" s="1"/>
  <c r="F285" i="6"/>
  <c r="F6" i="18" s="1"/>
  <c r="G285" i="6"/>
  <c r="G6" i="18" s="1"/>
  <c r="H285" i="6"/>
  <c r="H6" i="18" s="1"/>
  <c r="H44" i="18" s="1"/>
  <c r="I285" i="6"/>
  <c r="I6" i="18" s="1"/>
  <c r="J285" i="6"/>
  <c r="J6" i="18" s="1"/>
  <c r="K285" i="6"/>
  <c r="K6" i="18" s="1"/>
  <c r="K66" i="18" s="1"/>
  <c r="L285" i="6"/>
  <c r="L6" i="18" s="1"/>
  <c r="L66" i="18" s="1"/>
  <c r="M285" i="6"/>
  <c r="M6" i="18" s="1"/>
  <c r="N285" i="6"/>
  <c r="N6" i="18" s="1"/>
  <c r="O285" i="6"/>
  <c r="O6" i="18" s="1"/>
  <c r="P285" i="6"/>
  <c r="P6" i="18" s="1"/>
  <c r="Q285" i="6"/>
  <c r="Q6" i="18" s="1"/>
  <c r="R285" i="6"/>
  <c r="R6" i="18" s="1"/>
  <c r="S285" i="6"/>
  <c r="S6" i="18" s="1"/>
  <c r="T285" i="6"/>
  <c r="T6" i="18" s="1"/>
  <c r="T44" i="18" s="1"/>
  <c r="U285" i="6"/>
  <c r="U6" i="18" s="1"/>
  <c r="V285" i="6"/>
  <c r="V6" i="18" s="1"/>
  <c r="W285" i="6"/>
  <c r="W6" i="18" s="1"/>
  <c r="X285" i="6"/>
  <c r="X6" i="18" s="1"/>
  <c r="Y285" i="6"/>
  <c r="Y6" i="18" s="1"/>
  <c r="Y44" i="18" s="1"/>
  <c r="Z285" i="6"/>
  <c r="Z6" i="18" s="1"/>
  <c r="B6" i="18"/>
  <c r="Q11" i="19"/>
  <c r="R11" i="19"/>
  <c r="S11" i="19"/>
  <c r="T11" i="19"/>
  <c r="U11" i="19"/>
  <c r="V11" i="19"/>
  <c r="W11" i="19"/>
  <c r="X11" i="19"/>
  <c r="Y11" i="19"/>
  <c r="Z11" i="19"/>
  <c r="D467" i="11"/>
  <c r="D471" i="11" s="1"/>
  <c r="E467" i="11"/>
  <c r="E471" i="11" s="1"/>
  <c r="F467" i="11"/>
  <c r="F471" i="11" s="1"/>
  <c r="G467" i="11"/>
  <c r="G471" i="11" s="1"/>
  <c r="H467" i="11"/>
  <c r="H471" i="11" s="1"/>
  <c r="I467" i="11"/>
  <c r="I471" i="11" s="1"/>
  <c r="J467" i="11"/>
  <c r="J471" i="11" s="1"/>
  <c r="K467" i="11"/>
  <c r="K471" i="11" s="1"/>
  <c r="L467" i="11"/>
  <c r="L471" i="11" s="1"/>
  <c r="M467" i="11"/>
  <c r="M471" i="11" s="1"/>
  <c r="N467" i="11"/>
  <c r="N471" i="11" s="1"/>
  <c r="O467" i="11"/>
  <c r="O471" i="11" s="1"/>
  <c r="P467" i="11"/>
  <c r="P471" i="11" s="1"/>
  <c r="Q467" i="11"/>
  <c r="Q471" i="11" s="1"/>
  <c r="R467" i="11"/>
  <c r="R471" i="11" s="1"/>
  <c r="S467" i="11"/>
  <c r="S471" i="11" s="1"/>
  <c r="T467" i="11"/>
  <c r="T471" i="11" s="1"/>
  <c r="U467" i="11"/>
  <c r="U471" i="11" s="1"/>
  <c r="V467" i="11"/>
  <c r="V471" i="11" s="1"/>
  <c r="W467" i="11"/>
  <c r="W471" i="11" s="1"/>
  <c r="X467" i="11"/>
  <c r="X471" i="11" s="1"/>
  <c r="Y467" i="11"/>
  <c r="Y471" i="11" s="1"/>
  <c r="Z467" i="11"/>
  <c r="Z471" i="11" s="1"/>
  <c r="D460" i="11"/>
  <c r="E460" i="11"/>
  <c r="F460" i="11"/>
  <c r="G460" i="11"/>
  <c r="H460" i="11"/>
  <c r="I460" i="11"/>
  <c r="J460" i="11"/>
  <c r="K460" i="11"/>
  <c r="L460" i="11"/>
  <c r="M460" i="11"/>
  <c r="N460" i="11"/>
  <c r="O460" i="11"/>
  <c r="P460" i="11"/>
  <c r="Q460" i="11"/>
  <c r="R460" i="11"/>
  <c r="S460" i="11"/>
  <c r="T460" i="11"/>
  <c r="U460" i="11"/>
  <c r="V460" i="11"/>
  <c r="W460" i="11"/>
  <c r="X460" i="11"/>
  <c r="Y460" i="11"/>
  <c r="Z460" i="11"/>
  <c r="E23" i="11"/>
  <c r="E39" i="11"/>
  <c r="F23" i="11"/>
  <c r="F6" i="11" s="1"/>
  <c r="F7" i="11" s="1"/>
  <c r="F39" i="11"/>
  <c r="G23" i="11"/>
  <c r="G6" i="11" s="1"/>
  <c r="G7" i="11" s="1"/>
  <c r="G39" i="11"/>
  <c r="I39" i="11"/>
  <c r="I6" i="11" s="1"/>
  <c r="I7" i="11" s="1"/>
  <c r="J23" i="11"/>
  <c r="J39" i="11"/>
  <c r="K23" i="11"/>
  <c r="K39" i="11"/>
  <c r="L23" i="11"/>
  <c r="L39" i="11"/>
  <c r="M23" i="11"/>
  <c r="M39" i="11"/>
  <c r="N23" i="11"/>
  <c r="N39" i="11"/>
  <c r="O23" i="11"/>
  <c r="O39" i="11"/>
  <c r="P23" i="11"/>
  <c r="P39" i="11"/>
  <c r="Q23" i="11"/>
  <c r="Q39" i="11"/>
  <c r="R23" i="11"/>
  <c r="R39" i="11"/>
  <c r="S23" i="11"/>
  <c r="S39" i="11"/>
  <c r="T23" i="11"/>
  <c r="T39" i="11"/>
  <c r="U23" i="11"/>
  <c r="U39" i="11"/>
  <c r="V23" i="11"/>
  <c r="V39" i="11"/>
  <c r="W23" i="11"/>
  <c r="W39" i="11"/>
  <c r="X39" i="11"/>
  <c r="X6" i="11" s="1"/>
  <c r="X7" i="11" s="1"/>
  <c r="Y23" i="11"/>
  <c r="Y6" i="11" s="1"/>
  <c r="Y7" i="11" s="1"/>
  <c r="Y39" i="11"/>
  <c r="D455" i="11"/>
  <c r="E455" i="11"/>
  <c r="F455" i="11"/>
  <c r="G455" i="11"/>
  <c r="H455" i="11"/>
  <c r="I455" i="11"/>
  <c r="J455" i="11"/>
  <c r="K455" i="11"/>
  <c r="L455" i="11"/>
  <c r="M455" i="11"/>
  <c r="N455" i="11"/>
  <c r="O455" i="11"/>
  <c r="P455" i="11"/>
  <c r="Q455" i="11"/>
  <c r="R455" i="11"/>
  <c r="S455" i="11"/>
  <c r="T455" i="11"/>
  <c r="U455" i="11"/>
  <c r="V455" i="11"/>
  <c r="W455" i="11"/>
  <c r="X455" i="11"/>
  <c r="Y455" i="11"/>
  <c r="Z455" i="11"/>
  <c r="D456" i="11"/>
  <c r="E456" i="11"/>
  <c r="F456" i="11"/>
  <c r="G456" i="11"/>
  <c r="H456" i="11"/>
  <c r="I456" i="11"/>
  <c r="J456" i="11"/>
  <c r="K456" i="11"/>
  <c r="L456" i="11"/>
  <c r="M456" i="11"/>
  <c r="N456" i="11"/>
  <c r="O456" i="11"/>
  <c r="P456" i="11"/>
  <c r="Q456" i="11"/>
  <c r="R456" i="11"/>
  <c r="S456" i="11"/>
  <c r="T456" i="11"/>
  <c r="U456" i="11"/>
  <c r="V456" i="11"/>
  <c r="W456" i="11"/>
  <c r="X456" i="11"/>
  <c r="Y456" i="11"/>
  <c r="Z456" i="11"/>
  <c r="D457" i="11"/>
  <c r="E457" i="11"/>
  <c r="F457" i="11"/>
  <c r="G457" i="11"/>
  <c r="H457" i="11"/>
  <c r="I457" i="11"/>
  <c r="J457" i="11"/>
  <c r="K457" i="11"/>
  <c r="L457" i="11"/>
  <c r="M457" i="11"/>
  <c r="N457" i="11"/>
  <c r="O457" i="11"/>
  <c r="P457" i="11"/>
  <c r="Q457" i="11"/>
  <c r="R457" i="11"/>
  <c r="S457" i="11"/>
  <c r="T457" i="11"/>
  <c r="U457" i="11"/>
  <c r="V457" i="11"/>
  <c r="W457" i="11"/>
  <c r="X457" i="11"/>
  <c r="Y457" i="11"/>
  <c r="E458" i="11"/>
  <c r="F458" i="11"/>
  <c r="G458" i="11"/>
  <c r="H458" i="11"/>
  <c r="I458" i="11"/>
  <c r="J458" i="11"/>
  <c r="K458" i="11"/>
  <c r="L458" i="11"/>
  <c r="M458" i="11"/>
  <c r="N458" i="11"/>
  <c r="O458" i="11"/>
  <c r="P458" i="11"/>
  <c r="Q458" i="11"/>
  <c r="R458" i="11"/>
  <c r="S458" i="11"/>
  <c r="T458" i="11"/>
  <c r="U458" i="11"/>
  <c r="V458" i="11"/>
  <c r="W458" i="11"/>
  <c r="X458" i="11"/>
  <c r="Y458" i="11"/>
  <c r="Z458" i="11"/>
  <c r="I39" i="7"/>
  <c r="H39" i="7"/>
  <c r="H18" i="7"/>
  <c r="E41" i="7"/>
  <c r="E39" i="7"/>
  <c r="E18" i="7"/>
  <c r="Q9" i="9"/>
  <c r="R9" i="9"/>
  <c r="S9" i="9"/>
  <c r="T9" i="9"/>
  <c r="U9" i="9"/>
  <c r="V9" i="9"/>
  <c r="W9" i="9"/>
  <c r="X9" i="9"/>
  <c r="Y9" i="9"/>
  <c r="Z9" i="9"/>
  <c r="E260" i="6"/>
  <c r="E270" i="6"/>
  <c r="F260" i="6"/>
  <c r="F270" i="6"/>
  <c r="G260" i="6"/>
  <c r="G270" i="6"/>
  <c r="H260" i="6"/>
  <c r="H270" i="6"/>
  <c r="I260" i="6"/>
  <c r="I270" i="6"/>
  <c r="J260" i="6"/>
  <c r="J270" i="6"/>
  <c r="K260" i="6"/>
  <c r="K270" i="6"/>
  <c r="L260" i="6"/>
  <c r="L270" i="6"/>
  <c r="M260" i="6"/>
  <c r="M270" i="6"/>
  <c r="N260" i="6"/>
  <c r="N270" i="6"/>
  <c r="O260" i="6"/>
  <c r="O270" i="6"/>
  <c r="P260" i="6"/>
  <c r="P270" i="6"/>
  <c r="D259" i="6"/>
  <c r="E259" i="6"/>
  <c r="F259" i="6"/>
  <c r="G259" i="6"/>
  <c r="H259" i="6"/>
  <c r="I259" i="6"/>
  <c r="J259" i="6"/>
  <c r="K259" i="6"/>
  <c r="L259" i="6"/>
  <c r="M259" i="6"/>
  <c r="N259" i="6"/>
  <c r="O259" i="6"/>
  <c r="P259" i="6"/>
  <c r="R238" i="6"/>
  <c r="S238" i="6"/>
  <c r="D168" i="6"/>
  <c r="D171" i="6" s="1"/>
  <c r="E168" i="6"/>
  <c r="E171" i="6" s="1"/>
  <c r="F168" i="6"/>
  <c r="F171" i="6" s="1"/>
  <c r="G168" i="6"/>
  <c r="G171" i="6" s="1"/>
  <c r="H168" i="6"/>
  <c r="H171" i="6" s="1"/>
  <c r="I168" i="6"/>
  <c r="I171" i="6" s="1"/>
  <c r="J168" i="6"/>
  <c r="J171" i="6" s="1"/>
  <c r="K168" i="6"/>
  <c r="K171" i="6" s="1"/>
  <c r="L168" i="6"/>
  <c r="L171" i="6" s="1"/>
  <c r="M168" i="6"/>
  <c r="M171" i="6" s="1"/>
  <c r="N168" i="6"/>
  <c r="N171" i="6" s="1"/>
  <c r="O168" i="6"/>
  <c r="O171" i="6" s="1"/>
  <c r="P168" i="6"/>
  <c r="P171" i="6" s="1"/>
  <c r="Q168" i="6"/>
  <c r="Q171" i="6" s="1"/>
  <c r="R168" i="6"/>
  <c r="R171" i="6" s="1"/>
  <c r="S168" i="6"/>
  <c r="S171" i="6" s="1"/>
  <c r="T168" i="6"/>
  <c r="T171" i="6" s="1"/>
  <c r="U168" i="6"/>
  <c r="U171" i="6" s="1"/>
  <c r="V168" i="6"/>
  <c r="V171" i="6" s="1"/>
  <c r="W168" i="6"/>
  <c r="W171" i="6" s="1"/>
  <c r="D165" i="6"/>
  <c r="D269" i="6" s="1"/>
  <c r="E269" i="6"/>
  <c r="F269" i="6"/>
  <c r="G269" i="6"/>
  <c r="H269" i="6"/>
  <c r="I269" i="6"/>
  <c r="J269" i="6"/>
  <c r="K269" i="6"/>
  <c r="L269" i="6"/>
  <c r="M269" i="6"/>
  <c r="N269" i="6"/>
  <c r="O269" i="6"/>
  <c r="P269" i="6"/>
  <c r="D154" i="6"/>
  <c r="E154" i="6"/>
  <c r="F154" i="6"/>
  <c r="G154" i="6"/>
  <c r="H154" i="6"/>
  <c r="I154" i="6"/>
  <c r="J154" i="6"/>
  <c r="K154" i="6"/>
  <c r="L154" i="6"/>
  <c r="M154" i="6"/>
  <c r="N154" i="6"/>
  <c r="O154" i="6"/>
  <c r="P154" i="6"/>
  <c r="Q154" i="6"/>
  <c r="R154" i="6"/>
  <c r="S154" i="6"/>
  <c r="T154" i="6"/>
  <c r="U154" i="6"/>
  <c r="V154" i="6"/>
  <c r="W154" i="6"/>
  <c r="X154" i="6"/>
  <c r="Y154" i="6"/>
  <c r="Z154" i="6"/>
  <c r="B159" i="6"/>
  <c r="B165" i="6"/>
  <c r="L16" i="11"/>
  <c r="L17" i="11"/>
  <c r="L32" i="11"/>
  <c r="L33" i="11"/>
  <c r="L18" i="11"/>
  <c r="L19" i="11"/>
  <c r="L34" i="11"/>
  <c r="L35" i="11"/>
  <c r="D231" i="11"/>
  <c r="E231" i="11"/>
  <c r="F231" i="11"/>
  <c r="G231" i="11"/>
  <c r="H231" i="11"/>
  <c r="I231" i="11"/>
  <c r="J231" i="11"/>
  <c r="K231" i="11"/>
  <c r="L231" i="11"/>
  <c r="M231" i="11"/>
  <c r="N231" i="11"/>
  <c r="O231" i="11"/>
  <c r="P231" i="11"/>
  <c r="Q231" i="11"/>
  <c r="R231" i="11"/>
  <c r="S231" i="11"/>
  <c r="T231" i="11"/>
  <c r="U231" i="11"/>
  <c r="V231" i="11"/>
  <c r="W231" i="11"/>
  <c r="X231" i="11"/>
  <c r="Y231" i="11"/>
  <c r="Z231" i="11"/>
  <c r="D206" i="11"/>
  <c r="E206" i="11"/>
  <c r="F206" i="11"/>
  <c r="G206" i="11"/>
  <c r="H206" i="11"/>
  <c r="I206" i="11"/>
  <c r="J206" i="11"/>
  <c r="K206" i="11"/>
  <c r="L206" i="11"/>
  <c r="M206" i="11"/>
  <c r="N206" i="11"/>
  <c r="O206" i="11"/>
  <c r="P206" i="11"/>
  <c r="Q206" i="11"/>
  <c r="R206" i="11"/>
  <c r="S206" i="11"/>
  <c r="T206" i="11"/>
  <c r="U206" i="11"/>
  <c r="V206" i="11"/>
  <c r="W206" i="11"/>
  <c r="X206" i="11"/>
  <c r="Y206" i="11"/>
  <c r="Z206" i="11"/>
  <c r="D188" i="11"/>
  <c r="E188" i="11"/>
  <c r="F188" i="11"/>
  <c r="G188" i="11"/>
  <c r="H188" i="11"/>
  <c r="I188" i="11"/>
  <c r="J188" i="11"/>
  <c r="K188" i="11"/>
  <c r="L188" i="11"/>
  <c r="M188" i="11"/>
  <c r="N188" i="11"/>
  <c r="O188" i="11"/>
  <c r="P188" i="11"/>
  <c r="Q188" i="11"/>
  <c r="R188" i="11"/>
  <c r="S188" i="11"/>
  <c r="T188" i="11"/>
  <c r="U188" i="11"/>
  <c r="V188" i="11"/>
  <c r="W188" i="11"/>
  <c r="X188" i="11"/>
  <c r="Y188" i="11"/>
  <c r="Z188" i="11"/>
  <c r="D163" i="11"/>
  <c r="E163" i="11"/>
  <c r="F163" i="11"/>
  <c r="G163" i="11"/>
  <c r="H163" i="11"/>
  <c r="I163" i="11"/>
  <c r="J163" i="11"/>
  <c r="K163" i="11"/>
  <c r="L163" i="11"/>
  <c r="M163" i="11"/>
  <c r="N163" i="11"/>
  <c r="O163" i="11"/>
  <c r="P163" i="11"/>
  <c r="Q163" i="11"/>
  <c r="R163" i="11"/>
  <c r="S163" i="11"/>
  <c r="T163" i="11"/>
  <c r="U163" i="11"/>
  <c r="V163" i="11"/>
  <c r="W163" i="11"/>
  <c r="X163" i="11"/>
  <c r="Y163" i="11"/>
  <c r="Z163" i="11"/>
  <c r="D144" i="11"/>
  <c r="E144" i="11"/>
  <c r="F144" i="11"/>
  <c r="G144" i="11"/>
  <c r="H144" i="11"/>
  <c r="I144" i="11"/>
  <c r="J144" i="11"/>
  <c r="K144" i="11"/>
  <c r="L144" i="11"/>
  <c r="M144" i="11"/>
  <c r="N144" i="11"/>
  <c r="O144" i="11"/>
  <c r="P144" i="11"/>
  <c r="Q144" i="11"/>
  <c r="R144" i="11"/>
  <c r="S144" i="11"/>
  <c r="T144" i="11"/>
  <c r="U144" i="11"/>
  <c r="V144" i="11"/>
  <c r="W144" i="11"/>
  <c r="X144" i="11"/>
  <c r="Y144" i="11"/>
  <c r="Z144" i="11"/>
  <c r="D77" i="11"/>
  <c r="E77" i="11"/>
  <c r="F77" i="11"/>
  <c r="G77" i="11"/>
  <c r="H77" i="11"/>
  <c r="I77" i="11"/>
  <c r="J77" i="11"/>
  <c r="K77" i="11"/>
  <c r="L77" i="11"/>
  <c r="M77" i="11"/>
  <c r="N77" i="11"/>
  <c r="O77" i="11"/>
  <c r="P77" i="11"/>
  <c r="Q77" i="11"/>
  <c r="R77" i="11"/>
  <c r="S77" i="11"/>
  <c r="T77" i="11"/>
  <c r="U77" i="11"/>
  <c r="V77" i="11"/>
  <c r="W77" i="11"/>
  <c r="X77" i="11"/>
  <c r="Y77" i="11"/>
  <c r="Z77" i="11"/>
  <c r="D51" i="11"/>
  <c r="E51" i="11"/>
  <c r="F51" i="11"/>
  <c r="G51" i="11"/>
  <c r="H51" i="11"/>
  <c r="I51" i="11"/>
  <c r="J51" i="11"/>
  <c r="K51" i="11"/>
  <c r="L51" i="11"/>
  <c r="M51" i="11"/>
  <c r="N51" i="11"/>
  <c r="O51" i="11"/>
  <c r="P51" i="11"/>
  <c r="Q51" i="11"/>
  <c r="R51" i="11"/>
  <c r="S51" i="11"/>
  <c r="T51" i="11"/>
  <c r="U51" i="11"/>
  <c r="V51" i="11"/>
  <c r="W51" i="11"/>
  <c r="X51" i="11"/>
  <c r="Y51" i="11"/>
  <c r="Z51" i="11"/>
  <c r="G116" i="11"/>
  <c r="G108" i="11"/>
  <c r="Z43" i="11"/>
  <c r="Y32" i="11"/>
  <c r="Y33" i="11"/>
  <c r="Y34" i="11"/>
  <c r="Y35" i="11"/>
  <c r="Y42" i="11" s="1"/>
  <c r="X16" i="11"/>
  <c r="X17" i="11"/>
  <c r="X32" i="11"/>
  <c r="X33" i="11"/>
  <c r="X18" i="11"/>
  <c r="X19" i="11"/>
  <c r="X34" i="11"/>
  <c r="X35" i="11"/>
  <c r="W16" i="11"/>
  <c r="W17" i="11"/>
  <c r="W32" i="11"/>
  <c r="W33" i="11"/>
  <c r="W18" i="11"/>
  <c r="W19" i="11"/>
  <c r="W34" i="11"/>
  <c r="W35" i="11"/>
  <c r="V16" i="11"/>
  <c r="V17" i="11"/>
  <c r="V32" i="11"/>
  <c r="V33" i="11"/>
  <c r="V18" i="11"/>
  <c r="V19" i="11"/>
  <c r="V34" i="11"/>
  <c r="V35" i="11"/>
  <c r="U16" i="11"/>
  <c r="U17" i="11"/>
  <c r="U32" i="11"/>
  <c r="U33" i="11"/>
  <c r="U18" i="11"/>
  <c r="U19" i="11"/>
  <c r="U34" i="11"/>
  <c r="U35" i="11"/>
  <c r="T16" i="11"/>
  <c r="T17" i="11"/>
  <c r="T32" i="11"/>
  <c r="T33" i="11"/>
  <c r="T18" i="11"/>
  <c r="T19" i="11"/>
  <c r="T34" i="11"/>
  <c r="T35" i="11"/>
  <c r="S16" i="11"/>
  <c r="S17" i="11"/>
  <c r="S32" i="11"/>
  <c r="S33" i="11"/>
  <c r="S18" i="11"/>
  <c r="S19" i="11"/>
  <c r="S34" i="11"/>
  <c r="S35" i="11"/>
  <c r="R16" i="11"/>
  <c r="R17" i="11"/>
  <c r="R32" i="11"/>
  <c r="R33" i="11"/>
  <c r="R18" i="11"/>
  <c r="R19" i="11"/>
  <c r="R34" i="11"/>
  <c r="R35" i="11"/>
  <c r="Q16" i="11"/>
  <c r="Q17" i="11"/>
  <c r="Q32" i="11"/>
  <c r="Q33" i="11"/>
  <c r="Q18" i="11"/>
  <c r="Q19" i="11"/>
  <c r="Q34" i="11"/>
  <c r="Q35" i="11"/>
  <c r="P16" i="11"/>
  <c r="P17" i="11"/>
  <c r="P32" i="11"/>
  <c r="P33" i="11"/>
  <c r="P18" i="11"/>
  <c r="P19" i="11"/>
  <c r="P34" i="11"/>
  <c r="P35" i="11"/>
  <c r="O16" i="11"/>
  <c r="O17" i="11"/>
  <c r="O32" i="11"/>
  <c r="O33" i="11"/>
  <c r="O18" i="11"/>
  <c r="O19" i="11"/>
  <c r="O34" i="11"/>
  <c r="O35" i="11"/>
  <c r="N16" i="11"/>
  <c r="N17" i="11"/>
  <c r="N32" i="11"/>
  <c r="N33" i="11"/>
  <c r="N18" i="11"/>
  <c r="N19" i="11"/>
  <c r="N34" i="11"/>
  <c r="N35" i="11"/>
  <c r="M16" i="11"/>
  <c r="M17" i="11"/>
  <c r="M32" i="11"/>
  <c r="M33" i="11"/>
  <c r="M18" i="11"/>
  <c r="M19" i="11"/>
  <c r="M34" i="11"/>
  <c r="M35" i="11"/>
  <c r="K16" i="11"/>
  <c r="K17" i="11"/>
  <c r="K32" i="11"/>
  <c r="K33" i="11"/>
  <c r="K18" i="11"/>
  <c r="K19" i="11"/>
  <c r="K34" i="11"/>
  <c r="K35" i="11"/>
  <c r="J16" i="11"/>
  <c r="J17" i="11"/>
  <c r="J32" i="11"/>
  <c r="J33" i="11"/>
  <c r="J18" i="11"/>
  <c r="J19" i="11"/>
  <c r="J34" i="11"/>
  <c r="J35" i="11"/>
  <c r="I16" i="11"/>
  <c r="I17" i="11"/>
  <c r="I21" i="11"/>
  <c r="I32" i="11"/>
  <c r="I33" i="11"/>
  <c r="I37" i="11"/>
  <c r="I18" i="11"/>
  <c r="I19" i="11"/>
  <c r="I34" i="11"/>
  <c r="I35" i="11"/>
  <c r="H16" i="11"/>
  <c r="H17" i="11"/>
  <c r="H21" i="11"/>
  <c r="H32" i="11"/>
  <c r="H33" i="11"/>
  <c r="H37" i="11"/>
  <c r="H18" i="11"/>
  <c r="H19" i="11"/>
  <c r="H34" i="11"/>
  <c r="H35" i="11"/>
  <c r="G16" i="11"/>
  <c r="G17" i="11"/>
  <c r="G32" i="11"/>
  <c r="G33" i="11"/>
  <c r="G18" i="11"/>
  <c r="G19" i="11"/>
  <c r="G34" i="11"/>
  <c r="G35" i="11"/>
  <c r="F16" i="11"/>
  <c r="F17" i="11"/>
  <c r="F32" i="11"/>
  <c r="F33" i="11"/>
  <c r="F19" i="11"/>
  <c r="F21" i="11"/>
  <c r="F34" i="11"/>
  <c r="F35" i="11"/>
  <c r="F37" i="11"/>
  <c r="E16" i="11"/>
  <c r="E17" i="11"/>
  <c r="E32" i="11"/>
  <c r="E33" i="11"/>
  <c r="E18" i="11"/>
  <c r="E21" i="11"/>
  <c r="E34" i="11"/>
  <c r="E37" i="11"/>
  <c r="D17" i="11"/>
  <c r="D32" i="11"/>
  <c r="D33" i="11"/>
  <c r="D18" i="11"/>
  <c r="D34" i="11"/>
  <c r="Y37" i="11"/>
  <c r="X37" i="11"/>
  <c r="W37" i="11"/>
  <c r="V37" i="11"/>
  <c r="U37" i="11"/>
  <c r="T37" i="11"/>
  <c r="S37" i="11"/>
  <c r="R37" i="11"/>
  <c r="Q37" i="11"/>
  <c r="P37" i="11"/>
  <c r="O37" i="11"/>
  <c r="N37" i="11"/>
  <c r="M37" i="11"/>
  <c r="L37" i="11"/>
  <c r="K37" i="11"/>
  <c r="J37" i="11"/>
  <c r="G37" i="11"/>
  <c r="D37" i="11"/>
  <c r="X21" i="11"/>
  <c r="W21" i="11"/>
  <c r="V21" i="11"/>
  <c r="U21" i="11"/>
  <c r="T21" i="11"/>
  <c r="S21" i="11"/>
  <c r="R21" i="11"/>
  <c r="Q21" i="11"/>
  <c r="P21" i="11"/>
  <c r="O21" i="11"/>
  <c r="N21" i="11"/>
  <c r="M21" i="11"/>
  <c r="L21" i="11"/>
  <c r="K21" i="11"/>
  <c r="J21" i="11"/>
  <c r="G21" i="11"/>
  <c r="D21" i="11"/>
  <c r="I165" i="11"/>
  <c r="D167" i="11"/>
  <c r="E149" i="11"/>
  <c r="F149" i="11" s="1"/>
  <c r="I169" i="11"/>
  <c r="D69" i="11"/>
  <c r="E69" i="11"/>
  <c r="F69" i="11"/>
  <c r="G69" i="11"/>
  <c r="H69" i="11"/>
  <c r="I69" i="11"/>
  <c r="J69" i="11"/>
  <c r="K69" i="11"/>
  <c r="L69" i="11"/>
  <c r="M69" i="11"/>
  <c r="N69" i="11"/>
  <c r="O69" i="11"/>
  <c r="P69" i="11"/>
  <c r="K58" i="11"/>
  <c r="D210" i="11"/>
  <c r="I195" i="11"/>
  <c r="G194" i="11"/>
  <c r="G212" i="11" s="1"/>
  <c r="E189" i="11"/>
  <c r="F189" i="11" s="1"/>
  <c r="P207" i="11"/>
  <c r="N207" i="11"/>
  <c r="O207" i="11"/>
  <c r="D97" i="11"/>
  <c r="D235" i="11" s="1"/>
  <c r="E97" i="11"/>
  <c r="E235" i="11" s="1"/>
  <c r="M97" i="11"/>
  <c r="M235" i="11" s="1"/>
  <c r="D70" i="6"/>
  <c r="E70" i="6"/>
  <c r="F70" i="6"/>
  <c r="G70" i="6"/>
  <c r="H70" i="6"/>
  <c r="I70" i="6"/>
  <c r="J70" i="6"/>
  <c r="K70" i="6"/>
  <c r="L70" i="6"/>
  <c r="M70" i="6"/>
  <c r="N70" i="6"/>
  <c r="O70" i="6"/>
  <c r="P70" i="6"/>
  <c r="D36" i="6"/>
  <c r="E36" i="6"/>
  <c r="F36" i="6"/>
  <c r="G36" i="6"/>
  <c r="H36" i="6"/>
  <c r="I36" i="6"/>
  <c r="J36" i="6"/>
  <c r="K36" i="6"/>
  <c r="L36" i="6"/>
  <c r="M36" i="6"/>
  <c r="N36" i="6"/>
  <c r="O36" i="6"/>
  <c r="P36" i="6"/>
  <c r="Z91" i="12"/>
  <c r="Y91" i="12"/>
  <c r="X91" i="12"/>
  <c r="W91" i="12"/>
  <c r="V91" i="12"/>
  <c r="U91" i="12"/>
  <c r="T91" i="12"/>
  <c r="S91" i="12"/>
  <c r="R91" i="12"/>
  <c r="Q91" i="12"/>
  <c r="P91" i="12"/>
  <c r="O91" i="12"/>
  <c r="N91" i="12"/>
  <c r="M91" i="12"/>
  <c r="L91" i="12"/>
  <c r="K91" i="12"/>
  <c r="J91" i="12"/>
  <c r="I91" i="12"/>
  <c r="H91" i="12"/>
  <c r="G91" i="12"/>
  <c r="F91" i="12"/>
  <c r="E91" i="12"/>
  <c r="D91" i="12"/>
  <c r="Z86" i="12"/>
  <c r="Y86" i="12"/>
  <c r="X86" i="12"/>
  <c r="W86" i="12"/>
  <c r="V86" i="12"/>
  <c r="U86" i="12"/>
  <c r="T86" i="12"/>
  <c r="S86" i="12"/>
  <c r="R86" i="12"/>
  <c r="Q86" i="12"/>
  <c r="P86" i="12"/>
  <c r="O86" i="12"/>
  <c r="N86" i="12"/>
  <c r="M86" i="12"/>
  <c r="L86" i="12"/>
  <c r="K86" i="12"/>
  <c r="J86" i="12"/>
  <c r="I86" i="12"/>
  <c r="H86" i="12"/>
  <c r="G86" i="12"/>
  <c r="F86" i="12"/>
  <c r="E86" i="12"/>
  <c r="D86" i="12"/>
  <c r="Z83" i="12"/>
  <c r="Y83" i="12"/>
  <c r="X83" i="12"/>
  <c r="W83" i="12"/>
  <c r="V83" i="12"/>
  <c r="U83" i="12"/>
  <c r="T83" i="12"/>
  <c r="S83" i="12"/>
  <c r="R83" i="12"/>
  <c r="Q83" i="12"/>
  <c r="P83" i="12"/>
  <c r="O83" i="12"/>
  <c r="N83" i="12"/>
  <c r="M83" i="12"/>
  <c r="L83" i="12"/>
  <c r="K83" i="12"/>
  <c r="J83" i="12"/>
  <c r="I83" i="12"/>
  <c r="H83" i="12"/>
  <c r="G83" i="12"/>
  <c r="F83" i="12"/>
  <c r="E83" i="12"/>
  <c r="D83" i="12"/>
  <c r="AA58" i="3"/>
  <c r="Z58" i="3"/>
  <c r="Y58" i="3"/>
  <c r="X58" i="3"/>
  <c r="W58" i="3"/>
  <c r="V58" i="3"/>
  <c r="U58" i="3"/>
  <c r="T58" i="3"/>
  <c r="S58" i="3"/>
  <c r="R58" i="3"/>
  <c r="Q58" i="3"/>
  <c r="P58" i="3"/>
  <c r="O58" i="3"/>
  <c r="N58" i="3"/>
  <c r="M58" i="3"/>
  <c r="L58" i="3"/>
  <c r="K58" i="3"/>
  <c r="J58" i="3"/>
  <c r="I58" i="3"/>
  <c r="H58" i="3"/>
  <c r="G58" i="3"/>
  <c r="F58" i="3"/>
  <c r="E58" i="3"/>
  <c r="D95" i="4"/>
  <c r="D96" i="4"/>
  <c r="D97" i="4"/>
  <c r="D98" i="4"/>
  <c r="D99" i="4"/>
  <c r="D100" i="4"/>
  <c r="D101" i="4"/>
  <c r="D104" i="4"/>
  <c r="D105" i="4"/>
  <c r="D106" i="4"/>
  <c r="D107" i="4"/>
  <c r="D108" i="4"/>
  <c r="D109" i="4"/>
  <c r="D111" i="4"/>
  <c r="D94" i="4"/>
  <c r="AA92" i="4"/>
  <c r="Z92" i="4"/>
  <c r="Y92" i="4"/>
  <c r="X92" i="4"/>
  <c r="W92" i="4"/>
  <c r="V92" i="4"/>
  <c r="U92" i="4"/>
  <c r="T92" i="4"/>
  <c r="S92" i="4"/>
  <c r="R92" i="4"/>
  <c r="Q92" i="4"/>
  <c r="P92" i="4"/>
  <c r="O92" i="4"/>
  <c r="N92" i="4"/>
  <c r="M92" i="4"/>
  <c r="L92" i="4"/>
  <c r="K92" i="4"/>
  <c r="J92" i="4"/>
  <c r="I92" i="4"/>
  <c r="H92" i="4"/>
  <c r="G92" i="4"/>
  <c r="F92" i="4"/>
  <c r="E92" i="4"/>
  <c r="D405" i="6"/>
  <c r="E405" i="6"/>
  <c r="F405" i="6"/>
  <c r="G405" i="6"/>
  <c r="H405" i="6"/>
  <c r="I405" i="6"/>
  <c r="J405" i="6"/>
  <c r="K405" i="6"/>
  <c r="L405" i="6"/>
  <c r="M405" i="6"/>
  <c r="N405" i="6"/>
  <c r="O405" i="6"/>
  <c r="P405" i="6"/>
  <c r="Q405" i="6"/>
  <c r="R405" i="6"/>
  <c r="S405" i="6"/>
  <c r="T405" i="6"/>
  <c r="U405" i="6"/>
  <c r="V405" i="6"/>
  <c r="W405" i="6"/>
  <c r="D399" i="6"/>
  <c r="E399" i="6"/>
  <c r="F399" i="6"/>
  <c r="G399" i="6"/>
  <c r="H399" i="6"/>
  <c r="I399" i="6"/>
  <c r="J399" i="6"/>
  <c r="K399" i="6"/>
  <c r="L399" i="6"/>
  <c r="M399" i="6"/>
  <c r="N399" i="6"/>
  <c r="O399" i="6"/>
  <c r="P399" i="6"/>
  <c r="Q399" i="6"/>
  <c r="R399" i="6"/>
  <c r="S399" i="6"/>
  <c r="T399" i="6"/>
  <c r="U399" i="6"/>
  <c r="V399" i="6"/>
  <c r="W399" i="6"/>
  <c r="D389" i="6"/>
  <c r="E389" i="6"/>
  <c r="F389" i="6"/>
  <c r="G389" i="6"/>
  <c r="H389" i="6"/>
  <c r="I389" i="6"/>
  <c r="J389" i="6"/>
  <c r="K389" i="6"/>
  <c r="L389" i="6"/>
  <c r="M389" i="6"/>
  <c r="N389" i="6"/>
  <c r="O389" i="6"/>
  <c r="P389" i="6"/>
  <c r="Q389" i="6"/>
  <c r="R389" i="6"/>
  <c r="S389" i="6"/>
  <c r="T389" i="6"/>
  <c r="U389" i="6"/>
  <c r="V389" i="6"/>
  <c r="W389" i="6"/>
  <c r="D379" i="6"/>
  <c r="E379" i="6"/>
  <c r="F379" i="6"/>
  <c r="G379" i="6"/>
  <c r="H379" i="6"/>
  <c r="I379" i="6"/>
  <c r="J379" i="6"/>
  <c r="K379" i="6"/>
  <c r="L379" i="6"/>
  <c r="M379" i="6"/>
  <c r="N379" i="6"/>
  <c r="O379" i="6"/>
  <c r="P379" i="6"/>
  <c r="Q379" i="6"/>
  <c r="R379" i="6"/>
  <c r="S379" i="6"/>
  <c r="T379" i="6"/>
  <c r="U379" i="6"/>
  <c r="V379" i="6"/>
  <c r="W379" i="6"/>
  <c r="P9" i="9"/>
  <c r="O9" i="9"/>
  <c r="N9" i="9"/>
  <c r="M9" i="9"/>
  <c r="L9" i="9"/>
  <c r="K9" i="9"/>
  <c r="J9" i="9"/>
  <c r="I9" i="9"/>
  <c r="H9" i="9"/>
  <c r="G9" i="9"/>
  <c r="F9" i="9"/>
  <c r="E9" i="9"/>
  <c r="D9" i="9"/>
  <c r="B9" i="9"/>
  <c r="B83" i="18"/>
  <c r="B74" i="18"/>
  <c r="B61" i="18"/>
  <c r="B52" i="18"/>
  <c r="Z27" i="19"/>
  <c r="K20" i="19"/>
  <c r="D11" i="19"/>
  <c r="E11" i="19"/>
  <c r="F11" i="19"/>
  <c r="G11" i="19"/>
  <c r="H11" i="19"/>
  <c r="I11" i="19"/>
  <c r="J11" i="19"/>
  <c r="K11" i="19"/>
  <c r="L11" i="19"/>
  <c r="M11" i="19"/>
  <c r="N11" i="19"/>
  <c r="O11" i="19"/>
  <c r="P11" i="19"/>
  <c r="P100" i="6"/>
  <c r="O100" i="6"/>
  <c r="N100" i="6"/>
  <c r="M100" i="6"/>
  <c r="L100" i="6"/>
  <c r="K100" i="6"/>
  <c r="J100" i="6"/>
  <c r="I100" i="6"/>
  <c r="H100" i="6"/>
  <c r="G100" i="6"/>
  <c r="F100" i="6"/>
  <c r="E100" i="6"/>
  <c r="D100" i="6"/>
  <c r="P133" i="6"/>
  <c r="O133" i="6"/>
  <c r="N133" i="6"/>
  <c r="M133" i="6"/>
  <c r="L133" i="6"/>
  <c r="K133" i="6"/>
  <c r="J133" i="6"/>
  <c r="I133" i="6"/>
  <c r="H133" i="6"/>
  <c r="G133" i="6"/>
  <c r="F133" i="6"/>
  <c r="E133" i="6"/>
  <c r="D133" i="6"/>
  <c r="F93" i="14"/>
  <c r="G93" i="14"/>
  <c r="H93" i="14"/>
  <c r="I93" i="14"/>
  <c r="J93" i="14"/>
  <c r="K93" i="14"/>
  <c r="L93" i="14"/>
  <c r="M93" i="14"/>
  <c r="N93" i="14"/>
  <c r="O93" i="14"/>
  <c r="P93" i="14"/>
  <c r="Q93" i="14"/>
  <c r="R93" i="14"/>
  <c r="S93" i="14"/>
  <c r="T93" i="14"/>
  <c r="U93" i="14"/>
  <c r="V93" i="14"/>
  <c r="W93" i="14"/>
  <c r="X93" i="14"/>
  <c r="Y93" i="14"/>
  <c r="Z93" i="14"/>
  <c r="AA93" i="14"/>
  <c r="D346" i="6"/>
  <c r="E346" i="6"/>
  <c r="G346" i="6"/>
  <c r="I346" i="6"/>
  <c r="Z99" i="12"/>
  <c r="Y99" i="12"/>
  <c r="X99" i="12"/>
  <c r="W99" i="12"/>
  <c r="V99" i="12"/>
  <c r="U99" i="12"/>
  <c r="T99" i="12"/>
  <c r="S99" i="12"/>
  <c r="R99" i="12"/>
  <c r="Q99" i="12"/>
  <c r="P99" i="12"/>
  <c r="O99" i="12"/>
  <c r="N99" i="12"/>
  <c r="M99" i="12"/>
  <c r="L99" i="12"/>
  <c r="K99" i="12"/>
  <c r="J99" i="12"/>
  <c r="I99" i="12"/>
  <c r="H99" i="12"/>
  <c r="G99" i="12"/>
  <c r="F99" i="12"/>
  <c r="E99" i="12"/>
  <c r="D99" i="12"/>
  <c r="AA86" i="14"/>
  <c r="Z86" i="14"/>
  <c r="Y86" i="14"/>
  <c r="X86" i="14"/>
  <c r="W86" i="14"/>
  <c r="V86" i="14"/>
  <c r="U86" i="14"/>
  <c r="T86" i="14"/>
  <c r="S86" i="14"/>
  <c r="R86" i="14"/>
  <c r="Q86" i="14"/>
  <c r="P86" i="14"/>
  <c r="O86" i="14"/>
  <c r="N86" i="14"/>
  <c r="M86" i="14"/>
  <c r="L86" i="14"/>
  <c r="K86" i="14"/>
  <c r="J86" i="14"/>
  <c r="I86" i="14"/>
  <c r="H86" i="14"/>
  <c r="G86" i="14"/>
  <c r="F86" i="14"/>
  <c r="AA84" i="14"/>
  <c r="Z84" i="14"/>
  <c r="Y84" i="14"/>
  <c r="X84" i="14"/>
  <c r="W84" i="14"/>
  <c r="V84" i="14"/>
  <c r="U84" i="14"/>
  <c r="T84" i="14"/>
  <c r="S84" i="14"/>
  <c r="R84" i="14"/>
  <c r="Q84" i="14"/>
  <c r="P84" i="14"/>
  <c r="O84" i="14"/>
  <c r="N84" i="14"/>
  <c r="M84" i="14"/>
  <c r="L84" i="14"/>
  <c r="K84" i="14"/>
  <c r="J84" i="14"/>
  <c r="I84" i="14"/>
  <c r="H84" i="14"/>
  <c r="G84" i="14"/>
  <c r="F84" i="14"/>
  <c r="AA58" i="14"/>
  <c r="Z58" i="14"/>
  <c r="Y58" i="14"/>
  <c r="X58" i="14"/>
  <c r="W58" i="14"/>
  <c r="V58" i="14"/>
  <c r="U58" i="14"/>
  <c r="T58" i="14"/>
  <c r="S58" i="14"/>
  <c r="R58" i="14"/>
  <c r="Q58" i="14"/>
  <c r="P58" i="14"/>
  <c r="O58" i="14"/>
  <c r="N58" i="14"/>
  <c r="M58" i="14"/>
  <c r="L58" i="14"/>
  <c r="K58" i="14"/>
  <c r="J58" i="14"/>
  <c r="I58" i="14"/>
  <c r="H58" i="14"/>
  <c r="G58" i="14"/>
  <c r="F58" i="14"/>
  <c r="E58" i="14"/>
  <c r="B56" i="14"/>
  <c r="AA55" i="14"/>
  <c r="Z55" i="14"/>
  <c r="Y55" i="14"/>
  <c r="X55" i="14"/>
  <c r="W55" i="14"/>
  <c r="V55" i="14"/>
  <c r="U55" i="14"/>
  <c r="T55" i="14"/>
  <c r="S55" i="14"/>
  <c r="R55" i="14"/>
  <c r="Q55" i="14"/>
  <c r="P55" i="14"/>
  <c r="O55" i="14"/>
  <c r="N55" i="14"/>
  <c r="M55" i="14"/>
  <c r="L55" i="14"/>
  <c r="K55" i="14"/>
  <c r="J55" i="14"/>
  <c r="I55" i="14"/>
  <c r="H55" i="14"/>
  <c r="G55" i="14"/>
  <c r="F55" i="14"/>
  <c r="E55" i="14"/>
  <c r="AA47" i="14"/>
  <c r="Z47" i="14"/>
  <c r="Y47" i="14"/>
  <c r="X47" i="14"/>
  <c r="W47" i="14"/>
  <c r="V47" i="14"/>
  <c r="U47" i="14"/>
  <c r="T47" i="14"/>
  <c r="S47" i="14"/>
  <c r="R47" i="14"/>
  <c r="Q47" i="14"/>
  <c r="P47" i="14"/>
  <c r="O47" i="14"/>
  <c r="N47" i="14"/>
  <c r="M47" i="14"/>
  <c r="L47" i="14"/>
  <c r="K47" i="14"/>
  <c r="J47" i="14"/>
  <c r="I47" i="14"/>
  <c r="H47" i="14"/>
  <c r="G47" i="14"/>
  <c r="F47" i="14"/>
  <c r="B39" i="14"/>
  <c r="AA30" i="14"/>
  <c r="Z30" i="14"/>
  <c r="Y30" i="14"/>
  <c r="X30" i="14"/>
  <c r="W30" i="14"/>
  <c r="V30" i="14"/>
  <c r="U30" i="14"/>
  <c r="T30" i="14"/>
  <c r="S30" i="14"/>
  <c r="R30" i="14"/>
  <c r="Q30" i="14"/>
  <c r="P30" i="14"/>
  <c r="O30" i="14"/>
  <c r="N30" i="14"/>
  <c r="M30" i="14"/>
  <c r="L30" i="14"/>
  <c r="K30" i="14"/>
  <c r="J30" i="14"/>
  <c r="I30" i="14"/>
  <c r="H30" i="14"/>
  <c r="G30" i="14"/>
  <c r="F30" i="14"/>
  <c r="B22" i="14"/>
  <c r="G25" i="13"/>
  <c r="H25" i="13" s="1"/>
  <c r="I25" i="13" s="1"/>
  <c r="J25" i="13" s="1"/>
  <c r="K25" i="13" s="1"/>
  <c r="L25" i="13" s="1"/>
  <c r="M25" i="13" s="1"/>
  <c r="N25" i="13" s="1"/>
  <c r="O25" i="13" s="1"/>
  <c r="P25" i="13" s="1"/>
  <c r="Q25" i="13" s="1"/>
  <c r="R25" i="13" s="1"/>
  <c r="S25" i="13" s="1"/>
  <c r="T25" i="13" s="1"/>
  <c r="U25" i="13" s="1"/>
  <c r="V25" i="13" s="1"/>
  <c r="W25" i="13" s="1"/>
  <c r="X25" i="13" s="1"/>
  <c r="Y25" i="13" s="1"/>
  <c r="Z25" i="13" s="1"/>
  <c r="AA25" i="13" s="1"/>
  <c r="G24" i="13"/>
  <c r="H24" i="13" s="1"/>
  <c r="I24" i="13" s="1"/>
  <c r="J24" i="13" s="1"/>
  <c r="K24" i="13" s="1"/>
  <c r="L24" i="13" s="1"/>
  <c r="M24" i="13" s="1"/>
  <c r="N24" i="13" s="1"/>
  <c r="O24" i="13" s="1"/>
  <c r="P24" i="13" s="1"/>
  <c r="Q24" i="13" s="1"/>
  <c r="R24" i="13" s="1"/>
  <c r="S24" i="13" s="1"/>
  <c r="T24" i="13" s="1"/>
  <c r="U24" i="13" s="1"/>
  <c r="V24" i="13" s="1"/>
  <c r="W24" i="13" s="1"/>
  <c r="X24" i="13" s="1"/>
  <c r="Y24" i="13" s="1"/>
  <c r="Z24" i="13" s="1"/>
  <c r="AA24" i="13" s="1"/>
  <c r="F23" i="13"/>
  <c r="G23" i="13" s="1"/>
  <c r="H23" i="13" s="1"/>
  <c r="I23" i="13" s="1"/>
  <c r="J23" i="13" s="1"/>
  <c r="K23" i="13" s="1"/>
  <c r="L23" i="13" s="1"/>
  <c r="M23" i="13" s="1"/>
  <c r="N23" i="13" s="1"/>
  <c r="O23" i="13" s="1"/>
  <c r="P23" i="13" s="1"/>
  <c r="Q23" i="13" s="1"/>
  <c r="R23" i="13" s="1"/>
  <c r="S23" i="13" s="1"/>
  <c r="T23" i="13" s="1"/>
  <c r="U23" i="13" s="1"/>
  <c r="V23" i="13" s="1"/>
  <c r="W23" i="13" s="1"/>
  <c r="X23" i="13" s="1"/>
  <c r="Y23" i="13" s="1"/>
  <c r="Z23" i="13" s="1"/>
  <c r="AA23" i="13" s="1"/>
  <c r="F22" i="13"/>
  <c r="G22" i="13"/>
  <c r="H22" i="13" s="1"/>
  <c r="I22" i="13" s="1"/>
  <c r="J22" i="13" s="1"/>
  <c r="K22" i="13" s="1"/>
  <c r="L22" i="13" s="1"/>
  <c r="M22" i="13" s="1"/>
  <c r="N22" i="13" s="1"/>
  <c r="O22" i="13" s="1"/>
  <c r="P22" i="13" s="1"/>
  <c r="Q22" i="13" s="1"/>
  <c r="R22" i="13" s="1"/>
  <c r="S22" i="13" s="1"/>
  <c r="T22" i="13" s="1"/>
  <c r="U22" i="13" s="1"/>
  <c r="V22" i="13" s="1"/>
  <c r="W22" i="13" s="1"/>
  <c r="X22" i="13" s="1"/>
  <c r="Y22" i="13" s="1"/>
  <c r="Z22" i="13" s="1"/>
  <c r="AA22" i="13" s="1"/>
  <c r="F21" i="13"/>
  <c r="G21" i="13" s="1"/>
  <c r="H21" i="13" s="1"/>
  <c r="I21" i="13" s="1"/>
  <c r="J21" i="13" s="1"/>
  <c r="K21" i="13" s="1"/>
  <c r="L21" i="13" s="1"/>
  <c r="M21" i="13" s="1"/>
  <c r="N21" i="13" s="1"/>
  <c r="O21" i="13" s="1"/>
  <c r="P21" i="13" s="1"/>
  <c r="Q21" i="13" s="1"/>
  <c r="R21" i="13" s="1"/>
  <c r="S21" i="13" s="1"/>
  <c r="T21" i="13" s="1"/>
  <c r="U21" i="13" s="1"/>
  <c r="V21" i="13" s="1"/>
  <c r="W21" i="13" s="1"/>
  <c r="X21" i="13" s="1"/>
  <c r="Y21" i="13" s="1"/>
  <c r="Z21" i="13" s="1"/>
  <c r="AA21" i="13" s="1"/>
  <c r="F20" i="13"/>
  <c r="G20" i="13" s="1"/>
  <c r="H20" i="13" s="1"/>
  <c r="I20" i="13" s="1"/>
  <c r="J20" i="13" s="1"/>
  <c r="K20" i="13" s="1"/>
  <c r="L20" i="13" s="1"/>
  <c r="M20" i="13" s="1"/>
  <c r="N20" i="13" s="1"/>
  <c r="O20" i="13" s="1"/>
  <c r="P20" i="13" s="1"/>
  <c r="Q20" i="13" s="1"/>
  <c r="R20" i="13" s="1"/>
  <c r="S20" i="13" s="1"/>
  <c r="T20" i="13" s="1"/>
  <c r="U20" i="13" s="1"/>
  <c r="V20" i="13" s="1"/>
  <c r="W20" i="13" s="1"/>
  <c r="X20" i="13" s="1"/>
  <c r="Y20" i="13" s="1"/>
  <c r="Z20" i="13" s="1"/>
  <c r="AA20" i="13" s="1"/>
  <c r="F17" i="13"/>
  <c r="G17" i="13" s="1"/>
  <c r="H17" i="13" s="1"/>
  <c r="I17" i="13" s="1"/>
  <c r="F16" i="13"/>
  <c r="G16" i="13" s="1"/>
  <c r="H16" i="13" s="1"/>
  <c r="I16" i="13" s="1"/>
  <c r="F29" i="13"/>
  <c r="G29" i="13" s="1"/>
  <c r="H29" i="13" s="1"/>
  <c r="I29" i="13" s="1"/>
  <c r="J29" i="13" s="1"/>
  <c r="K29" i="13" s="1"/>
  <c r="L29" i="13" s="1"/>
  <c r="M29" i="13" s="1"/>
  <c r="N29" i="13" s="1"/>
  <c r="O29" i="13" s="1"/>
  <c r="P29" i="13" s="1"/>
  <c r="Q29" i="13" s="1"/>
  <c r="R29" i="13" s="1"/>
  <c r="S29" i="13" s="1"/>
  <c r="T29" i="13" s="1"/>
  <c r="U29" i="13" s="1"/>
  <c r="V29" i="13" s="1"/>
  <c r="W29" i="13" s="1"/>
  <c r="X29" i="13" s="1"/>
  <c r="Y29" i="13" s="1"/>
  <c r="Z29" i="13" s="1"/>
  <c r="AA29" i="13" s="1"/>
  <c r="F28" i="13"/>
  <c r="G28" i="13" s="1"/>
  <c r="H28" i="13" s="1"/>
  <c r="I28" i="13" s="1"/>
  <c r="J28" i="13" s="1"/>
  <c r="K28" i="13" s="1"/>
  <c r="L28" i="13" s="1"/>
  <c r="M28" i="13" s="1"/>
  <c r="N28" i="13" s="1"/>
  <c r="O28" i="13" s="1"/>
  <c r="P28" i="13" s="1"/>
  <c r="Q28" i="13" s="1"/>
  <c r="R28" i="13" s="1"/>
  <c r="S28" i="13" s="1"/>
  <c r="T28" i="13" s="1"/>
  <c r="U28" i="13" s="1"/>
  <c r="V28" i="13" s="1"/>
  <c r="W28" i="13" s="1"/>
  <c r="X28" i="13" s="1"/>
  <c r="Y28" i="13" s="1"/>
  <c r="Z28" i="13" s="1"/>
  <c r="AA28" i="13" s="1"/>
  <c r="I15" i="13"/>
  <c r="J15" i="13" s="1"/>
  <c r="K15" i="13" s="1"/>
  <c r="L15" i="13" s="1"/>
  <c r="M15" i="13" s="1"/>
  <c r="N15" i="13" s="1"/>
  <c r="O15" i="13" s="1"/>
  <c r="P15" i="13" s="1"/>
  <c r="Q15" i="13" s="1"/>
  <c r="R15" i="13" s="1"/>
  <c r="S15" i="13" s="1"/>
  <c r="T15" i="13" s="1"/>
  <c r="U15" i="13" s="1"/>
  <c r="V15" i="13" s="1"/>
  <c r="W15" i="13" s="1"/>
  <c r="X15" i="13" s="1"/>
  <c r="Y15" i="13" s="1"/>
  <c r="Z15" i="13" s="1"/>
  <c r="AA15" i="13" s="1"/>
  <c r="F15" i="13"/>
  <c r="I14" i="13"/>
  <c r="J14" i="13" s="1"/>
  <c r="K14" i="13" s="1"/>
  <c r="L14" i="13" s="1"/>
  <c r="M14" i="13" s="1"/>
  <c r="N14" i="13" s="1"/>
  <c r="O14" i="13" s="1"/>
  <c r="P14" i="13" s="1"/>
  <c r="Q14" i="13" s="1"/>
  <c r="R14" i="13" s="1"/>
  <c r="S14" i="13" s="1"/>
  <c r="T14" i="13" s="1"/>
  <c r="U14" i="13" s="1"/>
  <c r="V14" i="13" s="1"/>
  <c r="W14" i="13" s="1"/>
  <c r="X14" i="13" s="1"/>
  <c r="Y14" i="13" s="1"/>
  <c r="Z14" i="13" s="1"/>
  <c r="AA14" i="13" s="1"/>
  <c r="F14" i="13"/>
  <c r="L13" i="13"/>
  <c r="M13" i="13" s="1"/>
  <c r="N13" i="13" s="1"/>
  <c r="O13" i="13" s="1"/>
  <c r="P13" i="13" s="1"/>
  <c r="Q13" i="13" s="1"/>
  <c r="R13" i="13" s="1"/>
  <c r="S13" i="13" s="1"/>
  <c r="T13" i="13" s="1"/>
  <c r="U13" i="13" s="1"/>
  <c r="V13" i="13" s="1"/>
  <c r="W13" i="13" s="1"/>
  <c r="X13" i="13" s="1"/>
  <c r="Y13" i="13" s="1"/>
  <c r="Z13" i="13" s="1"/>
  <c r="AA13" i="13" s="1"/>
  <c r="I13" i="13"/>
  <c r="F13" i="13"/>
  <c r="G13" i="13" s="1"/>
  <c r="L12" i="13"/>
  <c r="M12" i="13" s="1"/>
  <c r="N12" i="13" s="1"/>
  <c r="O12" i="13" s="1"/>
  <c r="P12" i="13" s="1"/>
  <c r="Q12" i="13" s="1"/>
  <c r="R12" i="13" s="1"/>
  <c r="S12" i="13" s="1"/>
  <c r="T12" i="13" s="1"/>
  <c r="U12" i="13" s="1"/>
  <c r="V12" i="13" s="1"/>
  <c r="W12" i="13" s="1"/>
  <c r="X12" i="13" s="1"/>
  <c r="Y12" i="13" s="1"/>
  <c r="Z12" i="13" s="1"/>
  <c r="AA12" i="13" s="1"/>
  <c r="I12" i="13"/>
  <c r="F12" i="13"/>
  <c r="G12" i="13" s="1"/>
  <c r="F11" i="13"/>
  <c r="G11" i="13" s="1"/>
  <c r="H11" i="13" s="1"/>
  <c r="I11" i="13" s="1"/>
  <c r="J11" i="13" s="1"/>
  <c r="K11" i="13" s="1"/>
  <c r="L11" i="13" s="1"/>
  <c r="M11" i="13" s="1"/>
  <c r="N11" i="13" s="1"/>
  <c r="O11" i="13" s="1"/>
  <c r="P11" i="13" s="1"/>
  <c r="Q11" i="13" s="1"/>
  <c r="R11" i="13" s="1"/>
  <c r="S11" i="13" s="1"/>
  <c r="T11" i="13" s="1"/>
  <c r="U11" i="13" s="1"/>
  <c r="V11" i="13" s="1"/>
  <c r="W11" i="13" s="1"/>
  <c r="X11" i="13" s="1"/>
  <c r="Y11" i="13" s="1"/>
  <c r="Z11" i="13" s="1"/>
  <c r="AA11" i="13" s="1"/>
  <c r="F10" i="13"/>
  <c r="G10" i="13" s="1"/>
  <c r="H10" i="13" s="1"/>
  <c r="I10" i="13" s="1"/>
  <c r="J10" i="13" s="1"/>
  <c r="K10" i="13" s="1"/>
  <c r="L10" i="13" s="1"/>
  <c r="M10" i="13" s="1"/>
  <c r="N10" i="13" s="1"/>
  <c r="O10" i="13" s="1"/>
  <c r="P10" i="13" s="1"/>
  <c r="Q10" i="13" s="1"/>
  <c r="R10" i="13" s="1"/>
  <c r="S10" i="13" s="1"/>
  <c r="T10" i="13" s="1"/>
  <c r="U10" i="13" s="1"/>
  <c r="V10" i="13" s="1"/>
  <c r="W10" i="13" s="1"/>
  <c r="X10" i="13" s="1"/>
  <c r="Y10" i="13" s="1"/>
  <c r="Z10" i="13" s="1"/>
  <c r="AA10" i="13" s="1"/>
  <c r="F9" i="13"/>
  <c r="G9" i="13" s="1"/>
  <c r="H9" i="13" s="1"/>
  <c r="I9" i="13" s="1"/>
  <c r="J9" i="13" s="1"/>
  <c r="K9" i="13" s="1"/>
  <c r="L9" i="13" s="1"/>
  <c r="M9" i="13" s="1"/>
  <c r="N9" i="13" s="1"/>
  <c r="O9" i="13" s="1"/>
  <c r="P9" i="13" s="1"/>
  <c r="Q9" i="13" s="1"/>
  <c r="R9" i="13" s="1"/>
  <c r="S9" i="13" s="1"/>
  <c r="T9" i="13" s="1"/>
  <c r="U9" i="13" s="1"/>
  <c r="V9" i="13" s="1"/>
  <c r="W9" i="13" s="1"/>
  <c r="X9" i="13" s="1"/>
  <c r="Y9" i="13" s="1"/>
  <c r="Z9" i="13" s="1"/>
  <c r="AA9" i="13" s="1"/>
  <c r="F8" i="13"/>
  <c r="G8" i="13" s="1"/>
  <c r="H8" i="13" s="1"/>
  <c r="I8" i="13" s="1"/>
  <c r="J8" i="13" s="1"/>
  <c r="K8" i="13" s="1"/>
  <c r="L8" i="13" s="1"/>
  <c r="M8" i="13" s="1"/>
  <c r="N8" i="13" s="1"/>
  <c r="O8" i="13" s="1"/>
  <c r="P8" i="13" s="1"/>
  <c r="Q8" i="13" s="1"/>
  <c r="R8" i="13" s="1"/>
  <c r="S8" i="13" s="1"/>
  <c r="T8" i="13" s="1"/>
  <c r="U8" i="13" s="1"/>
  <c r="V8" i="13" s="1"/>
  <c r="W8" i="13" s="1"/>
  <c r="X8" i="13" s="1"/>
  <c r="Y8" i="13" s="1"/>
  <c r="Z8" i="13" s="1"/>
  <c r="AA8" i="13" s="1"/>
  <c r="B181" i="11"/>
  <c r="K180" i="11"/>
  <c r="K173" i="11"/>
  <c r="D174" i="11"/>
  <c r="D176" i="11"/>
  <c r="E155" i="11"/>
  <c r="H158" i="11"/>
  <c r="K179" i="11"/>
  <c r="K169" i="11"/>
  <c r="K165" i="11"/>
  <c r="J180" i="11"/>
  <c r="I180" i="11"/>
  <c r="H180" i="11"/>
  <c r="G180" i="11"/>
  <c r="F180" i="11"/>
  <c r="E180" i="11"/>
  <c r="D180" i="11"/>
  <c r="F179" i="11"/>
  <c r="E179" i="11"/>
  <c r="D179" i="11"/>
  <c r="F178" i="11"/>
  <c r="E178" i="11"/>
  <c r="D178" i="11"/>
  <c r="B170" i="11"/>
  <c r="J169" i="11"/>
  <c r="H169" i="11"/>
  <c r="G169" i="11"/>
  <c r="F169" i="11"/>
  <c r="E169" i="11"/>
  <c r="D169" i="11"/>
  <c r="M160" i="11"/>
  <c r="N160" i="11" s="1"/>
  <c r="L150" i="11"/>
  <c r="L169" i="11" s="1"/>
  <c r="B69" i="11"/>
  <c r="B58" i="11"/>
  <c r="Z104" i="12"/>
  <c r="Y104" i="12"/>
  <c r="X104" i="12"/>
  <c r="W104" i="12"/>
  <c r="V104" i="12"/>
  <c r="U104" i="12"/>
  <c r="T104" i="12"/>
  <c r="S104" i="12"/>
  <c r="R104" i="12"/>
  <c r="Q104" i="12"/>
  <c r="P104" i="12"/>
  <c r="O104" i="12"/>
  <c r="N104" i="12"/>
  <c r="M104" i="12"/>
  <c r="L104" i="12"/>
  <c r="K104" i="12"/>
  <c r="J104" i="12"/>
  <c r="I104" i="12"/>
  <c r="H104" i="12"/>
  <c r="G104" i="12"/>
  <c r="F104" i="12"/>
  <c r="E104" i="12"/>
  <c r="D104" i="12"/>
  <c r="Z96" i="12"/>
  <c r="Y96" i="12"/>
  <c r="X96" i="12"/>
  <c r="W96" i="12"/>
  <c r="V96" i="12"/>
  <c r="U96" i="12"/>
  <c r="T96" i="12"/>
  <c r="S96" i="12"/>
  <c r="R96" i="12"/>
  <c r="Q96" i="12"/>
  <c r="P96" i="12"/>
  <c r="O96" i="12"/>
  <c r="N96" i="12"/>
  <c r="M96" i="12"/>
  <c r="L96" i="12"/>
  <c r="K96" i="12"/>
  <c r="J96" i="12"/>
  <c r="I96" i="12"/>
  <c r="H96" i="12"/>
  <c r="G96" i="12"/>
  <c r="F96" i="12"/>
  <c r="E96" i="12"/>
  <c r="D96" i="12"/>
  <c r="B76" i="12"/>
  <c r="B68" i="12"/>
  <c r="B60" i="12"/>
  <c r="Z53" i="12"/>
  <c r="Y53" i="12"/>
  <c r="X53" i="12"/>
  <c r="W53" i="12"/>
  <c r="V53" i="12"/>
  <c r="U53" i="12"/>
  <c r="T53" i="12"/>
  <c r="S53" i="12"/>
  <c r="R53" i="12"/>
  <c r="Q53" i="12"/>
  <c r="P53" i="12"/>
  <c r="O53" i="12"/>
  <c r="N53" i="12"/>
  <c r="M53" i="12"/>
  <c r="L53" i="12"/>
  <c r="K53" i="12"/>
  <c r="J53" i="12"/>
  <c r="I53" i="12"/>
  <c r="H53" i="12"/>
  <c r="G53" i="12"/>
  <c r="F53" i="12"/>
  <c r="E53" i="12"/>
  <c r="D53" i="12"/>
  <c r="Z45" i="12"/>
  <c r="Y45" i="12"/>
  <c r="X45" i="12"/>
  <c r="W45" i="12"/>
  <c r="V45" i="12"/>
  <c r="U45" i="12"/>
  <c r="T45" i="12"/>
  <c r="S45" i="12"/>
  <c r="R45" i="12"/>
  <c r="Q45" i="12"/>
  <c r="P45" i="12"/>
  <c r="O45" i="12"/>
  <c r="N45" i="12"/>
  <c r="M45" i="12"/>
  <c r="L45" i="12"/>
  <c r="K45" i="12"/>
  <c r="J45" i="12"/>
  <c r="I45" i="12"/>
  <c r="H45" i="12"/>
  <c r="G45" i="12"/>
  <c r="F45" i="12"/>
  <c r="E45" i="12"/>
  <c r="D45" i="12"/>
  <c r="B31" i="12"/>
  <c r="B23" i="12"/>
  <c r="Z16" i="12"/>
  <c r="Y16" i="12"/>
  <c r="X16" i="12"/>
  <c r="W16" i="12"/>
  <c r="V16" i="12"/>
  <c r="U16" i="12"/>
  <c r="T16" i="12"/>
  <c r="S16" i="12"/>
  <c r="R16" i="12"/>
  <c r="Q16" i="12"/>
  <c r="P16" i="12"/>
  <c r="O16" i="12"/>
  <c r="N16" i="12"/>
  <c r="M16" i="12"/>
  <c r="L16" i="12"/>
  <c r="K16" i="12"/>
  <c r="J16" i="12"/>
  <c r="I16" i="12"/>
  <c r="H16" i="12"/>
  <c r="G16" i="12"/>
  <c r="F16" i="12"/>
  <c r="E16" i="12"/>
  <c r="D16" i="12"/>
  <c r="P69" i="7"/>
  <c r="O69" i="7"/>
  <c r="N69" i="7"/>
  <c r="M69" i="7"/>
  <c r="L69" i="7"/>
  <c r="K69" i="7"/>
  <c r="J69" i="7"/>
  <c r="I69" i="7"/>
  <c r="H69" i="7"/>
  <c r="G69" i="7"/>
  <c r="F69" i="7"/>
  <c r="E69" i="7"/>
  <c r="D69" i="7"/>
  <c r="C69" i="7"/>
  <c r="B69" i="7"/>
  <c r="I61" i="7"/>
  <c r="I63" i="7" s="1"/>
  <c r="H61" i="7"/>
  <c r="E61" i="7"/>
  <c r="I50" i="7"/>
  <c r="H50" i="7"/>
  <c r="E50" i="7"/>
  <c r="P47" i="7"/>
  <c r="O47" i="7"/>
  <c r="N47" i="7"/>
  <c r="M47" i="7"/>
  <c r="L47" i="7"/>
  <c r="K47" i="7"/>
  <c r="J47" i="7"/>
  <c r="I47" i="7"/>
  <c r="H47" i="7"/>
  <c r="G47" i="7"/>
  <c r="F47" i="7"/>
  <c r="E47" i="7"/>
  <c r="D47" i="7"/>
  <c r="C47" i="7"/>
  <c r="B47" i="7"/>
  <c r="X363" i="6"/>
  <c r="W363" i="6"/>
  <c r="V363" i="6"/>
  <c r="U363" i="6"/>
  <c r="T363" i="6"/>
  <c r="S363" i="6"/>
  <c r="R363" i="6"/>
  <c r="Q363" i="6"/>
  <c r="P363" i="6"/>
  <c r="O363" i="6"/>
  <c r="N363" i="6"/>
  <c r="M363" i="6"/>
  <c r="L363" i="6"/>
  <c r="K363" i="6"/>
  <c r="J363" i="6"/>
  <c r="I363" i="6"/>
  <c r="H363" i="6"/>
  <c r="G363" i="6"/>
  <c r="F363" i="6"/>
  <c r="E363" i="6"/>
  <c r="D363" i="6"/>
  <c r="X356" i="6"/>
  <c r="W356" i="6"/>
  <c r="V356" i="6"/>
  <c r="U356" i="6"/>
  <c r="T356" i="6"/>
  <c r="S356" i="6"/>
  <c r="R356" i="6"/>
  <c r="Q356" i="6"/>
  <c r="P356" i="6"/>
  <c r="O356" i="6"/>
  <c r="N356" i="6"/>
  <c r="M356" i="6"/>
  <c r="L356" i="6"/>
  <c r="K356" i="6"/>
  <c r="J356" i="6"/>
  <c r="I356" i="6"/>
  <c r="H356" i="6"/>
  <c r="G356" i="6"/>
  <c r="F356" i="6"/>
  <c r="E356" i="6"/>
  <c r="D356" i="6"/>
  <c r="X349" i="6"/>
  <c r="W349" i="6"/>
  <c r="V349" i="6"/>
  <c r="U349" i="6"/>
  <c r="T349" i="6"/>
  <c r="S349" i="6"/>
  <c r="R349" i="6"/>
  <c r="Q349" i="6"/>
  <c r="P349" i="6"/>
  <c r="O349" i="6"/>
  <c r="N349" i="6"/>
  <c r="M349" i="6"/>
  <c r="L349" i="6"/>
  <c r="K349" i="6"/>
  <c r="J349" i="6"/>
  <c r="I349" i="6"/>
  <c r="H349" i="6"/>
  <c r="G349" i="6"/>
  <c r="F349" i="6"/>
  <c r="E349" i="6"/>
  <c r="D349" i="6"/>
  <c r="X348" i="6"/>
  <c r="W348" i="6"/>
  <c r="V348" i="6"/>
  <c r="U348" i="6"/>
  <c r="T348" i="6"/>
  <c r="S348" i="6"/>
  <c r="R348" i="6"/>
  <c r="Q348" i="6"/>
  <c r="P348" i="6"/>
  <c r="O348" i="6"/>
  <c r="N348" i="6"/>
  <c r="M348" i="6"/>
  <c r="L348" i="6"/>
  <c r="K348" i="6"/>
  <c r="J348" i="6"/>
  <c r="I348" i="6"/>
  <c r="H348" i="6"/>
  <c r="G348" i="6"/>
  <c r="F348" i="6"/>
  <c r="E348" i="6"/>
  <c r="D348" i="6"/>
  <c r="X347" i="6"/>
  <c r="W347" i="6"/>
  <c r="V347" i="6"/>
  <c r="U347" i="6"/>
  <c r="T347" i="6"/>
  <c r="S347" i="6"/>
  <c r="R347" i="6"/>
  <c r="Q347" i="6"/>
  <c r="P347" i="6"/>
  <c r="O347" i="6"/>
  <c r="N347" i="6"/>
  <c r="M347" i="6"/>
  <c r="L347" i="6"/>
  <c r="K347" i="6"/>
  <c r="J347" i="6"/>
  <c r="I347" i="6"/>
  <c r="H347" i="6"/>
  <c r="G347" i="6"/>
  <c r="F347" i="6"/>
  <c r="E347" i="6"/>
  <c r="D347" i="6"/>
  <c r="X346" i="6"/>
  <c r="W346" i="6"/>
  <c r="V346" i="6"/>
  <c r="U346" i="6"/>
  <c r="T346" i="6"/>
  <c r="S346" i="6"/>
  <c r="R346" i="6"/>
  <c r="Q346" i="6"/>
  <c r="P346" i="6"/>
  <c r="O346" i="6"/>
  <c r="N346" i="6"/>
  <c r="M346" i="6"/>
  <c r="L346" i="6"/>
  <c r="K346" i="6"/>
  <c r="J346" i="6"/>
  <c r="H346" i="6"/>
  <c r="F346" i="6"/>
  <c r="X345" i="6"/>
  <c r="W345" i="6"/>
  <c r="V345" i="6"/>
  <c r="U345" i="6"/>
  <c r="T345" i="6"/>
  <c r="S345" i="6"/>
  <c r="R345" i="6"/>
  <c r="Q345" i="6"/>
  <c r="P345" i="6"/>
  <c r="O345" i="6"/>
  <c r="N345" i="6"/>
  <c r="M345" i="6"/>
  <c r="L345" i="6"/>
  <c r="K345" i="6"/>
  <c r="J345" i="6"/>
  <c r="I345" i="6"/>
  <c r="H345" i="6"/>
  <c r="G345" i="6"/>
  <c r="F345" i="6"/>
  <c r="E345" i="6"/>
  <c r="D345" i="6"/>
  <c r="X344" i="6"/>
  <c r="W344" i="6"/>
  <c r="V344" i="6"/>
  <c r="U344" i="6"/>
  <c r="T344" i="6"/>
  <c r="S344" i="6"/>
  <c r="R344" i="6"/>
  <c r="Q344" i="6"/>
  <c r="P344" i="6"/>
  <c r="O344" i="6"/>
  <c r="N344" i="6"/>
  <c r="M344" i="6"/>
  <c r="L344" i="6"/>
  <c r="K344" i="6"/>
  <c r="J344" i="6"/>
  <c r="I344" i="6"/>
  <c r="H344" i="6"/>
  <c r="G344" i="6"/>
  <c r="F344" i="6"/>
  <c r="E344" i="6"/>
  <c r="D344" i="6"/>
  <c r="X343" i="6"/>
  <c r="W343" i="6"/>
  <c r="V343" i="6"/>
  <c r="U343" i="6"/>
  <c r="T343" i="6"/>
  <c r="S343" i="6"/>
  <c r="R343" i="6"/>
  <c r="Q343" i="6"/>
  <c r="P343" i="6"/>
  <c r="O343" i="6"/>
  <c r="N343" i="6"/>
  <c r="M343" i="6"/>
  <c r="L343" i="6"/>
  <c r="K343" i="6"/>
  <c r="J343" i="6"/>
  <c r="I343" i="6"/>
  <c r="H343" i="6"/>
  <c r="G343" i="6"/>
  <c r="F343" i="6"/>
  <c r="E343" i="6"/>
  <c r="D343" i="6"/>
  <c r="X340" i="6"/>
  <c r="W340" i="6"/>
  <c r="V340" i="6"/>
  <c r="U340" i="6"/>
  <c r="T340" i="6"/>
  <c r="S340" i="6"/>
  <c r="R340" i="6"/>
  <c r="Q340" i="6"/>
  <c r="P340" i="6"/>
  <c r="O340" i="6"/>
  <c r="N340" i="6"/>
  <c r="M340" i="6"/>
  <c r="L340" i="6"/>
  <c r="K340" i="6"/>
  <c r="J340" i="6"/>
  <c r="I340" i="6"/>
  <c r="H340" i="6"/>
  <c r="G340" i="6"/>
  <c r="F340" i="6"/>
  <c r="E340" i="6"/>
  <c r="D340" i="6"/>
  <c r="X330" i="6"/>
  <c r="W330" i="6"/>
  <c r="V330" i="6"/>
  <c r="U330" i="6"/>
  <c r="T330" i="6"/>
  <c r="S330" i="6"/>
  <c r="R330" i="6"/>
  <c r="Q330" i="6"/>
  <c r="P330" i="6"/>
  <c r="O330" i="6"/>
  <c r="N330" i="6"/>
  <c r="M330" i="6"/>
  <c r="L330" i="6"/>
  <c r="K330" i="6"/>
  <c r="J330" i="6"/>
  <c r="I330" i="6"/>
  <c r="H330" i="6"/>
  <c r="G330" i="6"/>
  <c r="F330" i="6"/>
  <c r="E330" i="6"/>
  <c r="D330" i="6"/>
  <c r="B314" i="6"/>
  <c r="B304" i="6"/>
  <c r="B294" i="6"/>
  <c r="B282" i="6"/>
  <c r="B272" i="6"/>
  <c r="P268" i="6"/>
  <c r="O268" i="6"/>
  <c r="N268" i="6"/>
  <c r="M268" i="6"/>
  <c r="L268" i="6"/>
  <c r="K268" i="6"/>
  <c r="J268" i="6"/>
  <c r="I268" i="6"/>
  <c r="H268" i="6"/>
  <c r="G268" i="6"/>
  <c r="F268" i="6"/>
  <c r="E268" i="6"/>
  <c r="D268" i="6"/>
  <c r="B262" i="6"/>
  <c r="Z253" i="6"/>
  <c r="Y253" i="6"/>
  <c r="X253" i="6"/>
  <c r="W253" i="6"/>
  <c r="V253" i="6"/>
  <c r="U253" i="6"/>
  <c r="T253" i="6"/>
  <c r="S253" i="6"/>
  <c r="R253" i="6"/>
  <c r="Q253" i="6"/>
  <c r="P253" i="6"/>
  <c r="O253" i="6"/>
  <c r="N253" i="6"/>
  <c r="M253" i="6"/>
  <c r="L253" i="6"/>
  <c r="K253" i="6"/>
  <c r="J253" i="6"/>
  <c r="I253" i="6"/>
  <c r="H253" i="6"/>
  <c r="G253" i="6"/>
  <c r="F253" i="6"/>
  <c r="E253" i="6"/>
  <c r="D253" i="6"/>
  <c r="N271" i="6"/>
  <c r="M271" i="6"/>
  <c r="J271" i="6"/>
  <c r="I271" i="6"/>
  <c r="F271" i="6"/>
  <c r="E271" i="6"/>
  <c r="K261" i="6"/>
  <c r="W238" i="6"/>
  <c r="V238" i="6"/>
  <c r="U238" i="6"/>
  <c r="T238" i="6"/>
  <c r="Q238" i="6"/>
  <c r="P238" i="6"/>
  <c r="O238" i="6"/>
  <c r="N238" i="6"/>
  <c r="M238" i="6"/>
  <c r="L238" i="6"/>
  <c r="K238" i="6"/>
  <c r="J238" i="6"/>
  <c r="I238" i="6"/>
  <c r="H238" i="6"/>
  <c r="G238" i="6"/>
  <c r="F238" i="6"/>
  <c r="E238" i="6"/>
  <c r="D238" i="6"/>
  <c r="P146" i="6"/>
  <c r="O146" i="6"/>
  <c r="N146" i="6"/>
  <c r="M146" i="6"/>
  <c r="L146" i="6"/>
  <c r="K146" i="6"/>
  <c r="J146" i="6"/>
  <c r="I146" i="6"/>
  <c r="H146" i="6"/>
  <c r="G146" i="6"/>
  <c r="F146" i="6"/>
  <c r="E146" i="6"/>
  <c r="D146" i="6"/>
  <c r="D129" i="6"/>
  <c r="P139" i="6"/>
  <c r="O139" i="6"/>
  <c r="N139" i="6"/>
  <c r="M139" i="6"/>
  <c r="L139" i="6"/>
  <c r="K139" i="6"/>
  <c r="J139" i="6"/>
  <c r="I139" i="6"/>
  <c r="H139" i="6"/>
  <c r="G139" i="6"/>
  <c r="F139" i="6"/>
  <c r="E139" i="6"/>
  <c r="D139" i="6"/>
  <c r="Z126" i="6"/>
  <c r="Y126" i="6"/>
  <c r="X126" i="6"/>
  <c r="W126" i="6"/>
  <c r="V126" i="6"/>
  <c r="U126" i="6"/>
  <c r="T126" i="6"/>
  <c r="S126" i="6"/>
  <c r="R126" i="6"/>
  <c r="Q126" i="6"/>
  <c r="P126" i="6"/>
  <c r="O126" i="6"/>
  <c r="N126" i="6"/>
  <c r="M126" i="6"/>
  <c r="L126" i="6"/>
  <c r="K126" i="6"/>
  <c r="J126" i="6"/>
  <c r="I126" i="6"/>
  <c r="H126" i="6"/>
  <c r="G126" i="6"/>
  <c r="F126" i="6"/>
  <c r="E126" i="6"/>
  <c r="D126" i="6"/>
  <c r="P118" i="6"/>
  <c r="O118" i="6"/>
  <c r="N118" i="6"/>
  <c r="M118" i="6"/>
  <c r="L118" i="6"/>
  <c r="K118" i="6"/>
  <c r="J118" i="6"/>
  <c r="I118" i="6"/>
  <c r="H118" i="6"/>
  <c r="G118" i="6"/>
  <c r="F118" i="6"/>
  <c r="E118" i="6"/>
  <c r="D118" i="6"/>
  <c r="K271" i="6"/>
  <c r="I261" i="6"/>
  <c r="B91" i="6"/>
  <c r="B86" i="6"/>
  <c r="Z82" i="6"/>
  <c r="Y82" i="6"/>
  <c r="X82" i="6"/>
  <c r="W82" i="6"/>
  <c r="V82" i="6"/>
  <c r="U82" i="6"/>
  <c r="T82" i="6"/>
  <c r="S82" i="6"/>
  <c r="R82" i="6"/>
  <c r="Q82" i="6"/>
  <c r="P82" i="6"/>
  <c r="O82" i="6"/>
  <c r="N82" i="6"/>
  <c r="M82" i="6"/>
  <c r="L82" i="6"/>
  <c r="K82" i="6"/>
  <c r="J82" i="6"/>
  <c r="I82" i="6"/>
  <c r="H82" i="6"/>
  <c r="G82" i="6"/>
  <c r="F82" i="6"/>
  <c r="E82" i="6"/>
  <c r="D82" i="6"/>
  <c r="Z70" i="6"/>
  <c r="Y70" i="6"/>
  <c r="X70" i="6"/>
  <c r="W70" i="6"/>
  <c r="V70" i="6"/>
  <c r="U70" i="6"/>
  <c r="T70" i="6"/>
  <c r="S70" i="6"/>
  <c r="R70" i="6"/>
  <c r="Q70" i="6"/>
  <c r="Z48" i="6"/>
  <c r="Y48" i="6"/>
  <c r="X48" i="6"/>
  <c r="W48" i="6"/>
  <c r="V48" i="6"/>
  <c r="U48" i="6"/>
  <c r="T48" i="6"/>
  <c r="S48" i="6"/>
  <c r="R48" i="6"/>
  <c r="Q48" i="6"/>
  <c r="P48" i="6"/>
  <c r="O48" i="6"/>
  <c r="N48" i="6"/>
  <c r="M48" i="6"/>
  <c r="L48" i="6"/>
  <c r="K48" i="6"/>
  <c r="J48" i="6"/>
  <c r="I48" i="6"/>
  <c r="H48" i="6"/>
  <c r="G48" i="6"/>
  <c r="F48" i="6"/>
  <c r="E48" i="6"/>
  <c r="D48" i="6"/>
  <c r="Z36" i="6"/>
  <c r="Y36" i="6"/>
  <c r="X36" i="6"/>
  <c r="W36" i="6"/>
  <c r="V36" i="6"/>
  <c r="U36" i="6"/>
  <c r="T36" i="6"/>
  <c r="S36" i="6"/>
  <c r="R36" i="6"/>
  <c r="Q36" i="6"/>
  <c r="Z14" i="6"/>
  <c r="Y14" i="6"/>
  <c r="X14" i="6"/>
  <c r="W14" i="6"/>
  <c r="V14" i="6"/>
  <c r="U14" i="6"/>
  <c r="T14" i="6"/>
  <c r="S14" i="6"/>
  <c r="R14" i="6"/>
  <c r="Q14" i="6"/>
  <c r="P14" i="6"/>
  <c r="O14" i="6"/>
  <c r="N14" i="6"/>
  <c r="M14" i="6"/>
  <c r="L14" i="6"/>
  <c r="K14" i="6"/>
  <c r="J14" i="6"/>
  <c r="I14" i="6"/>
  <c r="H14" i="6"/>
  <c r="G14" i="6"/>
  <c r="F14" i="6"/>
  <c r="E14" i="6"/>
  <c r="D14" i="6"/>
  <c r="D87" i="4"/>
  <c r="D85" i="4"/>
  <c r="D84" i="4"/>
  <c r="D83" i="4"/>
  <c r="D82" i="4"/>
  <c r="D81" i="4"/>
  <c r="D80" i="4"/>
  <c r="D77" i="4"/>
  <c r="D76" i="4"/>
  <c r="D75" i="4"/>
  <c r="D74" i="4"/>
  <c r="D73" i="4"/>
  <c r="D72" i="4"/>
  <c r="D71" i="4"/>
  <c r="D70" i="4"/>
  <c r="AA68" i="4"/>
  <c r="Z68" i="4"/>
  <c r="Y68" i="4"/>
  <c r="X68" i="4"/>
  <c r="W68" i="4"/>
  <c r="V68" i="4"/>
  <c r="U68" i="4"/>
  <c r="T68" i="4"/>
  <c r="S68" i="4"/>
  <c r="R68" i="4"/>
  <c r="Q68" i="4"/>
  <c r="P68" i="4"/>
  <c r="O68" i="4"/>
  <c r="N68" i="4"/>
  <c r="M68" i="4"/>
  <c r="L68" i="4"/>
  <c r="K68" i="4"/>
  <c r="J68" i="4"/>
  <c r="I68" i="4"/>
  <c r="H68" i="4"/>
  <c r="G68" i="4"/>
  <c r="F68" i="4"/>
  <c r="F60" i="4"/>
  <c r="G60" i="4" s="1"/>
  <c r="H60" i="4" s="1"/>
  <c r="I60" i="4" s="1"/>
  <c r="J60" i="4" s="1"/>
  <c r="K60" i="4" s="1"/>
  <c r="L60" i="4" s="1"/>
  <c r="M60" i="4" s="1"/>
  <c r="N60" i="4" s="1"/>
  <c r="O60" i="4" s="1"/>
  <c r="P60" i="4" s="1"/>
  <c r="Q60" i="4" s="1"/>
  <c r="R60" i="4" s="1"/>
  <c r="S60" i="4" s="1"/>
  <c r="T60" i="4" s="1"/>
  <c r="U60" i="4" s="1"/>
  <c r="V60" i="4" s="1"/>
  <c r="W60" i="4" s="1"/>
  <c r="X60" i="4" s="1"/>
  <c r="Y60" i="4" s="1"/>
  <c r="Z60" i="4" s="1"/>
  <c r="AA60" i="4" s="1"/>
  <c r="F59" i="4"/>
  <c r="G59" i="4" s="1"/>
  <c r="H59" i="4" s="1"/>
  <c r="I59" i="4" s="1"/>
  <c r="J59" i="4" s="1"/>
  <c r="K59" i="4" s="1"/>
  <c r="L59" i="4" s="1"/>
  <c r="M59" i="4" s="1"/>
  <c r="N59" i="4" s="1"/>
  <c r="O59" i="4" s="1"/>
  <c r="P59" i="4" s="1"/>
  <c r="Q59" i="4" s="1"/>
  <c r="R59" i="4" s="1"/>
  <c r="S59" i="4" s="1"/>
  <c r="T59" i="4" s="1"/>
  <c r="U59" i="4" s="1"/>
  <c r="V59" i="4" s="1"/>
  <c r="W59" i="4" s="1"/>
  <c r="X59" i="4" s="1"/>
  <c r="Y59" i="4" s="1"/>
  <c r="Z59" i="4" s="1"/>
  <c r="AA59" i="4" s="1"/>
  <c r="AA58" i="4"/>
  <c r="Z58" i="4"/>
  <c r="Y58" i="4"/>
  <c r="X58" i="4"/>
  <c r="W58" i="4"/>
  <c r="V58" i="4"/>
  <c r="U58" i="4"/>
  <c r="T58" i="4"/>
  <c r="S58" i="4"/>
  <c r="R58" i="4"/>
  <c r="Q58" i="4"/>
  <c r="P58" i="4"/>
  <c r="O58" i="4"/>
  <c r="N58" i="4"/>
  <c r="M58" i="4"/>
  <c r="L58" i="4"/>
  <c r="K58" i="4"/>
  <c r="J58" i="4"/>
  <c r="I58" i="4"/>
  <c r="H58" i="4"/>
  <c r="G58" i="4"/>
  <c r="F58" i="4"/>
  <c r="AA51" i="4"/>
  <c r="Z51" i="4"/>
  <c r="Y51" i="4"/>
  <c r="X51" i="4"/>
  <c r="W51" i="4"/>
  <c r="V51" i="4"/>
  <c r="U51" i="4"/>
  <c r="T51" i="4"/>
  <c r="S51" i="4"/>
  <c r="R51" i="4"/>
  <c r="Q51" i="4"/>
  <c r="P51" i="4"/>
  <c r="O51" i="4"/>
  <c r="N51" i="4"/>
  <c r="M51" i="4"/>
  <c r="L51" i="4"/>
  <c r="K51" i="4"/>
  <c r="J51" i="4"/>
  <c r="I51" i="4"/>
  <c r="H51" i="4"/>
  <c r="G51" i="4"/>
  <c r="F51" i="4"/>
  <c r="E51" i="4"/>
  <c r="AA36" i="4"/>
  <c r="Z36" i="4"/>
  <c r="Y36" i="4"/>
  <c r="X36" i="4"/>
  <c r="W36" i="4"/>
  <c r="V36" i="4"/>
  <c r="U36" i="4"/>
  <c r="T36" i="4"/>
  <c r="S36" i="4"/>
  <c r="R36" i="4"/>
  <c r="Q36" i="4"/>
  <c r="P36" i="4"/>
  <c r="O36" i="4"/>
  <c r="N36" i="4"/>
  <c r="M36" i="4"/>
  <c r="L36" i="4"/>
  <c r="K36" i="4"/>
  <c r="J36" i="4"/>
  <c r="I36" i="4"/>
  <c r="H36" i="4"/>
  <c r="G36" i="4"/>
  <c r="F36" i="4"/>
  <c r="E36" i="4"/>
  <c r="AA30" i="4"/>
  <c r="Z30" i="4"/>
  <c r="Y30" i="4"/>
  <c r="X30" i="4"/>
  <c r="W30" i="4"/>
  <c r="V30" i="4"/>
  <c r="U30" i="4"/>
  <c r="T30" i="4"/>
  <c r="S30" i="4"/>
  <c r="R30" i="4"/>
  <c r="Q30" i="4"/>
  <c r="P30" i="4"/>
  <c r="O30" i="4"/>
  <c r="N30" i="4"/>
  <c r="M30" i="4"/>
  <c r="L30" i="4"/>
  <c r="K30" i="4"/>
  <c r="J30" i="4"/>
  <c r="I30" i="4"/>
  <c r="H30" i="4"/>
  <c r="G30" i="4"/>
  <c r="F30" i="4"/>
  <c r="E30" i="4"/>
  <c r="AA13" i="4"/>
  <c r="Z13" i="4"/>
  <c r="Y13" i="4"/>
  <c r="X13" i="4"/>
  <c r="W13" i="4"/>
  <c r="V13" i="4"/>
  <c r="U13" i="4"/>
  <c r="T13" i="4"/>
  <c r="S13" i="4"/>
  <c r="R13" i="4"/>
  <c r="Q13" i="4"/>
  <c r="P13" i="4"/>
  <c r="O13" i="4"/>
  <c r="N13" i="4"/>
  <c r="M13" i="4"/>
  <c r="L13" i="4"/>
  <c r="K13" i="4"/>
  <c r="J13" i="4"/>
  <c r="I13" i="4"/>
  <c r="H13" i="4"/>
  <c r="G13" i="4"/>
  <c r="F13" i="4"/>
  <c r="E13" i="4"/>
  <c r="AA27" i="3"/>
  <c r="Z27" i="3"/>
  <c r="Y27" i="3"/>
  <c r="X27" i="3"/>
  <c r="W27" i="3"/>
  <c r="V27" i="3"/>
  <c r="U27" i="3"/>
  <c r="T27" i="3"/>
  <c r="S27" i="3"/>
  <c r="R27" i="3"/>
  <c r="Q27" i="3"/>
  <c r="P27" i="3"/>
  <c r="O27" i="3"/>
  <c r="N27" i="3"/>
  <c r="M27" i="3"/>
  <c r="L27" i="3"/>
  <c r="K27" i="3"/>
  <c r="J27" i="3"/>
  <c r="I27" i="3"/>
  <c r="H27" i="3"/>
  <c r="G27" i="3"/>
  <c r="F27" i="3"/>
  <c r="E27" i="3"/>
  <c r="S41" i="14"/>
  <c r="G76" i="14"/>
  <c r="G78" i="14"/>
  <c r="W76" i="14"/>
  <c r="W78" i="14"/>
  <c r="H41" i="14"/>
  <c r="X41" i="14"/>
  <c r="J76" i="14"/>
  <c r="Z76" i="14"/>
  <c r="J78" i="14"/>
  <c r="Z78" i="14"/>
  <c r="K41" i="14"/>
  <c r="AA41" i="14"/>
  <c r="O76" i="14"/>
  <c r="O78" i="14"/>
  <c r="P41" i="14"/>
  <c r="R76" i="14"/>
  <c r="R78" i="14"/>
  <c r="H72" i="7"/>
  <c r="I72" i="7"/>
  <c r="L41" i="14"/>
  <c r="T41" i="14"/>
  <c r="K76" i="14"/>
  <c r="S76" i="14"/>
  <c r="AA76" i="14"/>
  <c r="K78" i="14"/>
  <c r="S78" i="14"/>
  <c r="AA78" i="14"/>
  <c r="G41" i="14"/>
  <c r="O41" i="14"/>
  <c r="W41" i="14"/>
  <c r="F76" i="14"/>
  <c r="N76" i="14"/>
  <c r="V76" i="14"/>
  <c r="F78" i="14"/>
  <c r="N78" i="14"/>
  <c r="V78" i="14"/>
  <c r="F41" i="14"/>
  <c r="J41" i="14"/>
  <c r="N41" i="14"/>
  <c r="R41" i="14"/>
  <c r="V41" i="14"/>
  <c r="Z41" i="14"/>
  <c r="I76" i="14"/>
  <c r="M76" i="14"/>
  <c r="Q76" i="14"/>
  <c r="U76" i="14"/>
  <c r="Y76" i="14"/>
  <c r="I78" i="14"/>
  <c r="M78" i="14"/>
  <c r="Q78" i="14"/>
  <c r="U78" i="14"/>
  <c r="Y78" i="14"/>
  <c r="I41" i="14"/>
  <c r="M41" i="14"/>
  <c r="Q41" i="14"/>
  <c r="U41" i="14"/>
  <c r="Y41" i="14"/>
  <c r="H76" i="14"/>
  <c r="L76" i="14"/>
  <c r="P76" i="14"/>
  <c r="T76" i="14"/>
  <c r="X76" i="14"/>
  <c r="H78" i="14"/>
  <c r="L78" i="14"/>
  <c r="P78" i="14"/>
  <c r="T78" i="14"/>
  <c r="X78" i="14"/>
  <c r="P173" i="11"/>
  <c r="P174" i="11"/>
  <c r="P175" i="11"/>
  <c r="P176" i="11"/>
  <c r="P179" i="11"/>
  <c r="P165" i="11"/>
  <c r="P166" i="11"/>
  <c r="H261" i="6"/>
  <c r="G241" i="6"/>
  <c r="G261" i="6"/>
  <c r="K241" i="6"/>
  <c r="I94" i="6"/>
  <c r="O261" i="6"/>
  <c r="O241" i="6"/>
  <c r="D271" i="6"/>
  <c r="H271" i="6"/>
  <c r="L271" i="6"/>
  <c r="P271" i="6"/>
  <c r="G271" i="6"/>
  <c r="O271" i="6"/>
  <c r="L166" i="11"/>
  <c r="O175" i="11"/>
  <c r="O176" i="11"/>
  <c r="G173" i="11"/>
  <c r="O174" i="11"/>
  <c r="G179" i="11"/>
  <c r="E94" i="6"/>
  <c r="D135" i="6"/>
  <c r="M173" i="11"/>
  <c r="M179" i="11"/>
  <c r="M165" i="11"/>
  <c r="M166" i="11"/>
  <c r="N173" i="11"/>
  <c r="N179" i="11"/>
  <c r="N165" i="11"/>
  <c r="N166" i="11"/>
  <c r="G94" i="6"/>
  <c r="F94" i="6"/>
  <c r="I241" i="6"/>
  <c r="M261" i="6"/>
  <c r="M241" i="6"/>
  <c r="P261" i="6"/>
  <c r="P241" i="6"/>
  <c r="L261" i="6"/>
  <c r="L241" i="6"/>
  <c r="E261" i="6"/>
  <c r="E241" i="6"/>
  <c r="H241" i="6"/>
  <c r="J241" i="6"/>
  <c r="J261" i="6"/>
  <c r="D261" i="6"/>
  <c r="N241" i="6"/>
  <c r="N261" i="6"/>
  <c r="F261" i="6"/>
  <c r="F241" i="6"/>
  <c r="J179" i="11"/>
  <c r="I179" i="11"/>
  <c r="H179" i="11"/>
  <c r="H173" i="11"/>
  <c r="D165" i="11"/>
  <c r="H94" i="6"/>
  <c r="I173" i="11"/>
  <c r="E165" i="11"/>
  <c r="L179" i="11"/>
  <c r="O166" i="11"/>
  <c r="F165" i="11"/>
  <c r="J173" i="11"/>
  <c r="D58" i="11"/>
  <c r="J94" i="6"/>
  <c r="G165" i="11"/>
  <c r="E58" i="11"/>
  <c r="K94" i="6"/>
  <c r="H165" i="11"/>
  <c r="L173" i="11"/>
  <c r="F58" i="11"/>
  <c r="L94" i="6"/>
  <c r="O179" i="11"/>
  <c r="G58" i="11"/>
  <c r="M94" i="6"/>
  <c r="J165" i="11"/>
  <c r="H58" i="11"/>
  <c r="N94" i="6"/>
  <c r="O173" i="11"/>
  <c r="I58" i="11"/>
  <c r="O94" i="6"/>
  <c r="L165" i="11"/>
  <c r="J58" i="11"/>
  <c r="P94" i="6"/>
  <c r="L58" i="11"/>
  <c r="M58" i="11"/>
  <c r="O165" i="11"/>
  <c r="N58" i="11"/>
  <c r="O58" i="11"/>
  <c r="P58" i="11"/>
  <c r="F20" i="19" l="1"/>
  <c r="J20" i="19"/>
  <c r="N20" i="19"/>
  <c r="R20" i="19"/>
  <c r="Z20" i="19"/>
  <c r="E42" i="11"/>
  <c r="E41" i="11"/>
  <c r="D41" i="11"/>
  <c r="D21" i="12"/>
  <c r="D42" i="11"/>
  <c r="Y41" i="11"/>
  <c r="W6" i="11"/>
  <c r="W7" i="11" s="1"/>
  <c r="U6" i="11"/>
  <c r="U7" i="11" s="1"/>
  <c r="S6" i="11"/>
  <c r="S7" i="11" s="1"/>
  <c r="Q6" i="11"/>
  <c r="Q7" i="11" s="1"/>
  <c r="O6" i="11"/>
  <c r="O7" i="11" s="1"/>
  <c r="M6" i="11"/>
  <c r="M7" i="11" s="1"/>
  <c r="K6" i="11"/>
  <c r="K7" i="11" s="1"/>
  <c r="E38" i="11"/>
  <c r="E6" i="11"/>
  <c r="E7" i="11" s="1"/>
  <c r="V6" i="11"/>
  <c r="V7" i="11" s="1"/>
  <c r="T6" i="11"/>
  <c r="T7" i="11" s="1"/>
  <c r="R6" i="11"/>
  <c r="R7" i="11" s="1"/>
  <c r="P6" i="11"/>
  <c r="P7" i="11" s="1"/>
  <c r="N6" i="11"/>
  <c r="N7" i="11" s="1"/>
  <c r="L6" i="11"/>
  <c r="L7" i="11" s="1"/>
  <c r="J6" i="11"/>
  <c r="J7" i="11" s="1"/>
  <c r="I42" i="11"/>
  <c r="F42" i="11"/>
  <c r="G42" i="11"/>
  <c r="G41" i="11"/>
  <c r="H42" i="11"/>
  <c r="I41" i="11"/>
  <c r="J42" i="11"/>
  <c r="K42" i="11"/>
  <c r="M42" i="11"/>
  <c r="N42" i="11"/>
  <c r="O42" i="11"/>
  <c r="P42" i="11"/>
  <c r="Q42" i="11"/>
  <c r="R42" i="11"/>
  <c r="S42" i="11"/>
  <c r="T42" i="11"/>
  <c r="U42" i="11"/>
  <c r="V42" i="11"/>
  <c r="W42" i="11"/>
  <c r="X42" i="11"/>
  <c r="X41" i="11"/>
  <c r="L42" i="11"/>
  <c r="Z6" i="11"/>
  <c r="Z7" i="11" s="1"/>
  <c r="Z45" i="11"/>
  <c r="Z233" i="11" s="1"/>
  <c r="H41" i="11"/>
  <c r="O224" i="6"/>
  <c r="O225" i="6"/>
  <c r="K224" i="6"/>
  <c r="K225" i="6"/>
  <c r="G224" i="6"/>
  <c r="G225" i="6"/>
  <c r="Y225" i="6"/>
  <c r="Y224" i="6"/>
  <c r="U225" i="6"/>
  <c r="U224" i="6"/>
  <c r="N225" i="6"/>
  <c r="N224" i="6"/>
  <c r="J225" i="6"/>
  <c r="J224" i="6"/>
  <c r="F225" i="6"/>
  <c r="F224" i="6"/>
  <c r="X224" i="6"/>
  <c r="X225" i="6"/>
  <c r="T224" i="6"/>
  <c r="T225" i="6"/>
  <c r="M225" i="6"/>
  <c r="M224" i="6"/>
  <c r="I225" i="6"/>
  <c r="I224" i="6"/>
  <c r="E225" i="6"/>
  <c r="E224" i="6"/>
  <c r="W224" i="6"/>
  <c r="W225" i="6"/>
  <c r="S224" i="6"/>
  <c r="S225" i="6"/>
  <c r="P224" i="6"/>
  <c r="P225" i="6"/>
  <c r="L224" i="6"/>
  <c r="L225" i="6"/>
  <c r="H224" i="6"/>
  <c r="H225" i="6"/>
  <c r="D225" i="6"/>
  <c r="D224" i="6"/>
  <c r="Z225" i="6"/>
  <c r="Z224" i="6"/>
  <c r="V225" i="6"/>
  <c r="V224" i="6"/>
  <c r="R225" i="6"/>
  <c r="R224" i="6"/>
  <c r="Q225" i="6"/>
  <c r="Q224" i="6"/>
  <c r="O218" i="6"/>
  <c r="O219" i="6"/>
  <c r="K218" i="6"/>
  <c r="K219" i="6"/>
  <c r="G219" i="6"/>
  <c r="G218" i="6"/>
  <c r="Y219" i="6"/>
  <c r="Y218" i="6"/>
  <c r="U219" i="6"/>
  <c r="U218" i="6"/>
  <c r="N218" i="6"/>
  <c r="N219" i="6"/>
  <c r="J218" i="6"/>
  <c r="J219" i="6"/>
  <c r="F218" i="6"/>
  <c r="F219" i="6"/>
  <c r="X218" i="6"/>
  <c r="X219" i="6"/>
  <c r="T218" i="6"/>
  <c r="T219" i="6"/>
  <c r="M219" i="6"/>
  <c r="M218" i="6"/>
  <c r="I219" i="6"/>
  <c r="I218" i="6"/>
  <c r="E219" i="6"/>
  <c r="E218" i="6"/>
  <c r="W218" i="6"/>
  <c r="W219" i="6"/>
  <c r="S219" i="6"/>
  <c r="S218" i="6"/>
  <c r="P218" i="6"/>
  <c r="P219" i="6"/>
  <c r="L218" i="6"/>
  <c r="L219" i="6"/>
  <c r="H218" i="6"/>
  <c r="H219" i="6"/>
  <c r="D219" i="6"/>
  <c r="D218" i="6"/>
  <c r="D230" i="6" s="1"/>
  <c r="Z218" i="6"/>
  <c r="Z219" i="6"/>
  <c r="V218" i="6"/>
  <c r="V219" i="6"/>
  <c r="R218" i="6"/>
  <c r="R219" i="6"/>
  <c r="Q219" i="6"/>
  <c r="Q218" i="6"/>
  <c r="M256" i="6"/>
  <c r="Q256" i="6"/>
  <c r="U256" i="6"/>
  <c r="Y256" i="6"/>
  <c r="R266" i="6"/>
  <c r="G20" i="19"/>
  <c r="O20" i="19"/>
  <c r="S20" i="19"/>
  <c r="W20" i="19"/>
  <c r="E72" i="6"/>
  <c r="E71" i="6" s="1"/>
  <c r="E288" i="6" s="1"/>
  <c r="E9" i="18" s="1"/>
  <c r="E47" i="18" s="1"/>
  <c r="E256" i="6"/>
  <c r="F75" i="6"/>
  <c r="F74" i="6" s="1"/>
  <c r="F266" i="6"/>
  <c r="Z75" i="6"/>
  <c r="Z74" i="6" s="1"/>
  <c r="Z298" i="6" s="1"/>
  <c r="Z17" i="18" s="1"/>
  <c r="Z266" i="6"/>
  <c r="J72" i="6"/>
  <c r="J71" i="6" s="1"/>
  <c r="J256" i="6"/>
  <c r="O75" i="6"/>
  <c r="O74" i="6" s="1"/>
  <c r="O298" i="6" s="1"/>
  <c r="O17" i="18" s="1"/>
  <c r="O56" i="18" s="1"/>
  <c r="O266" i="6"/>
  <c r="G256" i="6"/>
  <c r="K256" i="6"/>
  <c r="O256" i="6"/>
  <c r="S256" i="6"/>
  <c r="W256" i="6"/>
  <c r="D74" i="6"/>
  <c r="D77" i="6" s="1"/>
  <c r="H75" i="6"/>
  <c r="H74" i="6" s="1"/>
  <c r="H298" i="6" s="1"/>
  <c r="H17" i="18" s="1"/>
  <c r="H56" i="18" s="1"/>
  <c r="H266" i="6"/>
  <c r="L75" i="6"/>
  <c r="L74" i="6" s="1"/>
  <c r="L266" i="6"/>
  <c r="P75" i="6"/>
  <c r="P74" i="6" s="1"/>
  <c r="P298" i="6" s="1"/>
  <c r="P17" i="18" s="1"/>
  <c r="P266" i="6"/>
  <c r="T75" i="6"/>
  <c r="T74" i="6" s="1"/>
  <c r="T266" i="6"/>
  <c r="X266" i="6"/>
  <c r="I72" i="6"/>
  <c r="I71" i="6" s="1"/>
  <c r="I288" i="6" s="1"/>
  <c r="I9" i="18" s="1"/>
  <c r="I47" i="18" s="1"/>
  <c r="I256" i="6"/>
  <c r="J75" i="6"/>
  <c r="J74" i="6" s="1"/>
  <c r="J298" i="6" s="1"/>
  <c r="J17" i="18" s="1"/>
  <c r="J78" i="18" s="1"/>
  <c r="J266" i="6"/>
  <c r="N75" i="6"/>
  <c r="N74" i="6" s="1"/>
  <c r="N298" i="6" s="1"/>
  <c r="N17" i="18" s="1"/>
  <c r="N56" i="18" s="1"/>
  <c r="N266" i="6"/>
  <c r="V75" i="6"/>
  <c r="V74" i="6" s="1"/>
  <c r="V298" i="6" s="1"/>
  <c r="V17" i="18" s="1"/>
  <c r="V266" i="6"/>
  <c r="F72" i="6"/>
  <c r="F71" i="6" s="1"/>
  <c r="F288" i="6" s="1"/>
  <c r="F9" i="18" s="1"/>
  <c r="F69" i="18" s="1"/>
  <c r="F256" i="6"/>
  <c r="N72" i="6"/>
  <c r="N71" i="6" s="1"/>
  <c r="N288" i="6" s="1"/>
  <c r="N256" i="6"/>
  <c r="R72" i="6"/>
  <c r="R71" i="6" s="1"/>
  <c r="R288" i="6" s="1"/>
  <c r="R256" i="6"/>
  <c r="Z72" i="6"/>
  <c r="Z71" i="6" s="1"/>
  <c r="Z288" i="6" s="1"/>
  <c r="Z256" i="6"/>
  <c r="H72" i="6"/>
  <c r="H71" i="6" s="1"/>
  <c r="H288" i="6" s="1"/>
  <c r="H256" i="6"/>
  <c r="L256" i="6"/>
  <c r="P72" i="6"/>
  <c r="P71" i="6" s="1"/>
  <c r="P288" i="6" s="1"/>
  <c r="P9" i="18" s="1"/>
  <c r="P69" i="18" s="1"/>
  <c r="P256" i="6"/>
  <c r="T256" i="6"/>
  <c r="X72" i="6"/>
  <c r="X71" i="6" s="1"/>
  <c r="X288" i="6" s="1"/>
  <c r="X9" i="18" s="1"/>
  <c r="X69" i="18" s="1"/>
  <c r="X256" i="6"/>
  <c r="X276" i="6" s="1"/>
  <c r="E75" i="6"/>
  <c r="E74" i="6" s="1"/>
  <c r="E298" i="6" s="1"/>
  <c r="E17" i="18" s="1"/>
  <c r="E56" i="18" s="1"/>
  <c r="E266" i="6"/>
  <c r="I266" i="6"/>
  <c r="M75" i="6"/>
  <c r="M74" i="6" s="1"/>
  <c r="M298" i="6" s="1"/>
  <c r="M17" i="18" s="1"/>
  <c r="M56" i="18" s="1"/>
  <c r="M266" i="6"/>
  <c r="Q266" i="6"/>
  <c r="U266" i="6"/>
  <c r="Y75" i="6"/>
  <c r="Y74" i="6" s="1"/>
  <c r="Y298" i="6" s="1"/>
  <c r="Y17" i="18" s="1"/>
  <c r="Y78" i="18" s="1"/>
  <c r="Y266" i="6"/>
  <c r="E190" i="11"/>
  <c r="D208" i="11"/>
  <c r="D223" i="11" s="1"/>
  <c r="E191" i="11"/>
  <c r="E209" i="11" s="1"/>
  <c r="D209" i="11"/>
  <c r="J195" i="11"/>
  <c r="I213" i="11"/>
  <c r="E193" i="11"/>
  <c r="D211" i="11"/>
  <c r="W41" i="11"/>
  <c r="Y43" i="11"/>
  <c r="I15" i="14"/>
  <c r="I51" i="14"/>
  <c r="R15" i="14"/>
  <c r="R51" i="14"/>
  <c r="H15" i="14"/>
  <c r="H51" i="14"/>
  <c r="Z15" i="14"/>
  <c r="Z51" i="14"/>
  <c r="AA15" i="14"/>
  <c r="AA51" i="14"/>
  <c r="V15" i="14"/>
  <c r="V51" i="14"/>
  <c r="Y15" i="14"/>
  <c r="Y51" i="14"/>
  <c r="P15" i="14"/>
  <c r="P51" i="14"/>
  <c r="K15" i="14"/>
  <c r="K51" i="14"/>
  <c r="U15" i="14"/>
  <c r="U51" i="14"/>
  <c r="M15" i="14"/>
  <c r="M51" i="14"/>
  <c r="E15" i="14"/>
  <c r="E69" i="14" s="1"/>
  <c r="E51" i="14"/>
  <c r="F15" i="14"/>
  <c r="F51" i="14"/>
  <c r="T15" i="14"/>
  <c r="T51" i="14"/>
  <c r="L15" i="14"/>
  <c r="L51" i="14"/>
  <c r="J15" i="14"/>
  <c r="J51" i="14"/>
  <c r="W15" i="14"/>
  <c r="W51" i="14"/>
  <c r="O15" i="14"/>
  <c r="O51" i="14"/>
  <c r="G15" i="14"/>
  <c r="G51" i="14"/>
  <c r="N15" i="14"/>
  <c r="N51" i="14"/>
  <c r="Q15" i="14"/>
  <c r="Q51" i="14"/>
  <c r="X15" i="14"/>
  <c r="X51" i="14"/>
  <c r="S15" i="14"/>
  <c r="S51" i="14"/>
  <c r="E168" i="11"/>
  <c r="E147" i="11"/>
  <c r="F147" i="11" s="1"/>
  <c r="D166" i="11"/>
  <c r="E105" i="11"/>
  <c r="R134" i="11"/>
  <c r="E106" i="11"/>
  <c r="D123" i="11"/>
  <c r="E107" i="11"/>
  <c r="D124" i="11"/>
  <c r="E115" i="11"/>
  <c r="D133" i="11"/>
  <c r="E113" i="11"/>
  <c r="D131" i="11"/>
  <c r="E114" i="11"/>
  <c r="D132" i="11"/>
  <c r="H108" i="11"/>
  <c r="G125" i="11"/>
  <c r="H116" i="11"/>
  <c r="G134" i="11"/>
  <c r="I41" i="7"/>
  <c r="Q255" i="6"/>
  <c r="U255" i="6"/>
  <c r="V265" i="6"/>
  <c r="G246" i="6"/>
  <c r="O147" i="6"/>
  <c r="O148" i="6"/>
  <c r="O300" i="6" s="1"/>
  <c r="K147" i="6"/>
  <c r="K148" i="6"/>
  <c r="K300" i="6" s="1"/>
  <c r="G147" i="6"/>
  <c r="G148" i="6"/>
  <c r="G300" i="6" s="1"/>
  <c r="Z148" i="6"/>
  <c r="Z300" i="6" s="1"/>
  <c r="Z147" i="6"/>
  <c r="Z178" i="6"/>
  <c r="Z179" i="6"/>
  <c r="Z184" i="6"/>
  <c r="Z183" i="6"/>
  <c r="Z185" i="6"/>
  <c r="Z177" i="6"/>
  <c r="V148" i="6"/>
  <c r="V300" i="6" s="1"/>
  <c r="V147" i="6"/>
  <c r="R148" i="6"/>
  <c r="R300" i="6" s="1"/>
  <c r="R147" i="6"/>
  <c r="Z246" i="6"/>
  <c r="Z293" i="6" s="1"/>
  <c r="Z13" i="18" s="1"/>
  <c r="X246" i="6"/>
  <c r="Y246" i="6"/>
  <c r="J279" i="6"/>
  <c r="N148" i="6"/>
  <c r="N300" i="6" s="1"/>
  <c r="N147" i="6"/>
  <c r="J148" i="6"/>
  <c r="J147" i="6"/>
  <c r="F148" i="6"/>
  <c r="F300" i="6" s="1"/>
  <c r="F147" i="6"/>
  <c r="Y148" i="6"/>
  <c r="Y300" i="6" s="1"/>
  <c r="Y147" i="6"/>
  <c r="Y185" i="6"/>
  <c r="Y177" i="6"/>
  <c r="Y178" i="6"/>
  <c r="Y179" i="6"/>
  <c r="Y184" i="6"/>
  <c r="Y183" i="6"/>
  <c r="U148" i="6"/>
  <c r="U300" i="6" s="1"/>
  <c r="U147" i="6"/>
  <c r="Q148" i="6"/>
  <c r="Q300" i="6" s="1"/>
  <c r="Q147" i="6"/>
  <c r="M148" i="6"/>
  <c r="M300" i="6" s="1"/>
  <c r="M147" i="6"/>
  <c r="I148" i="6"/>
  <c r="I300" i="6" s="1"/>
  <c r="I147" i="6"/>
  <c r="E148" i="6"/>
  <c r="E300" i="6" s="1"/>
  <c r="E147" i="6"/>
  <c r="X147" i="6"/>
  <c r="X148" i="6"/>
  <c r="X300" i="6" s="1"/>
  <c r="X184" i="6"/>
  <c r="X183" i="6"/>
  <c r="X185" i="6"/>
  <c r="X177" i="6"/>
  <c r="X178" i="6"/>
  <c r="X190" i="6" s="1"/>
  <c r="X179" i="6"/>
  <c r="T147" i="6"/>
  <c r="T148" i="6"/>
  <c r="T300" i="6" s="1"/>
  <c r="P147" i="6"/>
  <c r="P148" i="6"/>
  <c r="P300" i="6" s="1"/>
  <c r="L147" i="6"/>
  <c r="L148" i="6"/>
  <c r="L300" i="6" s="1"/>
  <c r="H147" i="6"/>
  <c r="H148" i="6"/>
  <c r="D178" i="6"/>
  <c r="D147" i="6"/>
  <c r="W147" i="6"/>
  <c r="W148" i="6"/>
  <c r="W300" i="6" s="1"/>
  <c r="W184" i="6"/>
  <c r="S147" i="6"/>
  <c r="S148" i="6"/>
  <c r="S300" i="6" s="1"/>
  <c r="N279" i="6"/>
  <c r="D9" i="18"/>
  <c r="D47" i="18" s="1"/>
  <c r="J255" i="6"/>
  <c r="R255" i="6"/>
  <c r="S265" i="6"/>
  <c r="W265" i="6"/>
  <c r="W255" i="6"/>
  <c r="H265" i="6"/>
  <c r="X265" i="6"/>
  <c r="H255" i="6"/>
  <c r="T255" i="6"/>
  <c r="X255" i="6"/>
  <c r="M265" i="6"/>
  <c r="Q265" i="6"/>
  <c r="U265" i="6"/>
  <c r="Y265" i="6"/>
  <c r="I38" i="6"/>
  <c r="I37" i="6" s="1"/>
  <c r="I287" i="6" s="1"/>
  <c r="I8" i="18" s="1"/>
  <c r="I255" i="6"/>
  <c r="Y38" i="6"/>
  <c r="Y37" i="6" s="1"/>
  <c r="Y255" i="6"/>
  <c r="J41" i="6"/>
  <c r="J40" i="6" s="1"/>
  <c r="J297" i="6" s="1"/>
  <c r="J16" i="18" s="1"/>
  <c r="J265" i="6"/>
  <c r="R41" i="6"/>
  <c r="R40" i="6" s="1"/>
  <c r="R297" i="6" s="1"/>
  <c r="R16" i="18" s="1"/>
  <c r="R265" i="6"/>
  <c r="Z41" i="6"/>
  <c r="Z40" i="6" s="1"/>
  <c r="Z265" i="6"/>
  <c r="N38" i="6"/>
  <c r="N37" i="6" s="1"/>
  <c r="N287" i="6" s="1"/>
  <c r="N8" i="18" s="1"/>
  <c r="N68" i="18" s="1"/>
  <c r="N255" i="6"/>
  <c r="Z38" i="6"/>
  <c r="Z37" i="6" s="1"/>
  <c r="Z287" i="6" s="1"/>
  <c r="Z8" i="18" s="1"/>
  <c r="Z255" i="6"/>
  <c r="G41" i="6"/>
  <c r="G40" i="6" s="1"/>
  <c r="G297" i="6" s="1"/>
  <c r="G16" i="18" s="1"/>
  <c r="G265" i="6"/>
  <c r="O41" i="6"/>
  <c r="O40" i="6" s="1"/>
  <c r="O297" i="6" s="1"/>
  <c r="O16" i="18" s="1"/>
  <c r="O55" i="18" s="1"/>
  <c r="O265" i="6"/>
  <c r="G38" i="6"/>
  <c r="G37" i="6" s="1"/>
  <c r="G255" i="6"/>
  <c r="K38" i="6"/>
  <c r="K37" i="6" s="1"/>
  <c r="K255" i="6"/>
  <c r="O38" i="6"/>
  <c r="O37" i="6" s="1"/>
  <c r="O287" i="6" s="1"/>
  <c r="O8" i="18" s="1"/>
  <c r="O255" i="6"/>
  <c r="S38" i="6"/>
  <c r="S37" i="6" s="1"/>
  <c r="S287" i="6" s="1"/>
  <c r="S255" i="6"/>
  <c r="L41" i="6"/>
  <c r="L40" i="6" s="1"/>
  <c r="L297" i="6" s="1"/>
  <c r="L16" i="18" s="1"/>
  <c r="L265" i="6"/>
  <c r="P41" i="6"/>
  <c r="P40" i="6" s="1"/>
  <c r="P297" i="6" s="1"/>
  <c r="P16" i="18" s="1"/>
  <c r="P265" i="6"/>
  <c r="T41" i="6"/>
  <c r="T40" i="6" s="1"/>
  <c r="T297" i="6" s="1"/>
  <c r="T16" i="18" s="1"/>
  <c r="T77" i="18" s="1"/>
  <c r="T265" i="6"/>
  <c r="E38" i="6"/>
  <c r="E37" i="6" s="1"/>
  <c r="E255" i="6"/>
  <c r="M38" i="6"/>
  <c r="M37" i="6" s="1"/>
  <c r="M287" i="6" s="1"/>
  <c r="M255" i="6"/>
  <c r="F41" i="6"/>
  <c r="F40" i="6" s="1"/>
  <c r="F297" i="6" s="1"/>
  <c r="F16" i="18" s="1"/>
  <c r="F55" i="18" s="1"/>
  <c r="F265" i="6"/>
  <c r="N41" i="6"/>
  <c r="N40" i="6" s="1"/>
  <c r="N265" i="6"/>
  <c r="F38" i="6"/>
  <c r="F37" i="6" s="1"/>
  <c r="F287" i="6" s="1"/>
  <c r="F255" i="6"/>
  <c r="F275" i="6" s="1"/>
  <c r="V38" i="6"/>
  <c r="V37" i="6" s="1"/>
  <c r="V287" i="6" s="1"/>
  <c r="V255" i="6"/>
  <c r="K41" i="6"/>
  <c r="K40" i="6" s="1"/>
  <c r="K297" i="6" s="1"/>
  <c r="K16" i="18" s="1"/>
  <c r="K265" i="6"/>
  <c r="L38" i="6"/>
  <c r="L37" i="6" s="1"/>
  <c r="L255" i="6"/>
  <c r="P38" i="6"/>
  <c r="P37" i="6" s="1"/>
  <c r="P255" i="6"/>
  <c r="E41" i="6"/>
  <c r="E40" i="6" s="1"/>
  <c r="E297" i="6" s="1"/>
  <c r="E16" i="18" s="1"/>
  <c r="E265" i="6"/>
  <c r="I41" i="6"/>
  <c r="I40" i="6" s="1"/>
  <c r="I297" i="6" s="1"/>
  <c r="I16" i="18" s="1"/>
  <c r="I265" i="6"/>
  <c r="D16" i="18"/>
  <c r="D55" i="18" s="1"/>
  <c r="D307" i="6"/>
  <c r="D251" i="11" s="1"/>
  <c r="Y71" i="11"/>
  <c r="Y234" i="11" s="1"/>
  <c r="Y466" i="11" s="1"/>
  <c r="W71" i="11"/>
  <c r="W234" i="11" s="1"/>
  <c r="W466" i="11" s="1"/>
  <c r="G71" i="11"/>
  <c r="G234" i="11" s="1"/>
  <c r="G466" i="11" s="1"/>
  <c r="D71" i="11"/>
  <c r="D234" i="11" s="1"/>
  <c r="D466" i="11" s="1"/>
  <c r="L180" i="11"/>
  <c r="Z461" i="11"/>
  <c r="H461" i="11"/>
  <c r="P71" i="11"/>
  <c r="P234" i="11" s="1"/>
  <c r="P466" i="11" s="1"/>
  <c r="H71" i="11"/>
  <c r="H234" i="11" s="1"/>
  <c r="H466" i="11" s="1"/>
  <c r="E148" i="11"/>
  <c r="F148" i="11" s="1"/>
  <c r="H233" i="11"/>
  <c r="D175" i="11"/>
  <c r="M180" i="11"/>
  <c r="O45" i="11"/>
  <c r="O233" i="11" s="1"/>
  <c r="M150" i="11"/>
  <c r="M169" i="11" s="1"/>
  <c r="E156" i="11"/>
  <c r="F156" i="11" s="1"/>
  <c r="Y470" i="11"/>
  <c r="L41" i="11"/>
  <c r="F45" i="11"/>
  <c r="F233" i="11" s="1"/>
  <c r="L71" i="11"/>
  <c r="L234" i="11" s="1"/>
  <c r="L466" i="11" s="1"/>
  <c r="S38" i="11"/>
  <c r="W38" i="11"/>
  <c r="T45" i="11"/>
  <c r="T233" i="11" s="1"/>
  <c r="P45" i="11"/>
  <c r="P233" i="11" s="1"/>
  <c r="N45" i="11"/>
  <c r="N233" i="11" s="1"/>
  <c r="J45" i="11"/>
  <c r="J233" i="11" s="1"/>
  <c r="N71" i="11"/>
  <c r="N234" i="11" s="1"/>
  <c r="N466" i="11" s="1"/>
  <c r="O71" i="11"/>
  <c r="O234" i="11" s="1"/>
  <c r="O466" i="11" s="1"/>
  <c r="D168" i="11"/>
  <c r="Y45" i="11"/>
  <c r="Y233" i="11" s="1"/>
  <c r="Z71" i="11"/>
  <c r="Z234" i="11" s="1"/>
  <c r="Z466" i="11" s="1"/>
  <c r="V71" i="11"/>
  <c r="V234" i="11" s="1"/>
  <c r="V466" i="11" s="1"/>
  <c r="R71" i="11"/>
  <c r="R234" i="11" s="1"/>
  <c r="R466" i="11" s="1"/>
  <c r="X71" i="11"/>
  <c r="X234" i="11" s="1"/>
  <c r="X466" i="11" s="1"/>
  <c r="T71" i="11"/>
  <c r="T234" i="11" s="1"/>
  <c r="T466" i="11" s="1"/>
  <c r="K71" i="11"/>
  <c r="K234" i="11" s="1"/>
  <c r="K466" i="11" s="1"/>
  <c r="E71" i="11"/>
  <c r="E234" i="11" s="1"/>
  <c r="E466" i="11" s="1"/>
  <c r="K41" i="11"/>
  <c r="O41" i="11"/>
  <c r="T41" i="11"/>
  <c r="X461" i="11"/>
  <c r="T461" i="11"/>
  <c r="Y38" i="11"/>
  <c r="Q470" i="11"/>
  <c r="K22" i="11"/>
  <c r="G461" i="11"/>
  <c r="R97" i="11"/>
  <c r="R235" i="11" s="1"/>
  <c r="R465" i="11" s="1"/>
  <c r="I71" i="11"/>
  <c r="I234" i="11" s="1"/>
  <c r="I466" i="11" s="1"/>
  <c r="F71" i="11"/>
  <c r="F234" i="11" s="1"/>
  <c r="F466" i="11" s="1"/>
  <c r="O470" i="11"/>
  <c r="I470" i="11"/>
  <c r="H194" i="11"/>
  <c r="I38" i="11"/>
  <c r="M38" i="11"/>
  <c r="T38" i="11"/>
  <c r="T22" i="11"/>
  <c r="W461" i="11"/>
  <c r="U45" i="11"/>
  <c r="U233" i="11" s="1"/>
  <c r="O461" i="11"/>
  <c r="J461" i="11"/>
  <c r="P461" i="11"/>
  <c r="E45" i="11"/>
  <c r="E233" i="11" s="1"/>
  <c r="T97" i="11"/>
  <c r="T235" i="11" s="1"/>
  <c r="E154" i="11"/>
  <c r="F38" i="11"/>
  <c r="I22" i="11"/>
  <c r="U38" i="11"/>
  <c r="V45" i="11"/>
  <c r="V233" i="11" s="1"/>
  <c r="Q45" i="11"/>
  <c r="Q233" i="11" s="1"/>
  <c r="M45" i="11"/>
  <c r="M233" i="11" s="1"/>
  <c r="K461" i="11"/>
  <c r="F461" i="11"/>
  <c r="S71" i="11"/>
  <c r="S234" i="11" s="1"/>
  <c r="S466" i="11" s="1"/>
  <c r="U71" i="11"/>
  <c r="U234" i="11" s="1"/>
  <c r="U466" i="11" s="1"/>
  <c r="Q71" i="11"/>
  <c r="Q234" i="11" s="1"/>
  <c r="Q466" i="11" s="1"/>
  <c r="Y97" i="11"/>
  <c r="Y235" i="11" s="1"/>
  <c r="Y465" i="11" s="1"/>
  <c r="H178" i="11"/>
  <c r="I158" i="11"/>
  <c r="I178" i="11" s="1"/>
  <c r="F155" i="11"/>
  <c r="E175" i="11"/>
  <c r="G149" i="11"/>
  <c r="F168" i="11"/>
  <c r="L38" i="11"/>
  <c r="D45" i="11"/>
  <c r="D233" i="11" s="1"/>
  <c r="W97" i="11"/>
  <c r="W235" i="11" s="1"/>
  <c r="W465" i="11" s="1"/>
  <c r="E207" i="11"/>
  <c r="G38" i="11"/>
  <c r="M41" i="11"/>
  <c r="G45" i="11"/>
  <c r="G233" i="11" s="1"/>
  <c r="X45" i="11"/>
  <c r="X233" i="11" s="1"/>
  <c r="N461" i="11"/>
  <c r="G22" i="11"/>
  <c r="Q461" i="11"/>
  <c r="U97" i="11"/>
  <c r="U235" i="11" s="1"/>
  <c r="U465" i="11" s="1"/>
  <c r="M71" i="11"/>
  <c r="M234" i="11" s="1"/>
  <c r="M466" i="11" s="1"/>
  <c r="J71" i="11"/>
  <c r="J234" i="11" s="1"/>
  <c r="J466" i="11" s="1"/>
  <c r="D207" i="11"/>
  <c r="L22" i="11"/>
  <c r="E22" i="11"/>
  <c r="O38" i="11"/>
  <c r="P22" i="11"/>
  <c r="S41" i="11"/>
  <c r="X38" i="11"/>
  <c r="X22" i="11"/>
  <c r="K45" i="11"/>
  <c r="K233" i="11" s="1"/>
  <c r="W45" i="11"/>
  <c r="W233" i="11" s="1"/>
  <c r="Y461" i="11"/>
  <c r="V461" i="11"/>
  <c r="Z235" i="11"/>
  <c r="Z465" i="11" s="1"/>
  <c r="X97" i="11"/>
  <c r="X235" i="11" s="1"/>
  <c r="O160" i="11"/>
  <c r="N180" i="11"/>
  <c r="W22" i="11"/>
  <c r="E153" i="11"/>
  <c r="D173" i="11"/>
  <c r="N38" i="11"/>
  <c r="N41" i="11"/>
  <c r="E157" i="11"/>
  <c r="D177" i="11"/>
  <c r="N97" i="11"/>
  <c r="N235" i="11" s="1"/>
  <c r="N465" i="11" s="1"/>
  <c r="J97" i="11"/>
  <c r="J235" i="11" s="1"/>
  <c r="F97" i="11"/>
  <c r="F235" i="11" s="1"/>
  <c r="F465" i="11" s="1"/>
  <c r="F41" i="11"/>
  <c r="F22" i="11"/>
  <c r="R461" i="11"/>
  <c r="R45" i="11"/>
  <c r="R233" i="11" s="1"/>
  <c r="I461" i="11"/>
  <c r="I45" i="11"/>
  <c r="I233" i="11" s="1"/>
  <c r="P470" i="11"/>
  <c r="V470" i="11"/>
  <c r="F470" i="11"/>
  <c r="I97" i="11"/>
  <c r="I235" i="11" s="1"/>
  <c r="I465" i="11" s="1"/>
  <c r="D22" i="11"/>
  <c r="H38" i="11"/>
  <c r="J38" i="11"/>
  <c r="R22" i="11"/>
  <c r="S461" i="11"/>
  <c r="S45" i="11"/>
  <c r="S233" i="11" s="1"/>
  <c r="L45" i="11"/>
  <c r="L233" i="11" s="1"/>
  <c r="L461" i="11"/>
  <c r="X470" i="11"/>
  <c r="E470" i="11"/>
  <c r="G189" i="11"/>
  <c r="F207" i="11"/>
  <c r="N22" i="11"/>
  <c r="P38" i="11"/>
  <c r="S22" i="11"/>
  <c r="U41" i="11"/>
  <c r="V41" i="11"/>
  <c r="V38" i="11"/>
  <c r="Y22" i="11"/>
  <c r="O97" i="11"/>
  <c r="O235" i="11" s="1"/>
  <c r="O465" i="11" s="1"/>
  <c r="K97" i="11"/>
  <c r="K235" i="11" s="1"/>
  <c r="K465" i="11" s="1"/>
  <c r="G97" i="11"/>
  <c r="G235" i="11" s="1"/>
  <c r="G465" i="11" s="1"/>
  <c r="D38" i="11"/>
  <c r="J41" i="11"/>
  <c r="J22" i="11"/>
  <c r="K38" i="11"/>
  <c r="O22" i="11"/>
  <c r="Q41" i="11"/>
  <c r="R41" i="11"/>
  <c r="R38" i="11"/>
  <c r="V22" i="11"/>
  <c r="E192" i="11"/>
  <c r="E210" i="11" s="1"/>
  <c r="Q38" i="11"/>
  <c r="M461" i="11"/>
  <c r="H97" i="11"/>
  <c r="H235" i="11" s="1"/>
  <c r="H465" i="11" s="1"/>
  <c r="H22" i="11"/>
  <c r="M22" i="11"/>
  <c r="Q22" i="11"/>
  <c r="U22" i="11"/>
  <c r="U461" i="11"/>
  <c r="E461" i="11"/>
  <c r="V97" i="11"/>
  <c r="V235" i="11" s="1"/>
  <c r="S97" i="11"/>
  <c r="S235" i="11" s="1"/>
  <c r="H470" i="11"/>
  <c r="L470" i="11"/>
  <c r="Z470" i="11"/>
  <c r="T470" i="11"/>
  <c r="N470" i="11"/>
  <c r="U470" i="11"/>
  <c r="S470" i="11"/>
  <c r="K470" i="11"/>
  <c r="D470" i="11"/>
  <c r="M470" i="11"/>
  <c r="J470" i="11"/>
  <c r="G470" i="11"/>
  <c r="W470" i="11"/>
  <c r="R470" i="11"/>
  <c r="X350" i="6"/>
  <c r="J350" i="6"/>
  <c r="V350" i="6"/>
  <c r="O350" i="6"/>
  <c r="S350" i="6"/>
  <c r="L97" i="11"/>
  <c r="L235" i="11" s="1"/>
  <c r="L465" i="11" s="1"/>
  <c r="H63" i="7"/>
  <c r="H41" i="7"/>
  <c r="E279" i="6"/>
  <c r="G350" i="6"/>
  <c r="D350" i="6"/>
  <c r="F185" i="6"/>
  <c r="V278" i="6"/>
  <c r="R278" i="6"/>
  <c r="G279" i="6"/>
  <c r="W281" i="6"/>
  <c r="H281" i="6"/>
  <c r="H66" i="18"/>
  <c r="P279" i="6"/>
  <c r="J281" i="6"/>
  <c r="I279" i="6"/>
  <c r="R276" i="6"/>
  <c r="H280" i="6"/>
  <c r="E247" i="6"/>
  <c r="E303" i="6" s="1"/>
  <c r="E21" i="18" s="1"/>
  <c r="E60" i="18" s="1"/>
  <c r="U178" i="6"/>
  <c r="I350" i="6"/>
  <c r="Q281" i="6"/>
  <c r="G280" i="6"/>
  <c r="L177" i="6"/>
  <c r="D8" i="18"/>
  <c r="D46" i="18" s="1"/>
  <c r="O279" i="6"/>
  <c r="K44" i="18"/>
  <c r="P280" i="6"/>
  <c r="V280" i="6"/>
  <c r="R280" i="6"/>
  <c r="X279" i="6"/>
  <c r="M41" i="6"/>
  <c r="M40" i="6" s="1"/>
  <c r="M297" i="6" s="1"/>
  <c r="M16" i="18" s="1"/>
  <c r="M55" i="18" s="1"/>
  <c r="U247" i="6"/>
  <c r="U303" i="6" s="1"/>
  <c r="U21" i="18" s="1"/>
  <c r="S178" i="6"/>
  <c r="J183" i="6"/>
  <c r="S278" i="6"/>
  <c r="R279" i="6"/>
  <c r="T179" i="6"/>
  <c r="T183" i="6"/>
  <c r="H38" i="6"/>
  <c r="H37" i="6" s="1"/>
  <c r="H287" i="6" s="1"/>
  <c r="H8" i="18" s="1"/>
  <c r="F281" i="6"/>
  <c r="O281" i="6"/>
  <c r="K281" i="6"/>
  <c r="I281" i="6"/>
  <c r="Y66" i="18"/>
  <c r="G66" i="18"/>
  <c r="G44" i="18"/>
  <c r="N281" i="6"/>
  <c r="T280" i="6"/>
  <c r="L72" i="6"/>
  <c r="L71" i="6" s="1"/>
  <c r="L288" i="6" s="1"/>
  <c r="T72" i="6"/>
  <c r="T71" i="6" s="1"/>
  <c r="T288" i="6" s="1"/>
  <c r="T9" i="18" s="1"/>
  <c r="P281" i="6"/>
  <c r="D279" i="6"/>
  <c r="M281" i="6"/>
  <c r="L279" i="6"/>
  <c r="H279" i="6"/>
  <c r="O66" i="18"/>
  <c r="O44" i="18"/>
  <c r="O185" i="6"/>
  <c r="J178" i="6"/>
  <c r="N183" i="6"/>
  <c r="R38" i="6"/>
  <c r="R37" i="6" s="1"/>
  <c r="S41" i="6"/>
  <c r="S40" i="6" s="1"/>
  <c r="S297" i="6" s="1"/>
  <c r="S16" i="18" s="1"/>
  <c r="W41" i="6"/>
  <c r="W40" i="6" s="1"/>
  <c r="W297" i="6" s="1"/>
  <c r="W16" i="18" s="1"/>
  <c r="W77" i="18" s="1"/>
  <c r="X75" i="6"/>
  <c r="X74" i="6" s="1"/>
  <c r="X77" i="6" s="1"/>
  <c r="G281" i="6"/>
  <c r="J280" i="6"/>
  <c r="N247" i="6"/>
  <c r="N303" i="6" s="1"/>
  <c r="N21" i="18" s="1"/>
  <c r="N185" i="6"/>
  <c r="N246" i="6"/>
  <c r="S281" i="6"/>
  <c r="Z281" i="6"/>
  <c r="V281" i="6"/>
  <c r="R281" i="6"/>
  <c r="T278" i="6"/>
  <c r="P184" i="6"/>
  <c r="P183" i="6"/>
  <c r="Y281" i="6"/>
  <c r="U281" i="6"/>
  <c r="X281" i="6"/>
  <c r="T281" i="6"/>
  <c r="R75" i="6"/>
  <c r="R74" i="6" s="1"/>
  <c r="R298" i="6" s="1"/>
  <c r="R17" i="18" s="1"/>
  <c r="O280" i="6"/>
  <c r="D177" i="6"/>
  <c r="F177" i="6"/>
  <c r="F184" i="6"/>
  <c r="Q41" i="6"/>
  <c r="Q40" i="6" s="1"/>
  <c r="Q297" i="6" s="1"/>
  <c r="Q16" i="18" s="1"/>
  <c r="M72" i="6"/>
  <c r="M71" i="6" s="1"/>
  <c r="Q72" i="6"/>
  <c r="Q71" i="6" s="1"/>
  <c r="U72" i="6"/>
  <c r="U71" i="6" s="1"/>
  <c r="Y72" i="6"/>
  <c r="Y71" i="6" s="1"/>
  <c r="I75" i="6"/>
  <c r="I74" i="6" s="1"/>
  <c r="I298" i="6" s="1"/>
  <c r="Q75" i="6"/>
  <c r="Q74" i="6" s="1"/>
  <c r="Q298" i="6" s="1"/>
  <c r="Q17" i="18" s="1"/>
  <c r="U75" i="6"/>
  <c r="U74" i="6" s="1"/>
  <c r="U298" i="6" s="1"/>
  <c r="U17" i="18" s="1"/>
  <c r="U78" i="18" s="1"/>
  <c r="W185" i="6"/>
  <c r="W178" i="6"/>
  <c r="S184" i="6"/>
  <c r="S247" i="6"/>
  <c r="S303" i="6" s="1"/>
  <c r="S21" i="18" s="1"/>
  <c r="S60" i="18" s="1"/>
  <c r="I179" i="6"/>
  <c r="G183" i="6"/>
  <c r="U184" i="6"/>
  <c r="P179" i="6"/>
  <c r="G185" i="6"/>
  <c r="M185" i="6"/>
  <c r="O183" i="6"/>
  <c r="G247" i="6"/>
  <c r="O247" i="6"/>
  <c r="O303" i="6" s="1"/>
  <c r="O21" i="18" s="1"/>
  <c r="O60" i="18" s="1"/>
  <c r="R246" i="6"/>
  <c r="Q184" i="6"/>
  <c r="I183" i="6"/>
  <c r="N184" i="6"/>
  <c r="J247" i="6"/>
  <c r="J303" i="6" s="1"/>
  <c r="J21" i="18" s="1"/>
  <c r="J82" i="18" s="1"/>
  <c r="F246" i="6"/>
  <c r="F247" i="6"/>
  <c r="F303" i="6" s="1"/>
  <c r="F21" i="18" s="1"/>
  <c r="H183" i="6"/>
  <c r="H179" i="6"/>
  <c r="D185" i="6"/>
  <c r="Q38" i="6"/>
  <c r="Q37" i="6" s="1"/>
  <c r="T38" i="6"/>
  <c r="T37" i="6" s="1"/>
  <c r="X38" i="6"/>
  <c r="X37" i="6" s="1"/>
  <c r="H41" i="6"/>
  <c r="H40" i="6" s="1"/>
  <c r="V41" i="6"/>
  <c r="V40" i="6" s="1"/>
  <c r="V297" i="6" s="1"/>
  <c r="G72" i="6"/>
  <c r="G71" i="6" s="1"/>
  <c r="G288" i="6" s="1"/>
  <c r="G9" i="18" s="1"/>
  <c r="K72" i="6"/>
  <c r="K71" i="6" s="1"/>
  <c r="K288" i="6" s="1"/>
  <c r="K9" i="18" s="1"/>
  <c r="E281" i="6"/>
  <c r="K279" i="6"/>
  <c r="P66" i="18"/>
  <c r="P44" i="18"/>
  <c r="H184" i="6"/>
  <c r="K179" i="6"/>
  <c r="K177" i="6"/>
  <c r="K350" i="6"/>
  <c r="W350" i="6"/>
  <c r="N350" i="6"/>
  <c r="R350" i="6"/>
  <c r="J246" i="6"/>
  <c r="N177" i="6"/>
  <c r="J179" i="6"/>
  <c r="X280" i="6"/>
  <c r="Y280" i="6"/>
  <c r="W280" i="6"/>
  <c r="U280" i="6"/>
  <c r="S280" i="6"/>
  <c r="Q280" i="6"/>
  <c r="Y279" i="6"/>
  <c r="W279" i="6"/>
  <c r="U279" i="6"/>
  <c r="S279" i="6"/>
  <c r="Y41" i="6"/>
  <c r="Y40" i="6" s="1"/>
  <c r="Y297" i="6" s="1"/>
  <c r="Y16" i="18" s="1"/>
  <c r="Y77" i="18" s="1"/>
  <c r="L281" i="6"/>
  <c r="E350" i="6"/>
  <c r="M350" i="6"/>
  <c r="Q350" i="6"/>
  <c r="U350" i="6"/>
  <c r="P350" i="6"/>
  <c r="T350" i="6"/>
  <c r="M279" i="6"/>
  <c r="F280" i="6"/>
  <c r="L185" i="6"/>
  <c r="E246" i="6"/>
  <c r="T177" i="6"/>
  <c r="U66" i="18"/>
  <c r="U44" i="18"/>
  <c r="M44" i="18"/>
  <c r="M66" i="18"/>
  <c r="E44" i="18"/>
  <c r="E66" i="18"/>
  <c r="D281" i="6"/>
  <c r="N280" i="6"/>
  <c r="E178" i="6"/>
  <c r="E184" i="6"/>
  <c r="E179" i="6"/>
  <c r="E183" i="6"/>
  <c r="E177" i="6"/>
  <c r="E185" i="6"/>
  <c r="V247" i="6"/>
  <c r="V303" i="6" s="1"/>
  <c r="V21" i="18" s="1"/>
  <c r="V246" i="6"/>
  <c r="F350" i="6"/>
  <c r="S44" i="18"/>
  <c r="S66" i="18"/>
  <c r="M246" i="6"/>
  <c r="M247" i="6"/>
  <c r="M303" i="6" s="1"/>
  <c r="M21" i="18" s="1"/>
  <c r="M178" i="6"/>
  <c r="M184" i="6"/>
  <c r="M179" i="6"/>
  <c r="M183" i="6"/>
  <c r="M177" i="6"/>
  <c r="Q279" i="6"/>
  <c r="J38" i="6"/>
  <c r="J37" i="6" s="1"/>
  <c r="O72" i="6"/>
  <c r="O71" i="6" s="1"/>
  <c r="S72" i="6"/>
  <c r="S71" i="6" s="1"/>
  <c r="W72" i="6"/>
  <c r="W71" i="6" s="1"/>
  <c r="G75" i="6"/>
  <c r="G74" i="6" s="1"/>
  <c r="K75" i="6"/>
  <c r="K74" i="6" s="1"/>
  <c r="S75" i="6"/>
  <c r="S74" i="6" s="1"/>
  <c r="S298" i="6" s="1"/>
  <c r="S17" i="18" s="1"/>
  <c r="W75" i="6"/>
  <c r="W74" i="6" s="1"/>
  <c r="W298" i="6" s="1"/>
  <c r="W17" i="18" s="1"/>
  <c r="H350" i="6"/>
  <c r="L350" i="6"/>
  <c r="K280" i="6"/>
  <c r="I280" i="6"/>
  <c r="W66" i="18"/>
  <c r="W44" i="18"/>
  <c r="L179" i="6"/>
  <c r="L183" i="6"/>
  <c r="L184" i="6"/>
  <c r="L178" i="6"/>
  <c r="D179" i="6"/>
  <c r="D183" i="6"/>
  <c r="D148" i="6"/>
  <c r="D300" i="6" s="1"/>
  <c r="D184" i="6"/>
  <c r="L280" i="6"/>
  <c r="Q66" i="18"/>
  <c r="Q44" i="18"/>
  <c r="I66" i="18"/>
  <c r="I44" i="18"/>
  <c r="I247" i="6"/>
  <c r="I303" i="6" s="1"/>
  <c r="I21" i="18" s="1"/>
  <c r="I246" i="6"/>
  <c r="V279" i="6"/>
  <c r="T246" i="6"/>
  <c r="T247" i="6"/>
  <c r="T303" i="6" s="1"/>
  <c r="T21" i="18" s="1"/>
  <c r="E280" i="6"/>
  <c r="X44" i="18"/>
  <c r="X66" i="18"/>
  <c r="N178" i="6"/>
  <c r="N179" i="6"/>
  <c r="G178" i="6"/>
  <c r="G184" i="6"/>
  <c r="G177" i="6"/>
  <c r="G179" i="6"/>
  <c r="X247" i="6"/>
  <c r="X303" i="6" s="1"/>
  <c r="X21" i="18" s="1"/>
  <c r="V178" i="6"/>
  <c r="V184" i="6"/>
  <c r="V179" i="6"/>
  <c r="V185" i="6"/>
  <c r="V177" i="6"/>
  <c r="V183" i="6"/>
  <c r="F279" i="6"/>
  <c r="M280" i="6"/>
  <c r="P247" i="6"/>
  <c r="P303" i="6" s="1"/>
  <c r="P21" i="18" s="1"/>
  <c r="P246" i="6"/>
  <c r="L247" i="6"/>
  <c r="L303" i="6" s="1"/>
  <c r="L21" i="18" s="1"/>
  <c r="L246" i="6"/>
  <c r="H247" i="6"/>
  <c r="H303" i="6" s="1"/>
  <c r="H21" i="18" s="1"/>
  <c r="H246" i="6"/>
  <c r="D247" i="6"/>
  <c r="D303" i="6" s="1"/>
  <c r="D21" i="18" s="1"/>
  <c r="D246" i="6"/>
  <c r="O178" i="6"/>
  <c r="O184" i="6"/>
  <c r="O177" i="6"/>
  <c r="O179" i="6"/>
  <c r="F178" i="6"/>
  <c r="F179" i="6"/>
  <c r="F183" i="6"/>
  <c r="S179" i="6"/>
  <c r="W179" i="6"/>
  <c r="R185" i="6"/>
  <c r="T184" i="6"/>
  <c r="H177" i="6"/>
  <c r="P177" i="6"/>
  <c r="H185" i="6"/>
  <c r="I185" i="6"/>
  <c r="P185" i="6"/>
  <c r="K247" i="6"/>
  <c r="K303" i="6" s="1"/>
  <c r="K21" i="18" s="1"/>
  <c r="R179" i="6"/>
  <c r="U177" i="6"/>
  <c r="S246" i="6"/>
  <c r="U246" i="6"/>
  <c r="W246" i="6"/>
  <c r="T185" i="6"/>
  <c r="W247" i="6"/>
  <c r="W303" i="6" s="1"/>
  <c r="W21" i="18" s="1"/>
  <c r="H178" i="6"/>
  <c r="I177" i="6"/>
  <c r="J177" i="6"/>
  <c r="P178" i="6"/>
  <c r="K246" i="6"/>
  <c r="O246" i="6"/>
  <c r="J185" i="6"/>
  <c r="K185" i="6"/>
  <c r="Q179" i="6"/>
  <c r="Q177" i="6"/>
  <c r="Q185" i="6"/>
  <c r="Q178" i="6"/>
  <c r="Q183" i="6"/>
  <c r="U41" i="6"/>
  <c r="U40" i="6" s="1"/>
  <c r="U297" i="6" s="1"/>
  <c r="K178" i="6"/>
  <c r="K184" i="6"/>
  <c r="Z280" i="6"/>
  <c r="Z279" i="6"/>
  <c r="T279" i="6"/>
  <c r="Z247" i="6"/>
  <c r="R247" i="6"/>
  <c r="R303" i="6" s="1"/>
  <c r="R21" i="18" s="1"/>
  <c r="W38" i="6"/>
  <c r="W37" i="6" s="1"/>
  <c r="K183" i="6"/>
  <c r="J184" i="6"/>
  <c r="I178" i="6"/>
  <c r="I184" i="6"/>
  <c r="R184" i="6"/>
  <c r="S183" i="6"/>
  <c r="U185" i="6"/>
  <c r="W183" i="6"/>
  <c r="R178" i="6"/>
  <c r="S177" i="6"/>
  <c r="U179" i="6"/>
  <c r="W177" i="6"/>
  <c r="R183" i="6"/>
  <c r="S185" i="6"/>
  <c r="U183" i="6"/>
  <c r="U278" i="6"/>
  <c r="Q278" i="6"/>
  <c r="Y247" i="6"/>
  <c r="Y303" i="6" s="1"/>
  <c r="Y21" i="18" s="1"/>
  <c r="Q246" i="6"/>
  <c r="Q247" i="6"/>
  <c r="Q303" i="6" s="1"/>
  <c r="Q21" i="18" s="1"/>
  <c r="U38" i="6"/>
  <c r="U37" i="6" s="1"/>
  <c r="V72" i="6"/>
  <c r="V71" i="6" s="1"/>
  <c r="X41" i="6"/>
  <c r="X40" i="6" s="1"/>
  <c r="X297" i="6" s="1"/>
  <c r="T178" i="6"/>
  <c r="R177" i="6"/>
  <c r="Z66" i="18"/>
  <c r="Z44" i="18"/>
  <c r="V66" i="18"/>
  <c r="V44" i="18"/>
  <c r="R66" i="18"/>
  <c r="R44" i="18"/>
  <c r="N66" i="18"/>
  <c r="N44" i="18"/>
  <c r="J66" i="18"/>
  <c r="J44" i="18"/>
  <c r="F66" i="18"/>
  <c r="F44" i="18"/>
  <c r="L44" i="18"/>
  <c r="D66" i="18"/>
  <c r="T66" i="18"/>
  <c r="Q97" i="11"/>
  <c r="Q235" i="11" s="1"/>
  <c r="P97" i="11"/>
  <c r="P235" i="11" s="1"/>
  <c r="P465" i="11" s="1"/>
  <c r="E465" i="11"/>
  <c r="D465" i="11"/>
  <c r="M465" i="11"/>
  <c r="E77" i="14" l="1"/>
  <c r="E79" i="14" s="1"/>
  <c r="E85" i="14"/>
  <c r="E87" i="14" s="1"/>
  <c r="E71" i="14"/>
  <c r="D20" i="12"/>
  <c r="D28" i="12"/>
  <c r="D231" i="6"/>
  <c r="N77" i="6"/>
  <c r="N78" i="18"/>
  <c r="D292" i="6"/>
  <c r="D12" i="18" s="1"/>
  <c r="Q276" i="6"/>
  <c r="P308" i="6"/>
  <c r="P77" i="6"/>
  <c r="H308" i="6"/>
  <c r="E308" i="6"/>
  <c r="H9" i="18"/>
  <c r="H69" i="18" s="1"/>
  <c r="E78" i="18"/>
  <c r="H77" i="6"/>
  <c r="E77" i="6"/>
  <c r="I69" i="18"/>
  <c r="E69" i="18"/>
  <c r="Y56" i="18"/>
  <c r="H78" i="18"/>
  <c r="O78" i="18"/>
  <c r="M78" i="18"/>
  <c r="P47" i="18"/>
  <c r="D298" i="6"/>
  <c r="D308" i="6" s="1"/>
  <c r="J56" i="18"/>
  <c r="X47" i="18"/>
  <c r="F191" i="11"/>
  <c r="F209" i="11" s="1"/>
  <c r="D224" i="11"/>
  <c r="D226" i="11" s="1"/>
  <c r="D247" i="11" s="1"/>
  <c r="D241" i="11" s="1"/>
  <c r="F193" i="11"/>
  <c r="E211" i="11"/>
  <c r="E224" i="11" s="1"/>
  <c r="I194" i="11"/>
  <c r="H212" i="11"/>
  <c r="K195" i="11"/>
  <c r="J213" i="11"/>
  <c r="F190" i="11"/>
  <c r="E208" i="11"/>
  <c r="E223" i="11" s="1"/>
  <c r="W69" i="14"/>
  <c r="W49" i="14"/>
  <c r="E49" i="14"/>
  <c r="X49" i="14"/>
  <c r="X69" i="14"/>
  <c r="V49" i="14"/>
  <c r="V69" i="14"/>
  <c r="Z49" i="14"/>
  <c r="Z69" i="14"/>
  <c r="R49" i="14"/>
  <c r="R69" i="14"/>
  <c r="T49" i="14"/>
  <c r="T69" i="14"/>
  <c r="P49" i="14"/>
  <c r="P69" i="14"/>
  <c r="N49" i="14"/>
  <c r="N69" i="14"/>
  <c r="O49" i="14"/>
  <c r="O69" i="14"/>
  <c r="J49" i="14"/>
  <c r="J69" i="14"/>
  <c r="L49" i="14"/>
  <c r="L69" i="14"/>
  <c r="F49" i="14"/>
  <c r="F69" i="14"/>
  <c r="M49" i="14"/>
  <c r="M69" i="14"/>
  <c r="K49" i="14"/>
  <c r="K69" i="14"/>
  <c r="Y49" i="14"/>
  <c r="Y69" i="14"/>
  <c r="G69" i="14"/>
  <c r="G49" i="14"/>
  <c r="U49" i="14"/>
  <c r="U69" i="14"/>
  <c r="S69" i="14"/>
  <c r="S49" i="14"/>
  <c r="Q49" i="14"/>
  <c r="Q69" i="14"/>
  <c r="AA49" i="14"/>
  <c r="AA69" i="14"/>
  <c r="H49" i="14"/>
  <c r="H69" i="14"/>
  <c r="I49" i="14"/>
  <c r="I69" i="14"/>
  <c r="E166" i="11"/>
  <c r="X43" i="11"/>
  <c r="D43" i="11"/>
  <c r="D137" i="11"/>
  <c r="N150" i="11"/>
  <c r="O150" i="11" s="1"/>
  <c r="I108" i="11"/>
  <c r="H125" i="11"/>
  <c r="F113" i="11"/>
  <c r="E131" i="11"/>
  <c r="S134" i="11"/>
  <c r="D128" i="11"/>
  <c r="F107" i="11"/>
  <c r="E124" i="11"/>
  <c r="I116" i="11"/>
  <c r="H134" i="11"/>
  <c r="F114" i="11"/>
  <c r="E132" i="11"/>
  <c r="F115" i="11"/>
  <c r="E133" i="11"/>
  <c r="F106" i="11"/>
  <c r="E123" i="11"/>
  <c r="F105" i="11"/>
  <c r="E122" i="11"/>
  <c r="E276" i="6"/>
  <c r="S275" i="6"/>
  <c r="J149" i="6"/>
  <c r="L149" i="6"/>
  <c r="K149" i="6"/>
  <c r="X189" i="6"/>
  <c r="I149" i="6"/>
  <c r="Z189" i="6"/>
  <c r="Z191" i="6"/>
  <c r="D77" i="18"/>
  <c r="S149" i="6"/>
  <c r="S290" i="6"/>
  <c r="S310" i="6" s="1"/>
  <c r="H149" i="6"/>
  <c r="T149" i="6"/>
  <c r="T290" i="6"/>
  <c r="T310" i="6" s="1"/>
  <c r="X290" i="6"/>
  <c r="X310" i="6" s="1"/>
  <c r="X149" i="6"/>
  <c r="Y191" i="6"/>
  <c r="R149" i="6"/>
  <c r="R290" i="6"/>
  <c r="R310" i="6" s="1"/>
  <c r="X191" i="6"/>
  <c r="X186" i="6"/>
  <c r="E149" i="6"/>
  <c r="M149" i="6"/>
  <c r="Y190" i="6"/>
  <c r="Z190" i="6"/>
  <c r="P149" i="6"/>
  <c r="U149" i="6"/>
  <c r="U290" i="6"/>
  <c r="U310" i="6" s="1"/>
  <c r="Y290" i="6"/>
  <c r="Y310" i="6" s="1"/>
  <c r="Y149" i="6"/>
  <c r="O149" i="6"/>
  <c r="G292" i="6"/>
  <c r="G12" i="18" s="1"/>
  <c r="W149" i="6"/>
  <c r="W290" i="6"/>
  <c r="W310" i="6" s="1"/>
  <c r="Q149" i="6"/>
  <c r="Q290" i="6"/>
  <c r="Q310" i="6" s="1"/>
  <c r="Y186" i="6"/>
  <c r="Y189" i="6"/>
  <c r="F149" i="6"/>
  <c r="N149" i="6"/>
  <c r="V149" i="6"/>
  <c r="V290" i="6"/>
  <c r="V310" i="6" s="1"/>
  <c r="Z186" i="6"/>
  <c r="Z290" i="6"/>
  <c r="Z310" i="6" s="1"/>
  <c r="Z149" i="6"/>
  <c r="G149" i="6"/>
  <c r="D69" i="18"/>
  <c r="P276" i="6"/>
  <c r="D276" i="6"/>
  <c r="M275" i="6"/>
  <c r="G287" i="6"/>
  <c r="G8" i="18" s="1"/>
  <c r="G68" i="18" s="1"/>
  <c r="G43" i="6"/>
  <c r="E275" i="6"/>
  <c r="D236" i="11"/>
  <c r="D180" i="6"/>
  <c r="D291" i="6" s="1"/>
  <c r="D189" i="6"/>
  <c r="G303" i="6"/>
  <c r="G21" i="18" s="1"/>
  <c r="G82" i="18" s="1"/>
  <c r="G248" i="6"/>
  <c r="O43" i="11"/>
  <c r="D170" i="11"/>
  <c r="V236" i="11"/>
  <c r="I43" i="11"/>
  <c r="H236" i="11"/>
  <c r="Q236" i="11"/>
  <c r="Y236" i="11"/>
  <c r="L43" i="11"/>
  <c r="G148" i="11"/>
  <c r="F167" i="11"/>
  <c r="E176" i="11"/>
  <c r="E167" i="11"/>
  <c r="M236" i="11"/>
  <c r="Z236" i="11"/>
  <c r="E43" i="11"/>
  <c r="F236" i="11"/>
  <c r="T43" i="11"/>
  <c r="H43" i="11"/>
  <c r="N236" i="11"/>
  <c r="I236" i="11"/>
  <c r="S43" i="11"/>
  <c r="T236" i="11"/>
  <c r="S236" i="11"/>
  <c r="P43" i="11"/>
  <c r="X236" i="11"/>
  <c r="M43" i="11"/>
  <c r="G43" i="11"/>
  <c r="K43" i="11"/>
  <c r="J236" i="11"/>
  <c r="W43" i="11"/>
  <c r="J158" i="11"/>
  <c r="J178" i="11" s="1"/>
  <c r="J465" i="11"/>
  <c r="K236" i="11"/>
  <c r="T465" i="11"/>
  <c r="Q43" i="11"/>
  <c r="G236" i="11"/>
  <c r="E236" i="11"/>
  <c r="W236" i="11"/>
  <c r="J43" i="11"/>
  <c r="U43" i="11"/>
  <c r="F154" i="11"/>
  <c r="E174" i="11"/>
  <c r="F175" i="11"/>
  <c r="G155" i="11"/>
  <c r="U236" i="11"/>
  <c r="V465" i="11"/>
  <c r="R236" i="11"/>
  <c r="X465" i="11"/>
  <c r="O236" i="11"/>
  <c r="R43" i="11"/>
  <c r="N43" i="11"/>
  <c r="H149" i="11"/>
  <c r="G168" i="11"/>
  <c r="G147" i="11"/>
  <c r="F166" i="11"/>
  <c r="Q465" i="11"/>
  <c r="V43" i="11"/>
  <c r="H189" i="11"/>
  <c r="G207" i="11"/>
  <c r="F157" i="11"/>
  <c r="E177" i="11"/>
  <c r="F153" i="11"/>
  <c r="F173" i="11" s="1"/>
  <c r="E173" i="11"/>
  <c r="G156" i="11"/>
  <c r="F176" i="11"/>
  <c r="S465" i="11"/>
  <c r="F192" i="11"/>
  <c r="F210" i="11" s="1"/>
  <c r="F43" i="11"/>
  <c r="L236" i="11"/>
  <c r="G191" i="11"/>
  <c r="G209" i="11" s="1"/>
  <c r="O180" i="11"/>
  <c r="P160" i="11"/>
  <c r="H275" i="6"/>
  <c r="U191" i="6"/>
  <c r="R190" i="6"/>
  <c r="H276" i="6"/>
  <c r="N190" i="6"/>
  <c r="G191" i="6"/>
  <c r="G186" i="6"/>
  <c r="G301" i="6" s="1"/>
  <c r="G19" i="18" s="1"/>
  <c r="G80" i="18" s="1"/>
  <c r="Y272" i="6"/>
  <c r="N275" i="6"/>
  <c r="G275" i="6"/>
  <c r="R275" i="6"/>
  <c r="E82" i="18"/>
  <c r="J276" i="6"/>
  <c r="O275" i="6"/>
  <c r="N189" i="6"/>
  <c r="S190" i="6"/>
  <c r="G231" i="6"/>
  <c r="U186" i="6"/>
  <c r="U301" i="6" s="1"/>
  <c r="U19" i="18" s="1"/>
  <c r="U58" i="18" s="1"/>
  <c r="J60" i="18"/>
  <c r="U56" i="18"/>
  <c r="O82" i="18"/>
  <c r="K275" i="6"/>
  <c r="F191" i="6"/>
  <c r="O77" i="18"/>
  <c r="Z275" i="6"/>
  <c r="F276" i="6"/>
  <c r="L275" i="6"/>
  <c r="O276" i="6"/>
  <c r="N46" i="18"/>
  <c r="Z272" i="6"/>
  <c r="P275" i="6"/>
  <c r="Q231" i="6"/>
  <c r="J230" i="6"/>
  <c r="V276" i="6"/>
  <c r="M43" i="6"/>
  <c r="F47" i="18"/>
  <c r="N276" i="6"/>
  <c r="F77" i="18"/>
  <c r="U190" i="6"/>
  <c r="G230" i="6"/>
  <c r="N230" i="6"/>
  <c r="I191" i="6"/>
  <c r="U231" i="6"/>
  <c r="N191" i="6"/>
  <c r="S43" i="6"/>
  <c r="X298" i="6"/>
  <c r="X17" i="18" s="1"/>
  <c r="X78" i="18" s="1"/>
  <c r="L276" i="6"/>
  <c r="M77" i="18"/>
  <c r="K191" i="6"/>
  <c r="H190" i="6"/>
  <c r="E302" i="6"/>
  <c r="E20" i="18" s="1"/>
  <c r="M276" i="6"/>
  <c r="Y231" i="6"/>
  <c r="H231" i="6"/>
  <c r="P190" i="6"/>
  <c r="T191" i="6"/>
  <c r="T189" i="6"/>
  <c r="R231" i="6"/>
  <c r="I275" i="6"/>
  <c r="O68" i="18"/>
  <c r="O46" i="18"/>
  <c r="T55" i="18"/>
  <c r="H186" i="6"/>
  <c r="H301" i="6" s="1"/>
  <c r="H19" i="18" s="1"/>
  <c r="H80" i="18" s="1"/>
  <c r="V275" i="6"/>
  <c r="K231" i="6"/>
  <c r="I231" i="6"/>
  <c r="N302" i="6"/>
  <c r="N20" i="18" s="1"/>
  <c r="K276" i="6"/>
  <c r="M190" i="6"/>
  <c r="F231" i="6"/>
  <c r="O230" i="6"/>
  <c r="N186" i="6"/>
  <c r="N301" i="6" s="1"/>
  <c r="N19" i="18" s="1"/>
  <c r="N80" i="18" s="1"/>
  <c r="V186" i="6"/>
  <c r="V301" i="6" s="1"/>
  <c r="V19" i="18" s="1"/>
  <c r="V80" i="18" s="1"/>
  <c r="O307" i="6"/>
  <c r="O251" i="11" s="1"/>
  <c r="I68" i="18"/>
  <c r="I46" i="18"/>
  <c r="T276" i="6"/>
  <c r="D191" i="6"/>
  <c r="L191" i="6"/>
  <c r="F43" i="6"/>
  <c r="I77" i="6"/>
  <c r="O43" i="6"/>
  <c r="I43" i="6"/>
  <c r="J186" i="6"/>
  <c r="J301" i="6" s="1"/>
  <c r="J19" i="18" s="1"/>
  <c r="J80" i="18" s="1"/>
  <c r="Z231" i="6"/>
  <c r="I307" i="6"/>
  <c r="I251" i="11" s="1"/>
  <c r="E231" i="6"/>
  <c r="I276" i="6"/>
  <c r="R248" i="6"/>
  <c r="R77" i="18"/>
  <c r="R55" i="18"/>
  <c r="U82" i="18"/>
  <c r="U60" i="18"/>
  <c r="L77" i="18"/>
  <c r="L55" i="18"/>
  <c r="L287" i="6"/>
  <c r="L43" i="6"/>
  <c r="N60" i="18"/>
  <c r="N82" i="18"/>
  <c r="R287" i="6"/>
  <c r="R43" i="6"/>
  <c r="L77" i="6"/>
  <c r="L298" i="6"/>
  <c r="L17" i="18" s="1"/>
  <c r="T231" i="6"/>
  <c r="W231" i="6"/>
  <c r="J191" i="6"/>
  <c r="W191" i="6"/>
  <c r="F190" i="6"/>
  <c r="O190" i="6"/>
  <c r="S82" i="18"/>
  <c r="L9" i="18"/>
  <c r="L69" i="18" s="1"/>
  <c r="L231" i="6"/>
  <c r="G276" i="6"/>
  <c r="H191" i="6"/>
  <c r="R293" i="6"/>
  <c r="R313" i="6" s="1"/>
  <c r="H292" i="6"/>
  <c r="H12" i="18" s="1"/>
  <c r="Y275" i="6"/>
  <c r="O302" i="6"/>
  <c r="O20" i="18" s="1"/>
  <c r="J231" i="6"/>
  <c r="E55" i="18"/>
  <c r="E77" i="18"/>
  <c r="R186" i="6"/>
  <c r="R301" i="6" s="1"/>
  <c r="R19" i="18" s="1"/>
  <c r="R80" i="18" s="1"/>
  <c r="Y19" i="18"/>
  <c r="Y58" i="18" s="1"/>
  <c r="R191" i="6"/>
  <c r="P186" i="6"/>
  <c r="P301" i="6" s="1"/>
  <c r="P19" i="18" s="1"/>
  <c r="P80" i="18" s="1"/>
  <c r="M186" i="6"/>
  <c r="M301" i="6" s="1"/>
  <c r="M19" i="18" s="1"/>
  <c r="M80" i="18" s="1"/>
  <c r="M191" i="6"/>
  <c r="Q275" i="6"/>
  <c r="W55" i="18"/>
  <c r="Z276" i="6"/>
  <c r="N293" i="6"/>
  <c r="N248" i="6"/>
  <c r="S77" i="18"/>
  <c r="S55" i="18"/>
  <c r="T69" i="18"/>
  <c r="T47" i="18"/>
  <c r="O191" i="6"/>
  <c r="P230" i="6"/>
  <c r="Y276" i="6"/>
  <c r="E191" i="6"/>
  <c r="Z297" i="6"/>
  <c r="Z43" i="6"/>
  <c r="H297" i="6"/>
  <c r="H43" i="6"/>
  <c r="G69" i="18"/>
  <c r="G47" i="18"/>
  <c r="T287" i="6"/>
  <c r="T43" i="6"/>
  <c r="F293" i="6"/>
  <c r="F248" i="6"/>
  <c r="U276" i="6"/>
  <c r="Q288" i="6"/>
  <c r="Q77" i="6"/>
  <c r="X302" i="6"/>
  <c r="X20" i="18" s="1"/>
  <c r="K190" i="6"/>
  <c r="Q186" i="6"/>
  <c r="Q301" i="6" s="1"/>
  <c r="Q19" i="18" s="1"/>
  <c r="Q58" i="18" s="1"/>
  <c r="Q190" i="6"/>
  <c r="T275" i="6"/>
  <c r="F302" i="6"/>
  <c r="F20" i="18" s="1"/>
  <c r="R77" i="6"/>
  <c r="V231" i="6"/>
  <c r="Z302" i="6"/>
  <c r="Z20" i="18" s="1"/>
  <c r="M302" i="6"/>
  <c r="M20" i="18" s="1"/>
  <c r="O231" i="6"/>
  <c r="I17" i="18"/>
  <c r="I308" i="6"/>
  <c r="U77" i="6"/>
  <c r="U288" i="6"/>
  <c r="M288" i="6"/>
  <c r="M77" i="6"/>
  <c r="S302" i="6"/>
  <c r="S20" i="18" s="1"/>
  <c r="J190" i="6"/>
  <c r="J302" i="6"/>
  <c r="J20" i="18" s="1"/>
  <c r="P77" i="18"/>
  <c r="P55" i="18"/>
  <c r="J248" i="6"/>
  <c r="J293" i="6"/>
  <c r="K47" i="18"/>
  <c r="K69" i="18"/>
  <c r="W190" i="6"/>
  <c r="Y55" i="18"/>
  <c r="T190" i="6"/>
  <c r="W186" i="6"/>
  <c r="W301" i="6" s="1"/>
  <c r="W19" i="18" s="1"/>
  <c r="I186" i="6"/>
  <c r="I301" i="6" s="1"/>
  <c r="I19" i="18" s="1"/>
  <c r="I58" i="18" s="1"/>
  <c r="K186" i="6"/>
  <c r="K301" i="6" s="1"/>
  <c r="K19" i="18" s="1"/>
  <c r="K58" i="18" s="1"/>
  <c r="S231" i="6"/>
  <c r="O186" i="6"/>
  <c r="O301" i="6" s="1"/>
  <c r="O19" i="18" s="1"/>
  <c r="O58" i="18" s="1"/>
  <c r="N231" i="6"/>
  <c r="E293" i="6"/>
  <c r="E248" i="6"/>
  <c r="Y287" i="6"/>
  <c r="Y43" i="6"/>
  <c r="P287" i="6"/>
  <c r="P43" i="6"/>
  <c r="F82" i="18"/>
  <c r="F60" i="18"/>
  <c r="Y288" i="6"/>
  <c r="Y77" i="6"/>
  <c r="Q56" i="18"/>
  <c r="Q78" i="18"/>
  <c r="Z78" i="18"/>
  <c r="Z56" i="18"/>
  <c r="V288" i="6"/>
  <c r="V77" i="6"/>
  <c r="W230" i="6"/>
  <c r="W292" i="6"/>
  <c r="W12" i="18" s="1"/>
  <c r="R292" i="6"/>
  <c r="R12" i="18" s="1"/>
  <c r="R230" i="6"/>
  <c r="U16" i="18"/>
  <c r="D248" i="6"/>
  <c r="D293" i="6"/>
  <c r="Z292" i="6"/>
  <c r="Z12" i="18" s="1"/>
  <c r="Z230" i="6"/>
  <c r="D68" i="18"/>
  <c r="T82" i="18"/>
  <c r="T60" i="18"/>
  <c r="L292" i="6"/>
  <c r="L12" i="18" s="1"/>
  <c r="L230" i="6"/>
  <c r="W276" i="6"/>
  <c r="H46" i="18"/>
  <c r="H68" i="18"/>
  <c r="M8" i="18"/>
  <c r="M307" i="6"/>
  <c r="M251" i="11" s="1"/>
  <c r="M82" i="18"/>
  <c r="M60" i="18"/>
  <c r="E180" i="6"/>
  <c r="E291" i="6" s="1"/>
  <c r="E189" i="6"/>
  <c r="F307" i="6"/>
  <c r="F251" i="11" s="1"/>
  <c r="F8" i="18"/>
  <c r="X287" i="6"/>
  <c r="X43" i="6"/>
  <c r="V78" i="18"/>
  <c r="V56" i="18"/>
  <c r="Q293" i="6"/>
  <c r="Q248" i="6"/>
  <c r="T292" i="6"/>
  <c r="T12" i="18" s="1"/>
  <c r="T230" i="6"/>
  <c r="H302" i="6"/>
  <c r="H230" i="6"/>
  <c r="I190" i="6"/>
  <c r="Q287" i="6"/>
  <c r="Q43" i="6"/>
  <c r="Z9" i="18"/>
  <c r="Z308" i="6"/>
  <c r="Q302" i="6"/>
  <c r="Q20" i="18" s="1"/>
  <c r="O293" i="6"/>
  <c r="O248" i="6"/>
  <c r="J180" i="6"/>
  <c r="J291" i="6" s="1"/>
  <c r="J189" i="6"/>
  <c r="H300" i="6"/>
  <c r="S191" i="6"/>
  <c r="L60" i="18"/>
  <c r="L82" i="18"/>
  <c r="G77" i="18"/>
  <c r="G55" i="18"/>
  <c r="R9" i="18"/>
  <c r="R308" i="6"/>
  <c r="G189" i="6"/>
  <c r="G180" i="6"/>
  <c r="G291" i="6" s="1"/>
  <c r="T293" i="6"/>
  <c r="T248" i="6"/>
  <c r="L180" i="6"/>
  <c r="L291" i="6" s="1"/>
  <c r="K302" i="6"/>
  <c r="K20" i="18" s="1"/>
  <c r="S56" i="18"/>
  <c r="S78" i="18"/>
  <c r="S288" i="6"/>
  <c r="S77" i="6"/>
  <c r="M293" i="6"/>
  <c r="M248" i="6"/>
  <c r="J292" i="6"/>
  <c r="J12" i="18" s="1"/>
  <c r="E190" i="6"/>
  <c r="X231" i="6"/>
  <c r="X272" i="6"/>
  <c r="X275" i="6"/>
  <c r="F298" i="6"/>
  <c r="F77" i="6"/>
  <c r="U275" i="6"/>
  <c r="Y82" i="18"/>
  <c r="Y60" i="18"/>
  <c r="T298" i="6"/>
  <c r="T77" i="6"/>
  <c r="S230" i="6"/>
  <c r="S292" i="6"/>
  <c r="S12" i="18" s="1"/>
  <c r="X19" i="18"/>
  <c r="W180" i="6"/>
  <c r="W291" i="6" s="1"/>
  <c r="W189" i="6"/>
  <c r="U302" i="6"/>
  <c r="U20" i="18" s="1"/>
  <c r="U292" i="6"/>
  <c r="U12" i="18" s="1"/>
  <c r="U230" i="6"/>
  <c r="K43" i="6"/>
  <c r="K287" i="6"/>
  <c r="R82" i="18"/>
  <c r="R60" i="18"/>
  <c r="J288" i="6"/>
  <c r="J77" i="6"/>
  <c r="Q191" i="6"/>
  <c r="K293" i="6"/>
  <c r="K248" i="6"/>
  <c r="I180" i="6"/>
  <c r="I291" i="6" s="1"/>
  <c r="I189" i="6"/>
  <c r="R302" i="6"/>
  <c r="R20" i="18" s="1"/>
  <c r="U293" i="6"/>
  <c r="U248" i="6"/>
  <c r="P231" i="6"/>
  <c r="P302" i="6"/>
  <c r="P20" i="18" s="1"/>
  <c r="P180" i="6"/>
  <c r="P291" i="6" s="1"/>
  <c r="P189" i="6"/>
  <c r="F180" i="6"/>
  <c r="F291" i="6" s="1"/>
  <c r="H248" i="6"/>
  <c r="H293" i="6"/>
  <c r="P293" i="6"/>
  <c r="P248" i="6"/>
  <c r="V302" i="6"/>
  <c r="V20" i="18" s="1"/>
  <c r="V191" i="6"/>
  <c r="V190" i="6"/>
  <c r="Z19" i="18"/>
  <c r="X82" i="18"/>
  <c r="X60" i="18"/>
  <c r="G302" i="6"/>
  <c r="G20" i="18" s="1"/>
  <c r="G190" i="6"/>
  <c r="N180" i="6"/>
  <c r="N291" i="6" s="1"/>
  <c r="I293" i="6"/>
  <c r="I248" i="6"/>
  <c r="O292" i="6"/>
  <c r="O12" i="18" s="1"/>
  <c r="T302" i="6"/>
  <c r="T20" i="18" s="1"/>
  <c r="D190" i="6"/>
  <c r="L190" i="6"/>
  <c r="K298" i="6"/>
  <c r="K77" i="6"/>
  <c r="S276" i="6"/>
  <c r="K77" i="18"/>
  <c r="K55" i="18"/>
  <c r="V43" i="6"/>
  <c r="J275" i="6"/>
  <c r="N9" i="18"/>
  <c r="N308" i="6"/>
  <c r="M231" i="6"/>
  <c r="K189" i="6"/>
  <c r="T180" i="6"/>
  <c r="T291" i="6" s="1"/>
  <c r="V248" i="6"/>
  <c r="V293" i="6"/>
  <c r="P191" i="6"/>
  <c r="I302" i="6"/>
  <c r="I20" i="18" s="1"/>
  <c r="V16" i="18"/>
  <c r="Q60" i="18"/>
  <c r="Q82" i="18"/>
  <c r="S180" i="6"/>
  <c r="S291" i="6" s="1"/>
  <c r="S189" i="6"/>
  <c r="S186" i="6"/>
  <c r="S301" i="6" s="1"/>
  <c r="W287" i="6"/>
  <c r="W43" i="6"/>
  <c r="Z77" i="6"/>
  <c r="Q292" i="6"/>
  <c r="Q12" i="18" s="1"/>
  <c r="Q230" i="6"/>
  <c r="U180" i="6"/>
  <c r="U291" i="6" s="1"/>
  <c r="U189" i="6"/>
  <c r="K60" i="18"/>
  <c r="K82" i="18"/>
  <c r="L293" i="6"/>
  <c r="L248" i="6"/>
  <c r="J77" i="18"/>
  <c r="J55" i="18"/>
  <c r="N292" i="6"/>
  <c r="N12" i="18" s="1"/>
  <c r="Z73" i="18"/>
  <c r="O288" i="6"/>
  <c r="O77" i="6"/>
  <c r="Q77" i="18"/>
  <c r="Q55" i="18"/>
  <c r="M180" i="6"/>
  <c r="M291" i="6" s="1"/>
  <c r="M189" i="6"/>
  <c r="T186" i="6"/>
  <c r="T301" i="6" s="1"/>
  <c r="T19" i="18" s="1"/>
  <c r="R56" i="18"/>
  <c r="R78" i="18"/>
  <c r="U287" i="6"/>
  <c r="U43" i="6"/>
  <c r="Z68" i="18"/>
  <c r="Z46" i="18"/>
  <c r="Q180" i="6"/>
  <c r="Q291" i="6" s="1"/>
  <c r="Q189" i="6"/>
  <c r="W60" i="18"/>
  <c r="W82" i="18"/>
  <c r="W293" i="6"/>
  <c r="W248" i="6"/>
  <c r="W302" i="6"/>
  <c r="W20" i="18" s="1"/>
  <c r="O189" i="6"/>
  <c r="O180" i="6"/>
  <c r="O291" i="6" s="1"/>
  <c r="D82" i="18"/>
  <c r="D60" i="18"/>
  <c r="V180" i="6"/>
  <c r="V291" i="6" s="1"/>
  <c r="V189" i="6"/>
  <c r="S307" i="6"/>
  <c r="S251" i="11" s="1"/>
  <c r="S8" i="18"/>
  <c r="M230" i="6"/>
  <c r="M292" i="6"/>
  <c r="M12" i="18" s="1"/>
  <c r="E186" i="6"/>
  <c r="E301" i="6" s="1"/>
  <c r="E19" i="18" s="1"/>
  <c r="R180" i="6"/>
  <c r="R291" i="6" s="1"/>
  <c r="R189" i="6"/>
  <c r="X16" i="18"/>
  <c r="Y293" i="6"/>
  <c r="Y248" i="6"/>
  <c r="N43" i="6"/>
  <c r="N297" i="6"/>
  <c r="X292" i="6"/>
  <c r="X12" i="18" s="1"/>
  <c r="X230" i="6"/>
  <c r="Y302" i="6"/>
  <c r="Y20" i="18" s="1"/>
  <c r="Y292" i="6"/>
  <c r="Y12" i="18" s="1"/>
  <c r="Y230" i="6"/>
  <c r="I230" i="6"/>
  <c r="I292" i="6"/>
  <c r="I12" i="18" s="1"/>
  <c r="K292" i="6"/>
  <c r="K12" i="18" s="1"/>
  <c r="K230" i="6"/>
  <c r="W275" i="6"/>
  <c r="E43" i="6"/>
  <c r="E287" i="6"/>
  <c r="Z303" i="6"/>
  <c r="Z248" i="6"/>
  <c r="J300" i="6"/>
  <c r="G293" i="6"/>
  <c r="S248" i="6"/>
  <c r="S293" i="6"/>
  <c r="Y180" i="6"/>
  <c r="Y291" i="6" s="1"/>
  <c r="H180" i="6"/>
  <c r="H291" i="6" s="1"/>
  <c r="H189" i="6"/>
  <c r="F186" i="6"/>
  <c r="F301" i="6" s="1"/>
  <c r="F19" i="18" s="1"/>
  <c r="F189" i="6"/>
  <c r="F292" i="6"/>
  <c r="F12" i="18" s="1"/>
  <c r="F230" i="6"/>
  <c r="H82" i="18"/>
  <c r="H60" i="18"/>
  <c r="P82" i="18"/>
  <c r="P60" i="18"/>
  <c r="V292" i="6"/>
  <c r="V12" i="18" s="1"/>
  <c r="V230" i="6"/>
  <c r="X180" i="6"/>
  <c r="X291" i="6" s="1"/>
  <c r="Z180" i="6"/>
  <c r="Z291" i="6" s="1"/>
  <c r="X248" i="6"/>
  <c r="X293" i="6"/>
  <c r="I77" i="18"/>
  <c r="I55" i="18"/>
  <c r="I82" i="18"/>
  <c r="I60" i="18"/>
  <c r="P78" i="18"/>
  <c r="P56" i="18"/>
  <c r="D186" i="6"/>
  <c r="D301" i="6" s="1"/>
  <c r="D19" i="18" s="1"/>
  <c r="L186" i="6"/>
  <c r="L301" i="6" s="1"/>
  <c r="L19" i="18" s="1"/>
  <c r="L189" i="6"/>
  <c r="L302" i="6"/>
  <c r="L20" i="18" s="1"/>
  <c r="W78" i="18"/>
  <c r="W56" i="18"/>
  <c r="G298" i="6"/>
  <c r="G77" i="6"/>
  <c r="W288" i="6"/>
  <c r="W77" i="6"/>
  <c r="V8" i="18"/>
  <c r="V307" i="6"/>
  <c r="V251" i="11" s="1"/>
  <c r="J287" i="6"/>
  <c r="J43" i="6"/>
  <c r="K180" i="6"/>
  <c r="K291" i="6" s="1"/>
  <c r="V82" i="18"/>
  <c r="V60" i="18"/>
  <c r="E292" i="6"/>
  <c r="E12" i="18" s="1"/>
  <c r="E230" i="6"/>
  <c r="P292" i="6"/>
  <c r="P12" i="18" s="1"/>
  <c r="P236" i="11"/>
  <c r="D27" i="12" l="1"/>
  <c r="D19" i="12"/>
  <c r="H47" i="18"/>
  <c r="D302" i="6"/>
  <c r="D20" i="18" s="1"/>
  <c r="D312" i="6"/>
  <c r="D17" i="18"/>
  <c r="D56" i="18" s="1"/>
  <c r="E170" i="11"/>
  <c r="L195" i="11"/>
  <c r="K213" i="11"/>
  <c r="F208" i="11"/>
  <c r="F223" i="11" s="1"/>
  <c r="G190" i="11"/>
  <c r="J194" i="11"/>
  <c r="I212" i="11"/>
  <c r="F211" i="11"/>
  <c r="F224" i="11" s="1"/>
  <c r="G193" i="11"/>
  <c r="M71" i="14"/>
  <c r="M77" i="14"/>
  <c r="M79" i="14" s="1"/>
  <c r="M85" i="14"/>
  <c r="M87" i="14" s="1"/>
  <c r="P85" i="14"/>
  <c r="P87" i="14" s="1"/>
  <c r="P71" i="14"/>
  <c r="P77" i="14"/>
  <c r="P79" i="14" s="1"/>
  <c r="S71" i="14"/>
  <c r="S85" i="14"/>
  <c r="S87" i="14" s="1"/>
  <c r="S77" i="14"/>
  <c r="S79" i="14" s="1"/>
  <c r="I77" i="14"/>
  <c r="I79" i="14" s="1"/>
  <c r="I85" i="14"/>
  <c r="I87" i="14" s="1"/>
  <c r="I71" i="14"/>
  <c r="Y77" i="14"/>
  <c r="Y79" i="14" s="1"/>
  <c r="Y71" i="14"/>
  <c r="Y85" i="14"/>
  <c r="Y87" i="14" s="1"/>
  <c r="O71" i="14"/>
  <c r="O77" i="14"/>
  <c r="O79" i="14" s="1"/>
  <c r="O85" i="14"/>
  <c r="O87" i="14" s="1"/>
  <c r="V77" i="14"/>
  <c r="V79" i="14" s="1"/>
  <c r="V71" i="14"/>
  <c r="V85" i="14"/>
  <c r="V87" i="14" s="1"/>
  <c r="H85" i="14"/>
  <c r="H87" i="14" s="1"/>
  <c r="H77" i="14"/>
  <c r="H79" i="14" s="1"/>
  <c r="H71" i="14"/>
  <c r="Q85" i="14"/>
  <c r="Q87" i="14" s="1"/>
  <c r="Q77" i="14"/>
  <c r="Q79" i="14" s="1"/>
  <c r="Q71" i="14"/>
  <c r="U77" i="14"/>
  <c r="U79" i="14" s="1"/>
  <c r="U85" i="14"/>
  <c r="U87" i="14" s="1"/>
  <c r="U71" i="14"/>
  <c r="K71" i="14"/>
  <c r="K85" i="14"/>
  <c r="K87" i="14" s="1"/>
  <c r="K77" i="14"/>
  <c r="K79" i="14" s="1"/>
  <c r="F71" i="14"/>
  <c r="F85" i="14"/>
  <c r="F87" i="14" s="1"/>
  <c r="F77" i="14"/>
  <c r="F79" i="14" s="1"/>
  <c r="J77" i="14"/>
  <c r="J79" i="14" s="1"/>
  <c r="J71" i="14"/>
  <c r="J85" i="14"/>
  <c r="J87" i="14" s="1"/>
  <c r="N71" i="14"/>
  <c r="N77" i="14"/>
  <c r="N79" i="14" s="1"/>
  <c r="N85" i="14"/>
  <c r="N87" i="14" s="1"/>
  <c r="T85" i="14"/>
  <c r="T87" i="14" s="1"/>
  <c r="T77" i="14"/>
  <c r="T79" i="14" s="1"/>
  <c r="T71" i="14"/>
  <c r="Z71" i="14"/>
  <c r="Z77" i="14"/>
  <c r="Z79" i="14" s="1"/>
  <c r="Z85" i="14"/>
  <c r="Z87" i="14" s="1"/>
  <c r="X85" i="14"/>
  <c r="X87" i="14" s="1"/>
  <c r="X71" i="14"/>
  <c r="X77" i="14"/>
  <c r="X79" i="14" s="1"/>
  <c r="AA71" i="14"/>
  <c r="AA77" i="14"/>
  <c r="AA79" i="14" s="1"/>
  <c r="AA85" i="14"/>
  <c r="AA87" i="14" s="1"/>
  <c r="L85" i="14"/>
  <c r="L87" i="14" s="1"/>
  <c r="L71" i="14"/>
  <c r="L77" i="14"/>
  <c r="L79" i="14" s="1"/>
  <c r="R71" i="14"/>
  <c r="R77" i="14"/>
  <c r="R79" i="14" s="1"/>
  <c r="R85" i="14"/>
  <c r="R87" i="14" s="1"/>
  <c r="G71" i="14"/>
  <c r="G77" i="14"/>
  <c r="G79" i="14" s="1"/>
  <c r="G85" i="14"/>
  <c r="G87" i="14" s="1"/>
  <c r="W71" i="14"/>
  <c r="W85" i="14"/>
  <c r="W87" i="14" s="1"/>
  <c r="W77" i="14"/>
  <c r="W79" i="14" s="1"/>
  <c r="D139" i="11"/>
  <c r="D245" i="11" s="1"/>
  <c r="D239" i="11" s="1"/>
  <c r="N169" i="11"/>
  <c r="X192" i="6"/>
  <c r="E128" i="11"/>
  <c r="G106" i="11"/>
  <c r="F123" i="11"/>
  <c r="G114" i="11"/>
  <c r="F132" i="11"/>
  <c r="G113" i="11"/>
  <c r="F131" i="11"/>
  <c r="G105" i="11"/>
  <c r="F122" i="11"/>
  <c r="G115" i="11"/>
  <c r="F133" i="11"/>
  <c r="J116" i="11"/>
  <c r="I134" i="11"/>
  <c r="T134" i="11"/>
  <c r="J108" i="11"/>
  <c r="I125" i="11"/>
  <c r="G107" i="11"/>
  <c r="F124" i="11"/>
  <c r="E137" i="11"/>
  <c r="Z192" i="6"/>
  <c r="Y192" i="6"/>
  <c r="G60" i="18"/>
  <c r="G46" i="18"/>
  <c r="G307" i="6"/>
  <c r="G251" i="11" s="1"/>
  <c r="D246" i="11"/>
  <c r="D240" i="11" s="1"/>
  <c r="F170" i="11"/>
  <c r="G192" i="6"/>
  <c r="P81" i="18"/>
  <c r="P59" i="18"/>
  <c r="U81" i="18"/>
  <c r="U59" i="18"/>
  <c r="F59" i="18"/>
  <c r="F81" i="18"/>
  <c r="I81" i="18"/>
  <c r="I59" i="18"/>
  <c r="S59" i="18"/>
  <c r="S81" i="18"/>
  <c r="Z59" i="18"/>
  <c r="Z81" i="18"/>
  <c r="V59" i="18"/>
  <c r="V81" i="18"/>
  <c r="J59" i="18"/>
  <c r="J81" i="18"/>
  <c r="X59" i="18"/>
  <c r="X81" i="18"/>
  <c r="R81" i="18"/>
  <c r="R59" i="18"/>
  <c r="K59" i="18"/>
  <c r="K81" i="18"/>
  <c r="N59" i="18"/>
  <c r="N81" i="18"/>
  <c r="E59" i="18"/>
  <c r="E81" i="18"/>
  <c r="L81" i="18"/>
  <c r="L59" i="18"/>
  <c r="Y81" i="18"/>
  <c r="Y59" i="18"/>
  <c r="T59" i="18"/>
  <c r="T81" i="18"/>
  <c r="H312" i="6"/>
  <c r="H20" i="18"/>
  <c r="W59" i="18"/>
  <c r="W81" i="18"/>
  <c r="G81" i="18"/>
  <c r="G59" i="18"/>
  <c r="Q81" i="18"/>
  <c r="Q59" i="18"/>
  <c r="M81" i="18"/>
  <c r="M59" i="18"/>
  <c r="O81" i="18"/>
  <c r="O59" i="18"/>
  <c r="V50" i="18"/>
  <c r="V72" i="18"/>
  <c r="Y72" i="18"/>
  <c r="Y50" i="18"/>
  <c r="Q50" i="18"/>
  <c r="Q72" i="18"/>
  <c r="S50" i="18"/>
  <c r="S72" i="18"/>
  <c r="W50" i="18"/>
  <c r="W72" i="18"/>
  <c r="U72" i="18"/>
  <c r="U50" i="18"/>
  <c r="R50" i="18"/>
  <c r="R72" i="18"/>
  <c r="X72" i="18"/>
  <c r="X50" i="18"/>
  <c r="T72" i="18"/>
  <c r="T50" i="18"/>
  <c r="Z72" i="18"/>
  <c r="Z50" i="18"/>
  <c r="I50" i="18"/>
  <c r="I72" i="18"/>
  <c r="P50" i="18"/>
  <c r="P72" i="18"/>
  <c r="G72" i="18"/>
  <c r="G50" i="18"/>
  <c r="N72" i="18"/>
  <c r="N50" i="18"/>
  <c r="F72" i="18"/>
  <c r="F50" i="18"/>
  <c r="K50" i="18"/>
  <c r="K72" i="18"/>
  <c r="J72" i="18"/>
  <c r="J50" i="18"/>
  <c r="L72" i="18"/>
  <c r="L50" i="18"/>
  <c r="H50" i="18"/>
  <c r="H72" i="18"/>
  <c r="O50" i="18"/>
  <c r="O72" i="18"/>
  <c r="E72" i="18"/>
  <c r="E50" i="18"/>
  <c r="M72" i="18"/>
  <c r="M50" i="18"/>
  <c r="D50" i="18"/>
  <c r="D72" i="18"/>
  <c r="K158" i="11"/>
  <c r="K178" i="11" s="1"/>
  <c r="H148" i="11"/>
  <c r="G167" i="11"/>
  <c r="E226" i="11"/>
  <c r="E247" i="11" s="1"/>
  <c r="E241" i="11" s="1"/>
  <c r="G154" i="11"/>
  <c r="F174" i="11"/>
  <c r="H147" i="11"/>
  <c r="G166" i="11"/>
  <c r="H155" i="11"/>
  <c r="G175" i="11"/>
  <c r="I149" i="11"/>
  <c r="H168" i="11"/>
  <c r="Q160" i="11"/>
  <c r="P180" i="11"/>
  <c r="G192" i="11"/>
  <c r="G210" i="11" s="1"/>
  <c r="O169" i="11"/>
  <c r="P150" i="11"/>
  <c r="G176" i="11"/>
  <c r="H156" i="11"/>
  <c r="F177" i="11"/>
  <c r="G157" i="11"/>
  <c r="E181" i="11"/>
  <c r="H191" i="11"/>
  <c r="H209" i="11" s="1"/>
  <c r="H207" i="11"/>
  <c r="I189" i="11"/>
  <c r="G58" i="18"/>
  <c r="U80" i="18"/>
  <c r="X56" i="18"/>
  <c r="U192" i="6"/>
  <c r="N192" i="6"/>
  <c r="J58" i="18"/>
  <c r="H58" i="18"/>
  <c r="N58" i="18"/>
  <c r="Q80" i="18"/>
  <c r="R192" i="6"/>
  <c r="E312" i="6"/>
  <c r="O80" i="18"/>
  <c r="S312" i="6"/>
  <c r="I80" i="18"/>
  <c r="N312" i="6"/>
  <c r="V58" i="18"/>
  <c r="M58" i="18"/>
  <c r="Y80" i="18"/>
  <c r="L47" i="18"/>
  <c r="K80" i="18"/>
  <c r="O312" i="6"/>
  <c r="M312" i="6"/>
  <c r="Q192" i="6"/>
  <c r="X308" i="6"/>
  <c r="F312" i="6"/>
  <c r="R58" i="18"/>
  <c r="P58" i="18"/>
  <c r="I312" i="6"/>
  <c r="O192" i="6"/>
  <c r="T192" i="6"/>
  <c r="L192" i="6"/>
  <c r="V312" i="6"/>
  <c r="Y312" i="6"/>
  <c r="F192" i="6"/>
  <c r="H192" i="6"/>
  <c r="J312" i="6"/>
  <c r="R8" i="18"/>
  <c r="R307" i="6"/>
  <c r="R251" i="11" s="1"/>
  <c r="L8" i="18"/>
  <c r="L307" i="6"/>
  <c r="L251" i="11" s="1"/>
  <c r="M192" i="6"/>
  <c r="T312" i="6"/>
  <c r="L56" i="18"/>
  <c r="L78" i="18"/>
  <c r="K192" i="6"/>
  <c r="J192" i="6"/>
  <c r="R13" i="18"/>
  <c r="R73" i="18" s="1"/>
  <c r="N13" i="18"/>
  <c r="N313" i="6"/>
  <c r="L308" i="6"/>
  <c r="P192" i="6"/>
  <c r="Y9" i="18"/>
  <c r="Y308" i="6"/>
  <c r="W58" i="18"/>
  <c r="W80" i="18"/>
  <c r="F13" i="18"/>
  <c r="F313" i="6"/>
  <c r="H16" i="18"/>
  <c r="H307" i="6"/>
  <c r="H251" i="11" s="1"/>
  <c r="K312" i="6"/>
  <c r="X312" i="6"/>
  <c r="S192" i="6"/>
  <c r="W192" i="6"/>
  <c r="L312" i="6"/>
  <c r="Z312" i="6"/>
  <c r="P307" i="6"/>
  <c r="P251" i="11" s="1"/>
  <c r="P8" i="18"/>
  <c r="Y8" i="18"/>
  <c r="Y307" i="6"/>
  <c r="Y251" i="11" s="1"/>
  <c r="M9" i="18"/>
  <c r="M308" i="6"/>
  <c r="I78" i="18"/>
  <c r="I56" i="18"/>
  <c r="Q9" i="18"/>
  <c r="Q308" i="6"/>
  <c r="U9" i="18"/>
  <c r="U308" i="6"/>
  <c r="T307" i="6"/>
  <c r="T251" i="11" s="1"/>
  <c r="T8" i="18"/>
  <c r="Z307" i="6"/>
  <c r="Z251" i="11" s="1"/>
  <c r="Z16" i="18"/>
  <c r="G312" i="6"/>
  <c r="E13" i="18"/>
  <c r="E313" i="6"/>
  <c r="J13" i="18"/>
  <c r="J313" i="6"/>
  <c r="K11" i="18"/>
  <c r="K311" i="6"/>
  <c r="V68" i="18"/>
  <c r="V46" i="18"/>
  <c r="D58" i="18"/>
  <c r="D80" i="18"/>
  <c r="D311" i="6"/>
  <c r="D11" i="18"/>
  <c r="X311" i="6"/>
  <c r="X11" i="18"/>
  <c r="S313" i="6"/>
  <c r="S13" i="18"/>
  <c r="E80" i="18"/>
  <c r="E58" i="18"/>
  <c r="S19" i="18"/>
  <c r="T11" i="18"/>
  <c r="T311" i="6"/>
  <c r="H13" i="18"/>
  <c r="H313" i="6"/>
  <c r="K13" i="18"/>
  <c r="K313" i="6"/>
  <c r="J9" i="18"/>
  <c r="J308" i="6"/>
  <c r="L11" i="18"/>
  <c r="L311" i="6"/>
  <c r="Q313" i="6"/>
  <c r="Q13" i="18"/>
  <c r="X307" i="6"/>
  <c r="X251" i="11" s="1"/>
  <c r="X8" i="18"/>
  <c r="R312" i="6"/>
  <c r="P312" i="6"/>
  <c r="L58" i="18"/>
  <c r="L80" i="18"/>
  <c r="F80" i="18"/>
  <c r="F58" i="18"/>
  <c r="H11" i="18"/>
  <c r="H311" i="6"/>
  <c r="Z21" i="18"/>
  <c r="Z313" i="6"/>
  <c r="S46" i="18"/>
  <c r="S68" i="18"/>
  <c r="V192" i="6"/>
  <c r="W313" i="6"/>
  <c r="W13" i="18"/>
  <c r="Q311" i="6"/>
  <c r="Q11" i="18"/>
  <c r="U307" i="6"/>
  <c r="U251" i="11" s="1"/>
  <c r="U8" i="18"/>
  <c r="M11" i="18"/>
  <c r="M311" i="6"/>
  <c r="O308" i="6"/>
  <c r="O9" i="18"/>
  <c r="L13" i="18"/>
  <c r="L313" i="6"/>
  <c r="Q312" i="6"/>
  <c r="K17" i="18"/>
  <c r="K308" i="6"/>
  <c r="I192" i="6"/>
  <c r="K8" i="18"/>
  <c r="K307" i="6"/>
  <c r="K251" i="11" s="1"/>
  <c r="O13" i="18"/>
  <c r="O313" i="6"/>
  <c r="Z47" i="18"/>
  <c r="Z69" i="18"/>
  <c r="F68" i="18"/>
  <c r="F46" i="18"/>
  <c r="E192" i="6"/>
  <c r="M68" i="18"/>
  <c r="M46" i="18"/>
  <c r="U55" i="18"/>
  <c r="U77" i="18"/>
  <c r="W312" i="6"/>
  <c r="J8" i="18"/>
  <c r="J307" i="6"/>
  <c r="J251" i="11" s="1"/>
  <c r="G17" i="18"/>
  <c r="G308" i="6"/>
  <c r="W308" i="6"/>
  <c r="W9" i="18"/>
  <c r="X13" i="18"/>
  <c r="X313" i="6"/>
  <c r="Z11" i="18"/>
  <c r="Z311" i="6"/>
  <c r="E8" i="18"/>
  <c r="E307" i="6"/>
  <c r="E251" i="11" s="1"/>
  <c r="N16" i="18"/>
  <c r="N307" i="6"/>
  <c r="N251" i="11" s="1"/>
  <c r="Y313" i="6"/>
  <c r="Y13" i="18"/>
  <c r="V311" i="6"/>
  <c r="V11" i="18"/>
  <c r="O11" i="18"/>
  <c r="O311" i="6"/>
  <c r="W8" i="18"/>
  <c r="W307" i="6"/>
  <c r="W251" i="11" s="1"/>
  <c r="S311" i="6"/>
  <c r="S11" i="18"/>
  <c r="V313" i="6"/>
  <c r="V13" i="18"/>
  <c r="I13" i="18"/>
  <c r="I313" i="6"/>
  <c r="F311" i="6"/>
  <c r="F11" i="18"/>
  <c r="I11" i="18"/>
  <c r="I311" i="6"/>
  <c r="U312" i="6"/>
  <c r="W311" i="6"/>
  <c r="W11" i="18"/>
  <c r="S308" i="6"/>
  <c r="S9" i="18"/>
  <c r="T13" i="18"/>
  <c r="T313" i="6"/>
  <c r="R47" i="18"/>
  <c r="R69" i="18"/>
  <c r="E11" i="18"/>
  <c r="E311" i="6"/>
  <c r="V9" i="18"/>
  <c r="V308" i="6"/>
  <c r="D192" i="6"/>
  <c r="Y311" i="6"/>
  <c r="Y11" i="18"/>
  <c r="G13" i="18"/>
  <c r="G313" i="6"/>
  <c r="X77" i="18"/>
  <c r="X55" i="18"/>
  <c r="R11" i="18"/>
  <c r="R311" i="6"/>
  <c r="T58" i="18"/>
  <c r="T80" i="18"/>
  <c r="U311" i="6"/>
  <c r="U11" i="18"/>
  <c r="V55" i="18"/>
  <c r="V77" i="18"/>
  <c r="N47" i="18"/>
  <c r="N69" i="18"/>
  <c r="N11" i="18"/>
  <c r="N311" i="6"/>
  <c r="Z58" i="18"/>
  <c r="Z80" i="18"/>
  <c r="P13" i="18"/>
  <c r="P313" i="6"/>
  <c r="P11" i="18"/>
  <c r="P311" i="6"/>
  <c r="U313" i="6"/>
  <c r="U13" i="18"/>
  <c r="X58" i="18"/>
  <c r="X80" i="18"/>
  <c r="T17" i="18"/>
  <c r="T308" i="6"/>
  <c r="F17" i="18"/>
  <c r="F308" i="6"/>
  <c r="M13" i="18"/>
  <c r="M313" i="6"/>
  <c r="G11" i="18"/>
  <c r="G311" i="6"/>
  <c r="J311" i="6"/>
  <c r="J11" i="18"/>
  <c r="Q307" i="6"/>
  <c r="Q251" i="11" s="1"/>
  <c r="Q8" i="18"/>
  <c r="D13" i="18"/>
  <c r="D313" i="6"/>
  <c r="D39" i="12" l="1"/>
  <c r="D26" i="12"/>
  <c r="D31" i="12" s="1"/>
  <c r="D18" i="12"/>
  <c r="D23" i="12" s="1"/>
  <c r="D59" i="18"/>
  <c r="D81" i="18"/>
  <c r="D78" i="18"/>
  <c r="E183" i="11"/>
  <c r="E246" i="11" s="1"/>
  <c r="E240" i="11" s="1"/>
  <c r="H193" i="11"/>
  <c r="G211" i="11"/>
  <c r="G224" i="11" s="1"/>
  <c r="G208" i="11"/>
  <c r="G223" i="11" s="1"/>
  <c r="H190" i="11"/>
  <c r="L213" i="11"/>
  <c r="M195" i="11"/>
  <c r="J212" i="11"/>
  <c r="K194" i="11"/>
  <c r="F226" i="11"/>
  <c r="F247" i="11" s="1"/>
  <c r="F241" i="11" s="1"/>
  <c r="L158" i="11"/>
  <c r="M158" i="11" s="1"/>
  <c r="E139" i="11"/>
  <c r="E245" i="11" s="1"/>
  <c r="E239" i="11" s="1"/>
  <c r="H114" i="11"/>
  <c r="G132" i="11"/>
  <c r="H115" i="11"/>
  <c r="G133" i="11"/>
  <c r="K108" i="11"/>
  <c r="J125" i="11"/>
  <c r="K116" i="11"/>
  <c r="J134" i="11"/>
  <c r="H105" i="11"/>
  <c r="G122" i="11"/>
  <c r="H107" i="11"/>
  <c r="G124" i="11"/>
  <c r="U134" i="11"/>
  <c r="F137" i="11"/>
  <c r="F128" i="11"/>
  <c r="H113" i="11"/>
  <c r="G131" i="11"/>
  <c r="H106" i="11"/>
  <c r="G123" i="11"/>
  <c r="D248" i="11"/>
  <c r="D252" i="11" s="1"/>
  <c r="H81" i="18"/>
  <c r="H59" i="18"/>
  <c r="G170" i="11"/>
  <c r="H167" i="11"/>
  <c r="I148" i="11"/>
  <c r="F181" i="11"/>
  <c r="F183" i="11" s="1"/>
  <c r="F246" i="11" s="1"/>
  <c r="F240" i="11" s="1"/>
  <c r="G174" i="11"/>
  <c r="H154" i="11"/>
  <c r="J149" i="11"/>
  <c r="I168" i="11"/>
  <c r="I155" i="11"/>
  <c r="H175" i="11"/>
  <c r="I147" i="11"/>
  <c r="H166" i="11"/>
  <c r="H157" i="11"/>
  <c r="Q180" i="11"/>
  <c r="R160" i="11"/>
  <c r="I191" i="11"/>
  <c r="I209" i="11" s="1"/>
  <c r="H192" i="11"/>
  <c r="H210" i="11" s="1"/>
  <c r="I207" i="11"/>
  <c r="J189" i="11"/>
  <c r="I156" i="11"/>
  <c r="H176" i="11"/>
  <c r="Q150" i="11"/>
  <c r="P169" i="11"/>
  <c r="N73" i="18"/>
  <c r="L46" i="18"/>
  <c r="L68" i="18"/>
  <c r="R68" i="18"/>
  <c r="R46" i="18"/>
  <c r="E73" i="18"/>
  <c r="Y68" i="18"/>
  <c r="Y46" i="18"/>
  <c r="T68" i="18"/>
  <c r="T46" i="18"/>
  <c r="P68" i="18"/>
  <c r="P46" i="18"/>
  <c r="F73" i="18"/>
  <c r="Y69" i="18"/>
  <c r="Y47" i="18"/>
  <c r="J73" i="18"/>
  <c r="U69" i="18"/>
  <c r="U47" i="18"/>
  <c r="Q69" i="18"/>
  <c r="Q47" i="18"/>
  <c r="M69" i="18"/>
  <c r="M47" i="18"/>
  <c r="Z55" i="18"/>
  <c r="Z77" i="18"/>
  <c r="H55" i="18"/>
  <c r="H77" i="18"/>
  <c r="J71" i="18"/>
  <c r="J49" i="18"/>
  <c r="P71" i="18"/>
  <c r="P49" i="18"/>
  <c r="Y71" i="18"/>
  <c r="Y49" i="18"/>
  <c r="F49" i="18"/>
  <c r="F71" i="18"/>
  <c r="Z71" i="18"/>
  <c r="Z49" i="18"/>
  <c r="W47" i="18"/>
  <c r="W69" i="18"/>
  <c r="G78" i="18"/>
  <c r="G56" i="18"/>
  <c r="O47" i="18"/>
  <c r="O69" i="18"/>
  <c r="Q73" i="18"/>
  <c r="S80" i="18"/>
  <c r="S58" i="18"/>
  <c r="X49" i="18"/>
  <c r="X71" i="18"/>
  <c r="D73" i="18"/>
  <c r="Q46" i="18"/>
  <c r="Q68" i="18"/>
  <c r="U73" i="18"/>
  <c r="S47" i="18"/>
  <c r="S69" i="18"/>
  <c r="W46" i="18"/>
  <c r="W68" i="18"/>
  <c r="W73" i="18"/>
  <c r="J69" i="18"/>
  <c r="J47" i="18"/>
  <c r="T71" i="18"/>
  <c r="T49" i="18"/>
  <c r="M73" i="18"/>
  <c r="T56" i="18"/>
  <c r="T78" i="18"/>
  <c r="P73" i="18"/>
  <c r="N71" i="18"/>
  <c r="N49" i="18"/>
  <c r="R71" i="18"/>
  <c r="R49" i="18"/>
  <c r="G73" i="18"/>
  <c r="V47" i="18"/>
  <c r="V69" i="18"/>
  <c r="T73" i="18"/>
  <c r="O71" i="18"/>
  <c r="O49" i="18"/>
  <c r="Y73" i="18"/>
  <c r="N55" i="18"/>
  <c r="N77" i="18"/>
  <c r="X73" i="18"/>
  <c r="U68" i="18"/>
  <c r="U46" i="18"/>
  <c r="S73" i="18"/>
  <c r="V73" i="18"/>
  <c r="E46" i="18"/>
  <c r="E68" i="18"/>
  <c r="O73" i="18"/>
  <c r="K56" i="18"/>
  <c r="K78" i="18"/>
  <c r="L73" i="18"/>
  <c r="H49" i="18"/>
  <c r="H71" i="18"/>
  <c r="X46" i="18"/>
  <c r="X68" i="18"/>
  <c r="G71" i="18"/>
  <c r="G49" i="18"/>
  <c r="F78" i="18"/>
  <c r="F56" i="18"/>
  <c r="U71" i="18"/>
  <c r="U49" i="18"/>
  <c r="E49" i="18"/>
  <c r="E71" i="18"/>
  <c r="W71" i="18"/>
  <c r="W49" i="18"/>
  <c r="I71" i="18"/>
  <c r="I49" i="18"/>
  <c r="I73" i="18"/>
  <c r="S49" i="18"/>
  <c r="S71" i="18"/>
  <c r="V71" i="18"/>
  <c r="V49" i="18"/>
  <c r="J68" i="18"/>
  <c r="J46" i="18"/>
  <c r="K46" i="18"/>
  <c r="K68" i="18"/>
  <c r="M49" i="18"/>
  <c r="M71" i="18"/>
  <c r="Q49" i="18"/>
  <c r="Q71" i="18"/>
  <c r="Z82" i="18"/>
  <c r="Z60" i="18"/>
  <c r="L49" i="18"/>
  <c r="L71" i="18"/>
  <c r="K73" i="18"/>
  <c r="H73" i="18"/>
  <c r="D49" i="18"/>
  <c r="D71" i="18"/>
  <c r="K49" i="18"/>
  <c r="K71" i="18"/>
  <c r="K212" i="11" l="1"/>
  <c r="L194" i="11"/>
  <c r="H211" i="11"/>
  <c r="H224" i="11" s="1"/>
  <c r="I193" i="11"/>
  <c r="H208" i="11"/>
  <c r="H223" i="11" s="1"/>
  <c r="I190" i="11"/>
  <c r="N195" i="11"/>
  <c r="M213" i="11"/>
  <c r="E248" i="11"/>
  <c r="E252" i="11" s="1"/>
  <c r="G226" i="11"/>
  <c r="G247" i="11" s="1"/>
  <c r="G241" i="11" s="1"/>
  <c r="L178" i="11"/>
  <c r="F139" i="11"/>
  <c r="F245" i="11" s="1"/>
  <c r="F239" i="11" s="1"/>
  <c r="H170" i="11"/>
  <c r="I106" i="11"/>
  <c r="H123" i="11"/>
  <c r="I107" i="11"/>
  <c r="H124" i="11"/>
  <c r="L116" i="11"/>
  <c r="K134" i="11"/>
  <c r="I115" i="11"/>
  <c r="H133" i="11"/>
  <c r="D242" i="11"/>
  <c r="G137" i="11"/>
  <c r="G128" i="11"/>
  <c r="I113" i="11"/>
  <c r="H131" i="11"/>
  <c r="V134" i="11"/>
  <c r="I105" i="11"/>
  <c r="H122" i="11"/>
  <c r="L108" i="11"/>
  <c r="K125" i="11"/>
  <c r="I114" i="11"/>
  <c r="H132" i="11"/>
  <c r="G181" i="11"/>
  <c r="G183" i="11" s="1"/>
  <c r="G246" i="11" s="1"/>
  <c r="G240" i="11" s="1"/>
  <c r="I167" i="11"/>
  <c r="J148" i="11"/>
  <c r="I154" i="11"/>
  <c r="H174" i="11"/>
  <c r="I175" i="11"/>
  <c r="J155" i="11"/>
  <c r="I166" i="11"/>
  <c r="J147" i="11"/>
  <c r="J168" i="11"/>
  <c r="K149" i="11"/>
  <c r="J191" i="11"/>
  <c r="J209" i="11" s="1"/>
  <c r="I157" i="11"/>
  <c r="H177" i="11"/>
  <c r="K189" i="11"/>
  <c r="J207" i="11"/>
  <c r="R150" i="11"/>
  <c r="Q169" i="11"/>
  <c r="M178" i="11"/>
  <c r="N158" i="11"/>
  <c r="J156" i="11"/>
  <c r="I176" i="11"/>
  <c r="I192" i="11"/>
  <c r="I210" i="11" s="1"/>
  <c r="R180" i="11"/>
  <c r="S160" i="11"/>
  <c r="I211" i="11" l="1"/>
  <c r="I224" i="11" s="1"/>
  <c r="J193" i="11"/>
  <c r="O195" i="11"/>
  <c r="N213" i="11"/>
  <c r="I208" i="11"/>
  <c r="I223" i="11" s="1"/>
  <c r="J190" i="11"/>
  <c r="L212" i="11"/>
  <c r="M194" i="11"/>
  <c r="E242" i="11"/>
  <c r="H226" i="11"/>
  <c r="H247" i="11" s="1"/>
  <c r="H241" i="11" s="1"/>
  <c r="F248" i="11"/>
  <c r="F252" i="11" s="1"/>
  <c r="G139" i="11"/>
  <c r="G245" i="11" s="1"/>
  <c r="G239" i="11" s="1"/>
  <c r="M108" i="11"/>
  <c r="L125" i="11"/>
  <c r="W134" i="11"/>
  <c r="J114" i="11"/>
  <c r="I132" i="11"/>
  <c r="J105" i="11"/>
  <c r="I122" i="11"/>
  <c r="J113" i="11"/>
  <c r="I131" i="11"/>
  <c r="J115" i="11"/>
  <c r="I133" i="11"/>
  <c r="J107" i="11"/>
  <c r="I124" i="11"/>
  <c r="H128" i="11"/>
  <c r="H137" i="11"/>
  <c r="M116" i="11"/>
  <c r="L134" i="11"/>
  <c r="J106" i="11"/>
  <c r="I123" i="11"/>
  <c r="I170" i="11"/>
  <c r="K148" i="11"/>
  <c r="J167" i="11"/>
  <c r="H181" i="11"/>
  <c r="H183" i="11" s="1"/>
  <c r="H246" i="11" s="1"/>
  <c r="J154" i="11"/>
  <c r="I174" i="11"/>
  <c r="K168" i="11"/>
  <c r="L149" i="11"/>
  <c r="J175" i="11"/>
  <c r="K155" i="11"/>
  <c r="K147" i="11"/>
  <c r="K166" i="11" s="1"/>
  <c r="J166" i="11"/>
  <c r="T160" i="11"/>
  <c r="S180" i="11"/>
  <c r="O158" i="11"/>
  <c r="N178" i="11"/>
  <c r="R169" i="11"/>
  <c r="S150" i="11"/>
  <c r="J192" i="11"/>
  <c r="J210" i="11" s="1"/>
  <c r="J157" i="11"/>
  <c r="I177" i="11"/>
  <c r="K191" i="11"/>
  <c r="K209" i="11" s="1"/>
  <c r="K207" i="11"/>
  <c r="L189" i="11"/>
  <c r="K156" i="11"/>
  <c r="J176" i="11"/>
  <c r="J211" i="11" l="1"/>
  <c r="J224" i="11" s="1"/>
  <c r="K193" i="11"/>
  <c r="P195" i="11"/>
  <c r="O213" i="11"/>
  <c r="J208" i="11"/>
  <c r="J223" i="11" s="1"/>
  <c r="K190" i="11"/>
  <c r="M212" i="11"/>
  <c r="N194" i="11"/>
  <c r="I226" i="11"/>
  <c r="I247" i="11" s="1"/>
  <c r="I241" i="11" s="1"/>
  <c r="G248" i="11"/>
  <c r="G252" i="11" s="1"/>
  <c r="F242" i="11"/>
  <c r="I128" i="11"/>
  <c r="K106" i="11"/>
  <c r="J123" i="11"/>
  <c r="H139" i="11"/>
  <c r="H245" i="11" s="1"/>
  <c r="H239" i="11" s="1"/>
  <c r="K115" i="11"/>
  <c r="J133" i="11"/>
  <c r="K105" i="11"/>
  <c r="J122" i="11"/>
  <c r="X134" i="11"/>
  <c r="I137" i="11"/>
  <c r="N116" i="11"/>
  <c r="M134" i="11"/>
  <c r="K107" i="11"/>
  <c r="J124" i="11"/>
  <c r="K113" i="11"/>
  <c r="J131" i="11"/>
  <c r="K114" i="11"/>
  <c r="J132" i="11"/>
  <c r="N108" i="11"/>
  <c r="M125" i="11"/>
  <c r="H240" i="11"/>
  <c r="J170" i="11"/>
  <c r="K167" i="11"/>
  <c r="K170" i="11" s="1"/>
  <c r="L148" i="11"/>
  <c r="I181" i="11"/>
  <c r="I183" i="11" s="1"/>
  <c r="I246" i="11" s="1"/>
  <c r="I240" i="11" s="1"/>
  <c r="K154" i="11"/>
  <c r="J174" i="11"/>
  <c r="L155" i="11"/>
  <c r="K175" i="11"/>
  <c r="L168" i="11"/>
  <c r="M149" i="11"/>
  <c r="L191" i="11"/>
  <c r="L209" i="11" s="1"/>
  <c r="K157" i="11"/>
  <c r="J177" i="11"/>
  <c r="S169" i="11"/>
  <c r="T150" i="11"/>
  <c r="T180" i="11"/>
  <c r="U160" i="11"/>
  <c r="L156" i="11"/>
  <c r="K176" i="11"/>
  <c r="L207" i="11"/>
  <c r="M189" i="11"/>
  <c r="M207" i="11" s="1"/>
  <c r="K192" i="11"/>
  <c r="K210" i="11" s="1"/>
  <c r="P158" i="11"/>
  <c r="O178" i="11"/>
  <c r="K258" i="6"/>
  <c r="K278" i="6" s="1"/>
  <c r="G258" i="6"/>
  <c r="G278" i="6" s="1"/>
  <c r="I258" i="6"/>
  <c r="F258" i="6"/>
  <c r="D258" i="6"/>
  <c r="N258" i="6"/>
  <c r="E258" i="6"/>
  <c r="J258" i="6"/>
  <c r="M258" i="6"/>
  <c r="H258" i="6"/>
  <c r="L290" i="6"/>
  <c r="N290" i="6"/>
  <c r="K290" i="6"/>
  <c r="O258" i="6"/>
  <c r="L258" i="6"/>
  <c r="L278" i="6" s="1"/>
  <c r="D290" i="6"/>
  <c r="G142" i="6"/>
  <c r="G136" i="6" s="1"/>
  <c r="N142" i="6"/>
  <c r="N136" i="6" s="1"/>
  <c r="K142" i="6"/>
  <c r="K136" i="6" s="1"/>
  <c r="P258" i="6"/>
  <c r="P278" i="6" s="1"/>
  <c r="L142" i="6"/>
  <c r="L136" i="6" s="1"/>
  <c r="P142" i="6"/>
  <c r="P136" i="6" s="1"/>
  <c r="J142" i="6"/>
  <c r="J136" i="6" s="1"/>
  <c r="J290" i="6"/>
  <c r="F142" i="6"/>
  <c r="F136" i="6" s="1"/>
  <c r="H142" i="6"/>
  <c r="H136" i="6" s="1"/>
  <c r="H290" i="6"/>
  <c r="M142" i="6"/>
  <c r="M136" i="6" s="1"/>
  <c r="I142" i="6"/>
  <c r="I136" i="6" s="1"/>
  <c r="O142" i="6"/>
  <c r="O136" i="6" s="1"/>
  <c r="O290" i="6"/>
  <c r="D136" i="6"/>
  <c r="E142" i="6"/>
  <c r="E136" i="6" s="1"/>
  <c r="N212" i="11" l="1"/>
  <c r="O194" i="11"/>
  <c r="K208" i="11"/>
  <c r="K223" i="11" s="1"/>
  <c r="L190" i="11"/>
  <c r="Q195" i="11"/>
  <c r="P213" i="11"/>
  <c r="K211" i="11"/>
  <c r="K224" i="11" s="1"/>
  <c r="L193" i="11"/>
  <c r="J226" i="11"/>
  <c r="J247" i="11" s="1"/>
  <c r="J241" i="11" s="1"/>
  <c r="G242" i="11"/>
  <c r="J128" i="11"/>
  <c r="L114" i="11"/>
  <c r="K132" i="11"/>
  <c r="L107" i="11"/>
  <c r="K124" i="11"/>
  <c r="L105" i="11"/>
  <c r="K122" i="11"/>
  <c r="J137" i="11"/>
  <c r="L106" i="11"/>
  <c r="K123" i="11"/>
  <c r="H248" i="11"/>
  <c r="O108" i="11"/>
  <c r="N125" i="11"/>
  <c r="L113" i="11"/>
  <c r="K131" i="11"/>
  <c r="O116" i="11"/>
  <c r="N134" i="11"/>
  <c r="Z134" i="11"/>
  <c r="Y134" i="11"/>
  <c r="L115" i="11"/>
  <c r="K133" i="11"/>
  <c r="I139" i="11"/>
  <c r="I245" i="11" s="1"/>
  <c r="I239" i="11" s="1"/>
  <c r="H278" i="6"/>
  <c r="E278" i="6"/>
  <c r="D278" i="6"/>
  <c r="D310" i="6"/>
  <c r="M148" i="11"/>
  <c r="L167" i="11"/>
  <c r="L170" i="11" s="1"/>
  <c r="L154" i="11"/>
  <c r="K174" i="11"/>
  <c r="J181" i="11"/>
  <c r="J183" i="11" s="1"/>
  <c r="J246" i="11" s="1"/>
  <c r="J240" i="11" s="1"/>
  <c r="N149" i="11"/>
  <c r="M168" i="11"/>
  <c r="L175" i="11"/>
  <c r="M155" i="11"/>
  <c r="L192" i="11"/>
  <c r="L210" i="11" s="1"/>
  <c r="L176" i="11"/>
  <c r="M156" i="11"/>
  <c r="T169" i="11"/>
  <c r="U150" i="11"/>
  <c r="M191" i="11"/>
  <c r="M209" i="11" s="1"/>
  <c r="Q158" i="11"/>
  <c r="P178" i="11"/>
  <c r="U180" i="11"/>
  <c r="V160" i="11"/>
  <c r="L157" i="11"/>
  <c r="K177" i="11"/>
  <c r="N278" i="6"/>
  <c r="F278" i="6"/>
  <c r="M278" i="6"/>
  <c r="J278" i="6"/>
  <c r="D149" i="6"/>
  <c r="J310" i="6"/>
  <c r="K310" i="6"/>
  <c r="H310" i="6"/>
  <c r="O310" i="6"/>
  <c r="N310" i="6"/>
  <c r="L310" i="6"/>
  <c r="E290" i="6"/>
  <c r="I290" i="6"/>
  <c r="P290" i="6"/>
  <c r="F290" i="6"/>
  <c r="G290" i="6"/>
  <c r="O278" i="6"/>
  <c r="M290" i="6"/>
  <c r="I278" i="6"/>
  <c r="Q213" i="11" l="1"/>
  <c r="R195" i="11"/>
  <c r="O212" i="11"/>
  <c r="P194" i="11"/>
  <c r="L211" i="11"/>
  <c r="L224" i="11" s="1"/>
  <c r="M193" i="11"/>
  <c r="L208" i="11"/>
  <c r="L223" i="11" s="1"/>
  <c r="M190" i="11"/>
  <c r="K226" i="11"/>
  <c r="K247" i="11" s="1"/>
  <c r="K241" i="11" s="1"/>
  <c r="I248" i="11"/>
  <c r="I242" i="11" s="1"/>
  <c r="K137" i="11"/>
  <c r="K128" i="11"/>
  <c r="H252" i="11"/>
  <c r="H242" i="11"/>
  <c r="M113" i="11"/>
  <c r="L131" i="11"/>
  <c r="M105" i="11"/>
  <c r="L122" i="11"/>
  <c r="M114" i="11"/>
  <c r="L132" i="11"/>
  <c r="M115" i="11"/>
  <c r="L133" i="11"/>
  <c r="P116" i="11"/>
  <c r="P134" i="11" s="1"/>
  <c r="O134" i="11"/>
  <c r="P108" i="11"/>
  <c r="P125" i="11" s="1"/>
  <c r="O125" i="11"/>
  <c r="M107" i="11"/>
  <c r="L124" i="11"/>
  <c r="M106" i="11"/>
  <c r="L123" i="11"/>
  <c r="J139" i="11"/>
  <c r="J245" i="11" s="1"/>
  <c r="J239" i="11" s="1"/>
  <c r="N148" i="11"/>
  <c r="M167" i="11"/>
  <c r="M170" i="11" s="1"/>
  <c r="K181" i="11"/>
  <c r="K183" i="11" s="1"/>
  <c r="K246" i="11" s="1"/>
  <c r="K240" i="11" s="1"/>
  <c r="L174" i="11"/>
  <c r="M154" i="11"/>
  <c r="M175" i="11"/>
  <c r="N155" i="11"/>
  <c r="N175" i="11" s="1"/>
  <c r="O149" i="11"/>
  <c r="N168" i="11"/>
  <c r="N156" i="11"/>
  <c r="N176" i="11" s="1"/>
  <c r="M176" i="11"/>
  <c r="M157" i="11"/>
  <c r="L177" i="11"/>
  <c r="N191" i="11"/>
  <c r="N209" i="11" s="1"/>
  <c r="M192" i="11"/>
  <c r="M210" i="11" s="1"/>
  <c r="R158" i="11"/>
  <c r="Q178" i="11"/>
  <c r="V180" i="11"/>
  <c r="W160" i="11"/>
  <c r="U169" i="11"/>
  <c r="V150" i="11"/>
  <c r="I310" i="6"/>
  <c r="E310" i="6"/>
  <c r="F310" i="6"/>
  <c r="M310" i="6"/>
  <c r="G310" i="6"/>
  <c r="P310" i="6"/>
  <c r="M211" i="11" l="1"/>
  <c r="M224" i="11" s="1"/>
  <c r="N193" i="11"/>
  <c r="R213" i="11"/>
  <c r="S195" i="11"/>
  <c r="M208" i="11"/>
  <c r="M223" i="11" s="1"/>
  <c r="N190" i="11"/>
  <c r="N208" i="11" s="1"/>
  <c r="P212" i="11"/>
  <c r="Q194" i="11"/>
  <c r="L226" i="11"/>
  <c r="L247" i="11" s="1"/>
  <c r="L241" i="11" s="1"/>
  <c r="I252" i="11"/>
  <c r="K139" i="11"/>
  <c r="K245" i="11" s="1"/>
  <c r="K239" i="11" s="1"/>
  <c r="N114" i="11"/>
  <c r="M132" i="11"/>
  <c r="L128" i="11"/>
  <c r="N106" i="11"/>
  <c r="M123" i="11"/>
  <c r="N115" i="11"/>
  <c r="M133" i="11"/>
  <c r="N105" i="11"/>
  <c r="M122" i="11"/>
  <c r="N107" i="11"/>
  <c r="M124" i="11"/>
  <c r="N113" i="11"/>
  <c r="M131" i="11"/>
  <c r="J248" i="11"/>
  <c r="J252" i="11" s="1"/>
  <c r="L137" i="11"/>
  <c r="O148" i="11"/>
  <c r="N167" i="11"/>
  <c r="N170" i="11" s="1"/>
  <c r="L181" i="11"/>
  <c r="L183" i="11" s="1"/>
  <c r="L246" i="11" s="1"/>
  <c r="L240" i="11" s="1"/>
  <c r="N154" i="11"/>
  <c r="N174" i="11" s="1"/>
  <c r="M174" i="11"/>
  <c r="P149" i="11"/>
  <c r="O168" i="11"/>
  <c r="V169" i="11"/>
  <c r="W150" i="11"/>
  <c r="R178" i="11"/>
  <c r="S158" i="11"/>
  <c r="N192" i="11"/>
  <c r="N210" i="11" s="1"/>
  <c r="O191" i="11"/>
  <c r="O209" i="11" s="1"/>
  <c r="M177" i="11"/>
  <c r="N157" i="11"/>
  <c r="X160" i="11"/>
  <c r="W180" i="11"/>
  <c r="N223" i="11" l="1"/>
  <c r="N211" i="11"/>
  <c r="N224" i="11" s="1"/>
  <c r="O193" i="11"/>
  <c r="Q212" i="11"/>
  <c r="R194" i="11"/>
  <c r="S213" i="11"/>
  <c r="T195" i="11"/>
  <c r="M226" i="11"/>
  <c r="M247" i="11" s="1"/>
  <c r="M241" i="11" s="1"/>
  <c r="K248" i="11"/>
  <c r="K242" i="11" s="1"/>
  <c r="M137" i="11"/>
  <c r="M128" i="11"/>
  <c r="L139" i="11"/>
  <c r="L245" i="11" s="1"/>
  <c r="L239" i="11" s="1"/>
  <c r="J242" i="11"/>
  <c r="O113" i="11"/>
  <c r="N131" i="11"/>
  <c r="O105" i="11"/>
  <c r="N122" i="11"/>
  <c r="R125" i="11"/>
  <c r="O107" i="11"/>
  <c r="N124" i="11"/>
  <c r="O115" i="11"/>
  <c r="N133" i="11"/>
  <c r="O106" i="11"/>
  <c r="N123" i="11"/>
  <c r="O114" i="11"/>
  <c r="N132" i="11"/>
  <c r="P148" i="11"/>
  <c r="O167" i="11"/>
  <c r="O170" i="11" s="1"/>
  <c r="M181" i="11"/>
  <c r="M183" i="11" s="1"/>
  <c r="M246" i="11" s="1"/>
  <c r="M240" i="11" s="1"/>
  <c r="P168" i="11"/>
  <c r="Q149" i="11"/>
  <c r="O192" i="11"/>
  <c r="O210" i="11" s="1"/>
  <c r="O223" i="11" s="1"/>
  <c r="W169" i="11"/>
  <c r="X150" i="11"/>
  <c r="P191" i="11"/>
  <c r="P209" i="11" s="1"/>
  <c r="S178" i="11"/>
  <c r="T158" i="11"/>
  <c r="X180" i="11"/>
  <c r="Y160" i="11"/>
  <c r="O157" i="11"/>
  <c r="N177" i="11"/>
  <c r="N181" i="11" s="1"/>
  <c r="N183" i="11" s="1"/>
  <c r="N246" i="11" s="1"/>
  <c r="R212" i="11" l="1"/>
  <c r="S194" i="11"/>
  <c r="T213" i="11"/>
  <c r="U195" i="11"/>
  <c r="O211" i="11"/>
  <c r="O224" i="11" s="1"/>
  <c r="P193" i="11"/>
  <c r="P211" i="11" s="1"/>
  <c r="P224" i="11" s="1"/>
  <c r="N226" i="11"/>
  <c r="N247" i="11" s="1"/>
  <c r="N241" i="11" s="1"/>
  <c r="K252" i="11"/>
  <c r="M139" i="11"/>
  <c r="M245" i="11" s="1"/>
  <c r="M239" i="11" s="1"/>
  <c r="L248" i="11"/>
  <c r="N137" i="11"/>
  <c r="P114" i="11"/>
  <c r="O132" i="11"/>
  <c r="P106" i="11"/>
  <c r="O123" i="11"/>
  <c r="P107" i="11"/>
  <c r="O124" i="11"/>
  <c r="P105" i="11"/>
  <c r="O122" i="11"/>
  <c r="P115" i="11"/>
  <c r="O133" i="11"/>
  <c r="S125" i="11"/>
  <c r="P113" i="11"/>
  <c r="O131" i="11"/>
  <c r="N128" i="11"/>
  <c r="P167" i="11"/>
  <c r="P170" i="11" s="1"/>
  <c r="Q148" i="11"/>
  <c r="Q168" i="11"/>
  <c r="R149" i="11"/>
  <c r="Y180" i="11"/>
  <c r="Z160" i="11"/>
  <c r="Z180" i="11" s="1"/>
  <c r="Q191" i="11"/>
  <c r="Q209" i="11" s="1"/>
  <c r="Q224" i="11" s="1"/>
  <c r="X169" i="11"/>
  <c r="Y150" i="11"/>
  <c r="N240" i="11"/>
  <c r="T178" i="11"/>
  <c r="U158" i="11"/>
  <c r="P157" i="11"/>
  <c r="O177" i="11"/>
  <c r="O181" i="11" s="1"/>
  <c r="O183" i="11" s="1"/>
  <c r="O246" i="11" s="1"/>
  <c r="P192" i="11"/>
  <c r="P210" i="11" s="1"/>
  <c r="P223" i="11" s="1"/>
  <c r="M248" i="11" l="1"/>
  <c r="M252" i="11" s="1"/>
  <c r="V195" i="11"/>
  <c r="U213" i="11"/>
  <c r="S212" i="11"/>
  <c r="T194" i="11"/>
  <c r="O137" i="11"/>
  <c r="O226" i="11"/>
  <c r="O247" i="11" s="1"/>
  <c r="O241" i="11" s="1"/>
  <c r="N139" i="11"/>
  <c r="N245" i="11" s="1"/>
  <c r="N239" i="11" s="1"/>
  <c r="L242" i="11"/>
  <c r="L252" i="11"/>
  <c r="T125" i="11"/>
  <c r="Q106" i="11"/>
  <c r="P123" i="11"/>
  <c r="Q113" i="11"/>
  <c r="P131" i="11"/>
  <c r="Q115" i="11"/>
  <c r="P133" i="11"/>
  <c r="Q107" i="11"/>
  <c r="P124" i="11"/>
  <c r="Q114" i="11"/>
  <c r="P132" i="11"/>
  <c r="Q105" i="11"/>
  <c r="P122" i="11"/>
  <c r="O128" i="11"/>
  <c r="Q167" i="11"/>
  <c r="Q170" i="11" s="1"/>
  <c r="R148" i="11"/>
  <c r="S149" i="11"/>
  <c r="R168" i="11"/>
  <c r="R191" i="11"/>
  <c r="R209" i="11" s="1"/>
  <c r="R224" i="11" s="1"/>
  <c r="Q192" i="11"/>
  <c r="Q210" i="11" s="1"/>
  <c r="Q223" i="11" s="1"/>
  <c r="O240" i="11"/>
  <c r="V158" i="11"/>
  <c r="U178" i="11"/>
  <c r="U181" i="11" s="1"/>
  <c r="Z150" i="11"/>
  <c r="Z169" i="11" s="1"/>
  <c r="Y169" i="11"/>
  <c r="P177" i="11"/>
  <c r="P181" i="11" s="1"/>
  <c r="P183" i="11" s="1"/>
  <c r="P246" i="11" s="1"/>
  <c r="Q157" i="11"/>
  <c r="M242" i="11" l="1"/>
  <c r="V213" i="11"/>
  <c r="V223" i="11" s="1"/>
  <c r="W195" i="11"/>
  <c r="T212" i="11"/>
  <c r="U194" i="11"/>
  <c r="O139" i="11"/>
  <c r="O245" i="11" s="1"/>
  <c r="O239" i="11" s="1"/>
  <c r="P226" i="11"/>
  <c r="P247" i="11" s="1"/>
  <c r="P241" i="11" s="1"/>
  <c r="N248" i="11"/>
  <c r="N242" i="11" s="1"/>
  <c r="P128" i="11"/>
  <c r="R114" i="11"/>
  <c r="Q132" i="11"/>
  <c r="R115" i="11"/>
  <c r="Q133" i="11"/>
  <c r="R106" i="11"/>
  <c r="Q123" i="11"/>
  <c r="P137" i="11"/>
  <c r="R105" i="11"/>
  <c r="Q122" i="11"/>
  <c r="R107" i="11"/>
  <c r="Q124" i="11"/>
  <c r="R113" i="11"/>
  <c r="Q131" i="11"/>
  <c r="U125" i="11"/>
  <c r="R167" i="11"/>
  <c r="R170" i="11" s="1"/>
  <c r="S148" i="11"/>
  <c r="T149" i="11"/>
  <c r="S168" i="11"/>
  <c r="R157" i="11"/>
  <c r="Q177" i="11"/>
  <c r="Q181" i="11" s="1"/>
  <c r="Q183" i="11" s="1"/>
  <c r="Q246" i="11" s="1"/>
  <c r="V178" i="11"/>
  <c r="V181" i="11" s="1"/>
  <c r="W158" i="11"/>
  <c r="R192" i="11"/>
  <c r="R210" i="11" s="1"/>
  <c r="R223" i="11" s="1"/>
  <c r="P240" i="11"/>
  <c r="S191" i="11"/>
  <c r="S209" i="11" s="1"/>
  <c r="S224" i="11" s="1"/>
  <c r="U212" i="11" l="1"/>
  <c r="U224" i="11" s="1"/>
  <c r="V194" i="11"/>
  <c r="W213" i="11"/>
  <c r="W223" i="11" s="1"/>
  <c r="X195" i="11"/>
  <c r="O248" i="11"/>
  <c r="O252" i="11" s="1"/>
  <c r="Q226" i="11"/>
  <c r="Q247" i="11" s="1"/>
  <c r="Q241" i="11" s="1"/>
  <c r="N252" i="11"/>
  <c r="P139" i="11"/>
  <c r="P245" i="11" s="1"/>
  <c r="P248" i="11" s="1"/>
  <c r="P252" i="11" s="1"/>
  <c r="Q137" i="11"/>
  <c r="Q128" i="11"/>
  <c r="V125" i="11"/>
  <c r="S107" i="11"/>
  <c r="R124" i="11"/>
  <c r="S115" i="11"/>
  <c r="R133" i="11"/>
  <c r="S113" i="11"/>
  <c r="R131" i="11"/>
  <c r="S105" i="11"/>
  <c r="R122" i="11"/>
  <c r="S106" i="11"/>
  <c r="R123" i="11"/>
  <c r="S114" i="11"/>
  <c r="R132" i="11"/>
  <c r="T148" i="11"/>
  <c r="T167" i="11" s="1"/>
  <c r="S167" i="11"/>
  <c r="S170" i="11" s="1"/>
  <c r="T168" i="11"/>
  <c r="U149" i="11"/>
  <c r="S192" i="11"/>
  <c r="S210" i="11" s="1"/>
  <c r="S223" i="11" s="1"/>
  <c r="T191" i="11"/>
  <c r="T209" i="11" s="1"/>
  <c r="T224" i="11" s="1"/>
  <c r="X158" i="11"/>
  <c r="W178" i="11"/>
  <c r="W181" i="11" s="1"/>
  <c r="Q240" i="11"/>
  <c r="R177" i="11"/>
  <c r="R181" i="11" s="1"/>
  <c r="R183" i="11" s="1"/>
  <c r="R246" i="11" s="1"/>
  <c r="S157" i="11"/>
  <c r="X213" i="11" l="1"/>
  <c r="X223" i="11" s="1"/>
  <c r="Y195" i="11"/>
  <c r="V212" i="11"/>
  <c r="V224" i="11" s="1"/>
  <c r="W194" i="11"/>
  <c r="O242" i="11"/>
  <c r="R226" i="11"/>
  <c r="R247" i="11" s="1"/>
  <c r="R241" i="11" s="1"/>
  <c r="Q139" i="11"/>
  <c r="Q245" i="11" s="1"/>
  <c r="Q239" i="11" s="1"/>
  <c r="P239" i="11"/>
  <c r="P242" i="11"/>
  <c r="R137" i="11"/>
  <c r="T115" i="11"/>
  <c r="S133" i="11"/>
  <c r="W125" i="11"/>
  <c r="T106" i="11"/>
  <c r="S123" i="11"/>
  <c r="T113" i="11"/>
  <c r="S131" i="11"/>
  <c r="R128" i="11"/>
  <c r="T107" i="11"/>
  <c r="S124" i="11"/>
  <c r="T114" i="11"/>
  <c r="S132" i="11"/>
  <c r="T105" i="11"/>
  <c r="S122" i="11"/>
  <c r="T170" i="11"/>
  <c r="V149" i="11"/>
  <c r="V168" i="11" s="1"/>
  <c r="U168" i="11"/>
  <c r="U170" i="11" s="1"/>
  <c r="U183" i="11" s="1"/>
  <c r="U246" i="11" s="1"/>
  <c r="U240" i="11" s="1"/>
  <c r="R240" i="11"/>
  <c r="T192" i="11"/>
  <c r="T210" i="11" s="1"/>
  <c r="T223" i="11" s="1"/>
  <c r="T157" i="11"/>
  <c r="T177" i="11" s="1"/>
  <c r="T181" i="11" s="1"/>
  <c r="S177" i="11"/>
  <c r="S181" i="11" s="1"/>
  <c r="S183" i="11" s="1"/>
  <c r="S246" i="11" s="1"/>
  <c r="S240" i="11" s="1"/>
  <c r="X178" i="11"/>
  <c r="X181" i="11" s="1"/>
  <c r="Y158" i="11"/>
  <c r="W212" i="11" l="1"/>
  <c r="W224" i="11" s="1"/>
  <c r="X194" i="11"/>
  <c r="Y213" i="11"/>
  <c r="Y223" i="11" s="1"/>
  <c r="Z195" i="11"/>
  <c r="Z213" i="11" s="1"/>
  <c r="Z223" i="11" s="1"/>
  <c r="Q248" i="11"/>
  <c r="Q242" i="11" s="1"/>
  <c r="S226" i="11"/>
  <c r="S247" i="11" s="1"/>
  <c r="S241" i="11" s="1"/>
  <c r="V226" i="11"/>
  <c r="V247" i="11" s="1"/>
  <c r="V241" i="11" s="1"/>
  <c r="S137" i="11"/>
  <c r="R139" i="11"/>
  <c r="R245" i="11" s="1"/>
  <c r="R239" i="11" s="1"/>
  <c r="U114" i="11"/>
  <c r="T132" i="11"/>
  <c r="U106" i="11"/>
  <c r="T123" i="11"/>
  <c r="U115" i="11"/>
  <c r="T133" i="11"/>
  <c r="T183" i="11"/>
  <c r="T246" i="11" s="1"/>
  <c r="T240" i="11" s="1"/>
  <c r="U105" i="11"/>
  <c r="T122" i="11"/>
  <c r="U113" i="11"/>
  <c r="T131" i="11"/>
  <c r="X125" i="11"/>
  <c r="U107" i="11"/>
  <c r="T124" i="11"/>
  <c r="S128" i="11"/>
  <c r="V170" i="11"/>
  <c r="V183" i="11" s="1"/>
  <c r="V246" i="11" s="1"/>
  <c r="V240" i="11" s="1"/>
  <c r="U192" i="11"/>
  <c r="U210" i="11" s="1"/>
  <c r="U223" i="11" s="1"/>
  <c r="Z158" i="11"/>
  <c r="Z178" i="11" s="1"/>
  <c r="Z181" i="11" s="1"/>
  <c r="Y178" i="11"/>
  <c r="Y181" i="11" s="1"/>
  <c r="W170" i="11"/>
  <c r="W183" i="11" s="1"/>
  <c r="W246" i="11" s="1"/>
  <c r="W240" i="11" s="1"/>
  <c r="Q252" i="11" l="1"/>
  <c r="X212" i="11"/>
  <c r="X224" i="11" s="1"/>
  <c r="X226" i="11" s="1"/>
  <c r="X247" i="11" s="1"/>
  <c r="X241" i="11" s="1"/>
  <c r="Y194" i="11"/>
  <c r="T226" i="11"/>
  <c r="T247" i="11" s="1"/>
  <c r="T241" i="11" s="1"/>
  <c r="R248" i="11"/>
  <c r="R252" i="11" s="1"/>
  <c r="W226" i="11"/>
  <c r="W247" i="11" s="1"/>
  <c r="W241" i="11" s="1"/>
  <c r="U226" i="11"/>
  <c r="U247" i="11" s="1"/>
  <c r="U241" i="11" s="1"/>
  <c r="S139" i="11"/>
  <c r="S245" i="11" s="1"/>
  <c r="S239" i="11" s="1"/>
  <c r="T137" i="11"/>
  <c r="T128" i="11"/>
  <c r="V107" i="11"/>
  <c r="U124" i="11"/>
  <c r="V113" i="11"/>
  <c r="U131" i="11"/>
  <c r="V106" i="11"/>
  <c r="U123" i="11"/>
  <c r="Z125" i="11"/>
  <c r="Y125" i="11"/>
  <c r="V105" i="11"/>
  <c r="U122" i="11"/>
  <c r="V115" i="11"/>
  <c r="U133" i="11"/>
  <c r="V114" i="11"/>
  <c r="U132" i="11"/>
  <c r="X170" i="11"/>
  <c r="X183" i="11" s="1"/>
  <c r="X246" i="11" s="1"/>
  <c r="Y212" i="11" l="1"/>
  <c r="Y224" i="11" s="1"/>
  <c r="Y226" i="11" s="1"/>
  <c r="Y247" i="11" s="1"/>
  <c r="Y241" i="11" s="1"/>
  <c r="Z194" i="11"/>
  <c r="Z212" i="11" s="1"/>
  <c r="Z224" i="11" s="1"/>
  <c r="Z226" i="11" s="1"/>
  <c r="Z247" i="11" s="1"/>
  <c r="Z241" i="11" s="1"/>
  <c r="R242" i="11"/>
  <c r="S248" i="11"/>
  <c r="S252" i="11" s="1"/>
  <c r="T139" i="11"/>
  <c r="T245" i="11" s="1"/>
  <c r="T239" i="11" s="1"/>
  <c r="W114" i="11"/>
  <c r="V132" i="11"/>
  <c r="W105" i="11"/>
  <c r="V122" i="11"/>
  <c r="W106" i="11"/>
  <c r="V123" i="11"/>
  <c r="W107" i="11"/>
  <c r="V124" i="11"/>
  <c r="W115" i="11"/>
  <c r="V133" i="11"/>
  <c r="U137" i="11"/>
  <c r="U128" i="11"/>
  <c r="W113" i="11"/>
  <c r="V131" i="11"/>
  <c r="Y170" i="11"/>
  <c r="Y183" i="11" s="1"/>
  <c r="Y246" i="11" s="1"/>
  <c r="Z170" i="11"/>
  <c r="Z183" i="11" s="1"/>
  <c r="Z246" i="11" s="1"/>
  <c r="X240" i="11"/>
  <c r="S242" i="11" l="1"/>
  <c r="T248" i="11"/>
  <c r="T252" i="11" s="1"/>
  <c r="V137" i="11"/>
  <c r="V128" i="11"/>
  <c r="X107" i="11"/>
  <c r="W124" i="11"/>
  <c r="X105" i="11"/>
  <c r="W122" i="11"/>
  <c r="X113" i="11"/>
  <c r="W131" i="11"/>
  <c r="U139" i="11"/>
  <c r="U245" i="11" s="1"/>
  <c r="X115" i="11"/>
  <c r="W133" i="11"/>
  <c r="X106" i="11"/>
  <c r="W123" i="11"/>
  <c r="X114" i="11"/>
  <c r="W132" i="11"/>
  <c r="Y240" i="11"/>
  <c r="Z240" i="11"/>
  <c r="W137" i="11" l="1"/>
  <c r="T242" i="11"/>
  <c r="V139" i="11"/>
  <c r="V245" i="11" s="1"/>
  <c r="V248" i="11" s="1"/>
  <c r="U239" i="11"/>
  <c r="U248" i="11"/>
  <c r="Y105" i="11"/>
  <c r="X122" i="11"/>
  <c r="Y106" i="11"/>
  <c r="X123" i="11"/>
  <c r="Y113" i="11"/>
  <c r="X131" i="11"/>
  <c r="Y107" i="11"/>
  <c r="X124" i="11"/>
  <c r="Y114" i="11"/>
  <c r="X132" i="11"/>
  <c r="Y115" i="11"/>
  <c r="X133" i="11"/>
  <c r="W128" i="11"/>
  <c r="V239" i="11" l="1"/>
  <c r="W139" i="11"/>
  <c r="W245" i="11" s="1"/>
  <c r="W248" i="11" s="1"/>
  <c r="X128" i="11"/>
  <c r="X137" i="11"/>
  <c r="Z114" i="11"/>
  <c r="Z132" i="11" s="1"/>
  <c r="Y132" i="11"/>
  <c r="Z113" i="11"/>
  <c r="Z131" i="11" s="1"/>
  <c r="Y131" i="11"/>
  <c r="Z105" i="11"/>
  <c r="Z122" i="11" s="1"/>
  <c r="Y122" i="11"/>
  <c r="U242" i="11"/>
  <c r="U252" i="11"/>
  <c r="V252" i="11"/>
  <c r="V242" i="11"/>
  <c r="Z115" i="11"/>
  <c r="Z133" i="11" s="1"/>
  <c r="Y133" i="11"/>
  <c r="Z107" i="11"/>
  <c r="Z124" i="11" s="1"/>
  <c r="Y124" i="11"/>
  <c r="Z106" i="11"/>
  <c r="Z123" i="11" s="1"/>
  <c r="Y123" i="11"/>
  <c r="D66" i="12"/>
  <c r="D65" i="12"/>
  <c r="D64" i="12"/>
  <c r="D59" i="12"/>
  <c r="D67" i="12"/>
  <c r="D58" i="12"/>
  <c r="D55" i="12"/>
  <c r="D56" i="12"/>
  <c r="D63" i="12"/>
  <c r="D57" i="12"/>
  <c r="Y128" i="11" l="1"/>
  <c r="Z128" i="11"/>
  <c r="D73" i="12"/>
  <c r="D72" i="12"/>
  <c r="D71" i="12"/>
  <c r="D74" i="12"/>
  <c r="D75" i="12"/>
  <c r="D60" i="12"/>
  <c r="D68" i="12"/>
  <c r="W239" i="11"/>
  <c r="X139" i="11"/>
  <c r="X245" i="11" s="1"/>
  <c r="X239" i="11" s="1"/>
  <c r="Y137" i="11"/>
  <c r="Z137" i="11"/>
  <c r="W252" i="11"/>
  <c r="W242" i="11"/>
  <c r="D76" i="12" l="1"/>
  <c r="X248" i="11"/>
  <c r="X242" i="11" s="1"/>
  <c r="Y139" i="11"/>
  <c r="Y245" i="11" s="1"/>
  <c r="Y239" i="11" s="1"/>
  <c r="Z139" i="11"/>
  <c r="Z245" i="11" s="1"/>
  <c r="Z239" i="11" s="1"/>
  <c r="X252" i="11" l="1"/>
  <c r="Y248" i="11"/>
  <c r="Y242" i="11" s="1"/>
  <c r="Z248" i="11"/>
  <c r="Z242" i="11" l="1"/>
  <c r="Z252" i="11"/>
  <c r="Y252" i="11"/>
  <c r="X95" i="6"/>
  <c r="X96" i="6" s="1"/>
  <c r="D95" i="6"/>
  <c r="D96" i="6" s="1"/>
  <c r="T95" i="6"/>
  <c r="T96" i="6" s="1"/>
  <c r="R95" i="6"/>
  <c r="R96" i="6" s="1"/>
  <c r="H95" i="6"/>
  <c r="H96" i="6" s="1"/>
  <c r="E95" i="6"/>
  <c r="E96" i="6" s="1"/>
  <c r="M95" i="6"/>
  <c r="M96" i="6" s="1"/>
  <c r="J95" i="6"/>
  <c r="J96" i="6" s="1"/>
  <c r="Y95" i="6"/>
  <c r="Y96" i="6" s="1"/>
  <c r="Z95" i="6"/>
  <c r="Z96" i="6" s="1"/>
  <c r="Q95" i="6"/>
  <c r="Q96" i="6" s="1"/>
  <c r="F95" i="6"/>
  <c r="F96" i="6" s="1"/>
  <c r="L95" i="6"/>
  <c r="L96" i="6" s="1"/>
  <c r="V95" i="6"/>
  <c r="V96" i="6" s="1"/>
  <c r="G95" i="6"/>
  <c r="G96" i="6" s="1"/>
  <c r="U95" i="6"/>
  <c r="U96" i="6" s="1"/>
  <c r="O95" i="6"/>
  <c r="O96" i="6" s="1"/>
  <c r="S95" i="6"/>
  <c r="S96" i="6" s="1"/>
  <c r="W95" i="6"/>
  <c r="W96" i="6" s="1"/>
  <c r="P95" i="6"/>
  <c r="P96" i="6" s="1"/>
  <c r="I95" i="6"/>
  <c r="I96" i="6" s="1"/>
  <c r="N95" i="6"/>
  <c r="N96" i="6" s="1"/>
  <c r="K95" i="6"/>
  <c r="K96" i="6" s="1"/>
  <c r="J107" i="6"/>
  <c r="E107" i="6"/>
  <c r="E101" i="6" s="1"/>
  <c r="D107" i="6"/>
  <c r="I107" i="6"/>
  <c r="I119" i="6" s="1"/>
  <c r="S107" i="6"/>
  <c r="Q107" i="6"/>
  <c r="Q257" i="6" s="1"/>
  <c r="Q262" i="6" s="1"/>
  <c r="G107" i="6"/>
  <c r="G119" i="6" s="1"/>
  <c r="M107" i="6"/>
  <c r="O107" i="6"/>
  <c r="O119" i="6" s="1"/>
  <c r="R107" i="6"/>
  <c r="W107" i="6"/>
  <c r="Y107" i="6"/>
  <c r="N107" i="6"/>
  <c r="Z107" i="6"/>
  <c r="Z101" i="6" s="1"/>
  <c r="V107" i="6"/>
  <c r="T107" i="6"/>
  <c r="X107" i="6"/>
  <c r="X119" i="6" s="1"/>
  <c r="L107" i="6"/>
  <c r="L119" i="6" s="1"/>
  <c r="L289" i="6" s="1"/>
  <c r="U107" i="6"/>
  <c r="F107" i="6"/>
  <c r="F101" i="6" s="1"/>
  <c r="H107" i="6"/>
  <c r="H101" i="6" s="1"/>
  <c r="P107" i="6"/>
  <c r="K107" i="6"/>
  <c r="K257" i="6" s="1"/>
  <c r="K262" i="6" s="1"/>
  <c r="E119" i="6" l="1"/>
  <c r="E289" i="6" s="1"/>
  <c r="E10" i="18" s="1"/>
  <c r="E48" i="18" s="1"/>
  <c r="E52" i="18" s="1"/>
  <c r="Z119" i="6"/>
  <c r="Z289" i="6" s="1"/>
  <c r="I257" i="6"/>
  <c r="I262" i="6" s="1"/>
  <c r="G289" i="6"/>
  <c r="G294" i="6" s="1"/>
  <c r="Q119" i="6"/>
  <c r="K119" i="6"/>
  <c r="K289" i="6" s="1"/>
  <c r="V101" i="6"/>
  <c r="P119" i="6"/>
  <c r="V119" i="6"/>
  <c r="V289" i="6" s="1"/>
  <c r="Q101" i="6"/>
  <c r="R257" i="6"/>
  <c r="R101" i="6"/>
  <c r="R119" i="6"/>
  <c r="X289" i="6"/>
  <c r="T101" i="6"/>
  <c r="T257" i="6"/>
  <c r="T119" i="6"/>
  <c r="Y257" i="6"/>
  <c r="Y101" i="6"/>
  <c r="Y119" i="6"/>
  <c r="O289" i="6"/>
  <c r="I289" i="6"/>
  <c r="W257" i="6"/>
  <c r="W101" i="6"/>
  <c r="W119" i="6"/>
  <c r="S119" i="6"/>
  <c r="S101" i="6"/>
  <c r="S257" i="6"/>
  <c r="M101" i="6"/>
  <c r="M257" i="6"/>
  <c r="M119" i="6"/>
  <c r="U257" i="6"/>
  <c r="U101" i="6"/>
  <c r="U119" i="6"/>
  <c r="N257" i="6"/>
  <c r="N101" i="6"/>
  <c r="G257" i="6"/>
  <c r="G101" i="6"/>
  <c r="N119" i="6"/>
  <c r="F119" i="6"/>
  <c r="F257" i="6"/>
  <c r="H257" i="6"/>
  <c r="X101" i="6"/>
  <c r="X257" i="6"/>
  <c r="L294" i="6"/>
  <c r="L10" i="18"/>
  <c r="O101" i="6"/>
  <c r="D101" i="6"/>
  <c r="D257" i="6"/>
  <c r="D119" i="6"/>
  <c r="H119" i="6"/>
  <c r="O257" i="6"/>
  <c r="J257" i="6"/>
  <c r="J101" i="6"/>
  <c r="J119" i="6"/>
  <c r="Z257" i="6"/>
  <c r="K101" i="6"/>
  <c r="P257" i="6"/>
  <c r="P101" i="6"/>
  <c r="L101" i="6"/>
  <c r="L257" i="6"/>
  <c r="I101" i="6"/>
  <c r="V257" i="6"/>
  <c r="E257" i="6"/>
  <c r="E294" i="6" l="1"/>
  <c r="E70" i="18"/>
  <c r="E74" i="18" s="1"/>
  <c r="Q289" i="6"/>
  <c r="G10" i="18"/>
  <c r="G70" i="18" s="1"/>
  <c r="G74" i="18" s="1"/>
  <c r="P289" i="6"/>
  <c r="V262" i="6"/>
  <c r="N289" i="6"/>
  <c r="K10" i="18"/>
  <c r="K294" i="6"/>
  <c r="I294" i="6"/>
  <c r="I10" i="18"/>
  <c r="T289" i="6"/>
  <c r="J289" i="6"/>
  <c r="M289" i="6"/>
  <c r="W262" i="6"/>
  <c r="T262" i="6"/>
  <c r="X294" i="6"/>
  <c r="X10" i="18"/>
  <c r="D262" i="6"/>
  <c r="G262" i="6"/>
  <c r="M262" i="6"/>
  <c r="S289" i="6"/>
  <c r="O10" i="18"/>
  <c r="O294" i="6"/>
  <c r="V294" i="6"/>
  <c r="V10" i="18"/>
  <c r="L262" i="6"/>
  <c r="O262" i="6"/>
  <c r="D289" i="6"/>
  <c r="L70" i="18"/>
  <c r="L74" i="18" s="1"/>
  <c r="L48" i="18"/>
  <c r="L52" i="18" s="1"/>
  <c r="F262" i="6"/>
  <c r="N262" i="6"/>
  <c r="U262" i="6"/>
  <c r="Y289" i="6"/>
  <c r="R289" i="6"/>
  <c r="F289" i="6"/>
  <c r="U289" i="6"/>
  <c r="Z10" i="18"/>
  <c r="Z294" i="6"/>
  <c r="E262" i="6"/>
  <c r="P262" i="6"/>
  <c r="Z277" i="6"/>
  <c r="Z282" i="6" s="1"/>
  <c r="Z262" i="6"/>
  <c r="J262" i="6"/>
  <c r="H289" i="6"/>
  <c r="X262" i="6"/>
  <c r="X277" i="6"/>
  <c r="X282" i="6" s="1"/>
  <c r="H262" i="6"/>
  <c r="S262" i="6"/>
  <c r="W289" i="6"/>
  <c r="Y262" i="6"/>
  <c r="Y277" i="6"/>
  <c r="Y282" i="6" s="1"/>
  <c r="R262" i="6"/>
  <c r="Q10" i="18" l="1"/>
  <c r="Q294" i="6"/>
  <c r="G48" i="18"/>
  <c r="G52" i="18" s="1"/>
  <c r="P10" i="18"/>
  <c r="P294" i="6"/>
  <c r="O70" i="18"/>
  <c r="O74" i="18" s="1"/>
  <c r="O48" i="18"/>
  <c r="O52" i="18" s="1"/>
  <c r="R10" i="18"/>
  <c r="R294" i="6"/>
  <c r="D294" i="6"/>
  <c r="D10" i="18"/>
  <c r="J10" i="18"/>
  <c r="J48" i="18" s="1"/>
  <c r="J294" i="6"/>
  <c r="I70" i="18"/>
  <c r="I74" i="18" s="1"/>
  <c r="I48" i="18"/>
  <c r="I52" i="18" s="1"/>
  <c r="N294" i="6"/>
  <c r="N10" i="18"/>
  <c r="W294" i="6"/>
  <c r="W10" i="18"/>
  <c r="H294" i="6"/>
  <c r="H10" i="18"/>
  <c r="Z48" i="18"/>
  <c r="Z52" i="18" s="1"/>
  <c r="Z70" i="18"/>
  <c r="Z74" i="18" s="1"/>
  <c r="F10" i="18"/>
  <c r="F294" i="6"/>
  <c r="T294" i="6"/>
  <c r="T10" i="18"/>
  <c r="U294" i="6"/>
  <c r="U10" i="18"/>
  <c r="Y294" i="6"/>
  <c r="Y10" i="18"/>
  <c r="V48" i="18"/>
  <c r="V52" i="18" s="1"/>
  <c r="V70" i="18"/>
  <c r="V74" i="18" s="1"/>
  <c r="S294" i="6"/>
  <c r="S10" i="18"/>
  <c r="X70" i="18"/>
  <c r="X74" i="18" s="1"/>
  <c r="X48" i="18"/>
  <c r="X52" i="18" s="1"/>
  <c r="M10" i="18"/>
  <c r="M294" i="6"/>
  <c r="K70" i="18"/>
  <c r="K74" i="18" s="1"/>
  <c r="K48" i="18"/>
  <c r="K52" i="18" s="1"/>
  <c r="Q70" i="18" l="1"/>
  <c r="Q74" i="18" s="1"/>
  <c r="Q48" i="18"/>
  <c r="Q52" i="18" s="1"/>
  <c r="P48" i="18"/>
  <c r="P52" i="18" s="1"/>
  <c r="P70" i="18"/>
  <c r="P74" i="18" s="1"/>
  <c r="W48" i="18"/>
  <c r="W52" i="18" s="1"/>
  <c r="W70" i="18"/>
  <c r="W74" i="18" s="1"/>
  <c r="N70" i="18"/>
  <c r="N74" i="18" s="1"/>
  <c r="N48" i="18"/>
  <c r="N52" i="18" s="1"/>
  <c r="R48" i="18"/>
  <c r="R52" i="18" s="1"/>
  <c r="R70" i="18"/>
  <c r="R74" i="18" s="1"/>
  <c r="M70" i="18"/>
  <c r="M74" i="18" s="1"/>
  <c r="M48" i="18"/>
  <c r="M52" i="18" s="1"/>
  <c r="Y48" i="18"/>
  <c r="Y52" i="18" s="1"/>
  <c r="Y70" i="18"/>
  <c r="Y74" i="18" s="1"/>
  <c r="U70" i="18"/>
  <c r="U74" i="18" s="1"/>
  <c r="U48" i="18"/>
  <c r="U52" i="18" s="1"/>
  <c r="D48" i="18"/>
  <c r="D52" i="18" s="1"/>
  <c r="D70" i="18"/>
  <c r="D74" i="18" s="1"/>
  <c r="T48" i="18"/>
  <c r="T52" i="18" s="1"/>
  <c r="T70" i="18"/>
  <c r="T74" i="18" s="1"/>
  <c r="F70" i="18"/>
  <c r="F74" i="18" s="1"/>
  <c r="F48" i="18"/>
  <c r="F52" i="18" s="1"/>
  <c r="H48" i="18"/>
  <c r="H52" i="18" s="1"/>
  <c r="H70" i="18"/>
  <c r="H74" i="18" s="1"/>
  <c r="J52" i="18"/>
  <c r="J70" i="18"/>
  <c r="J74" i="18" s="1"/>
  <c r="S70" i="18"/>
  <c r="S74" i="18" s="1"/>
  <c r="S48" i="18"/>
  <c r="S52" i="18" s="1"/>
  <c r="Q111" i="6"/>
  <c r="Q114" i="6" s="1"/>
  <c r="Q103" i="6" s="1"/>
  <c r="F111" i="6"/>
  <c r="R111" i="6"/>
  <c r="R114" i="6" s="1"/>
  <c r="R103" i="6" s="1"/>
  <c r="E111" i="6"/>
  <c r="E120" i="6" s="1"/>
  <c r="T111" i="6"/>
  <c r="W111" i="6"/>
  <c r="W267" i="6" s="1"/>
  <c r="K111" i="6"/>
  <c r="Z111" i="6"/>
  <c r="I111" i="6"/>
  <c r="I267" i="6" s="1"/>
  <c r="Y111" i="6"/>
  <c r="Y102" i="6" s="1"/>
  <c r="M111" i="6"/>
  <c r="M267" i="6" s="1"/>
  <c r="M272" i="6" s="1"/>
  <c r="X111" i="6"/>
  <c r="X114" i="6" s="1"/>
  <c r="X103" i="6" s="1"/>
  <c r="O111" i="6"/>
  <c r="O102" i="6" s="1"/>
  <c r="G111" i="6"/>
  <c r="G120" i="6" s="1"/>
  <c r="J111" i="6"/>
  <c r="J267" i="6" s="1"/>
  <c r="D111" i="6"/>
  <c r="D102" i="6" s="1"/>
  <c r="U111" i="6"/>
  <c r="S111" i="6"/>
  <c r="S102" i="6" s="1"/>
  <c r="L111" i="6"/>
  <c r="N111" i="6"/>
  <c r="N114" i="6" s="1"/>
  <c r="N103" i="6" s="1"/>
  <c r="V111" i="6"/>
  <c r="P111" i="6"/>
  <c r="P102" i="6" s="1"/>
  <c r="H111" i="6"/>
  <c r="H120" i="6" s="1"/>
  <c r="N120" i="6" l="1"/>
  <c r="N121" i="6" s="1"/>
  <c r="I120" i="6"/>
  <c r="I121" i="6" s="1"/>
  <c r="W120" i="6"/>
  <c r="W121" i="6" s="1"/>
  <c r="D267" i="6"/>
  <c r="D277" i="6" s="1"/>
  <c r="D282" i="6" s="1"/>
  <c r="S120" i="6"/>
  <c r="D114" i="6"/>
  <c r="D103" i="6" s="1"/>
  <c r="S114" i="6"/>
  <c r="S103" i="6" s="1"/>
  <c r="E121" i="6"/>
  <c r="E299" i="6"/>
  <c r="E309" i="6" s="1"/>
  <c r="E314" i="6" s="1"/>
  <c r="E254" i="11" s="1"/>
  <c r="E255" i="11" s="1"/>
  <c r="Y120" i="6"/>
  <c r="Y121" i="6" s="1"/>
  <c r="E267" i="6"/>
  <c r="E272" i="6" s="1"/>
  <c r="O114" i="6"/>
  <c r="O103" i="6" s="1"/>
  <c r="M102" i="6"/>
  <c r="Y114" i="6"/>
  <c r="Y103" i="6" s="1"/>
  <c r="Q102" i="6"/>
  <c r="O267" i="6"/>
  <c r="O272" i="6" s="1"/>
  <c r="Q267" i="6"/>
  <c r="Q272" i="6" s="1"/>
  <c r="O120" i="6"/>
  <c r="M120" i="6"/>
  <c r="D120" i="6"/>
  <c r="D121" i="6" s="1"/>
  <c r="Q120" i="6"/>
  <c r="W102" i="6"/>
  <c r="G121" i="6"/>
  <c r="G299" i="6"/>
  <c r="V114" i="6"/>
  <c r="V103" i="6" s="1"/>
  <c r="V102" i="6"/>
  <c r="V267" i="6"/>
  <c r="V120" i="6"/>
  <c r="L102" i="6"/>
  <c r="L267" i="6"/>
  <c r="L114" i="6"/>
  <c r="L103" i="6" s="1"/>
  <c r="Z102" i="6"/>
  <c r="Z114" i="6"/>
  <c r="Z103" i="6" s="1"/>
  <c r="Z120" i="6"/>
  <c r="K114" i="6"/>
  <c r="K103" i="6" s="1"/>
  <c r="K102" i="6"/>
  <c r="K267" i="6"/>
  <c r="K120" i="6"/>
  <c r="W272" i="6"/>
  <c r="W277" i="6"/>
  <c r="W282" i="6" s="1"/>
  <c r="H299" i="6"/>
  <c r="H121" i="6"/>
  <c r="J272" i="6"/>
  <c r="J277" i="6"/>
  <c r="J282" i="6" s="1"/>
  <c r="X102" i="6"/>
  <c r="X120" i="6"/>
  <c r="P267" i="6"/>
  <c r="P114" i="6"/>
  <c r="P103" i="6" s="1"/>
  <c r="L120" i="6"/>
  <c r="U102" i="6"/>
  <c r="U114" i="6"/>
  <c r="U103" i="6" s="1"/>
  <c r="U267" i="6"/>
  <c r="U120" i="6"/>
  <c r="J102" i="6"/>
  <c r="J114" i="6"/>
  <c r="J103" i="6" s="1"/>
  <c r="J120" i="6"/>
  <c r="P120" i="6"/>
  <c r="I272" i="6"/>
  <c r="I277" i="6"/>
  <c r="I282" i="6" s="1"/>
  <c r="G102" i="6"/>
  <c r="G114" i="6"/>
  <c r="G103" i="6" s="1"/>
  <c r="G267" i="6"/>
  <c r="I102" i="6"/>
  <c r="I114" i="6"/>
  <c r="I103" i="6" s="1"/>
  <c r="H102" i="6"/>
  <c r="H267" i="6"/>
  <c r="H114" i="6"/>
  <c r="H103" i="6" s="1"/>
  <c r="T102" i="6"/>
  <c r="T120" i="6"/>
  <c r="E102" i="6"/>
  <c r="E114" i="6"/>
  <c r="E103" i="6" s="1"/>
  <c r="T267" i="6"/>
  <c r="F102" i="6"/>
  <c r="F267" i="6"/>
  <c r="F114" i="6"/>
  <c r="F103" i="6" s="1"/>
  <c r="F120" i="6"/>
  <c r="N267" i="6"/>
  <c r="W114" i="6"/>
  <c r="W103" i="6" s="1"/>
  <c r="R267" i="6"/>
  <c r="S267" i="6"/>
  <c r="N102" i="6"/>
  <c r="R120" i="6"/>
  <c r="M277" i="6"/>
  <c r="M282" i="6" s="1"/>
  <c r="M114" i="6"/>
  <c r="M103" i="6" s="1"/>
  <c r="T114" i="6"/>
  <c r="T103" i="6" s="1"/>
  <c r="R102" i="6"/>
  <c r="W299" i="6" l="1"/>
  <c r="N299" i="6"/>
  <c r="N18" i="18" s="1"/>
  <c r="N79" i="18" s="1"/>
  <c r="N83" i="18" s="1"/>
  <c r="I299" i="6"/>
  <c r="I18" i="18" s="1"/>
  <c r="I79" i="18" s="1"/>
  <c r="I83" i="18" s="1"/>
  <c r="O277" i="6"/>
  <c r="O282" i="6" s="1"/>
  <c r="E18" i="18"/>
  <c r="E57" i="18" s="1"/>
  <c r="E61" i="18" s="1"/>
  <c r="E304" i="6"/>
  <c r="I309" i="6"/>
  <c r="I314" i="6" s="1"/>
  <c r="I254" i="11" s="1"/>
  <c r="I255" i="11" s="1"/>
  <c r="D299" i="6"/>
  <c r="D304" i="6" s="1"/>
  <c r="Y299" i="6"/>
  <c r="Y309" i="6" s="1"/>
  <c r="Y314" i="6" s="1"/>
  <c r="Y254" i="11" s="1"/>
  <c r="Y255" i="11" s="1"/>
  <c r="S121" i="6"/>
  <c r="S299" i="6"/>
  <c r="Q277" i="6"/>
  <c r="Q282" i="6" s="1"/>
  <c r="M121" i="6"/>
  <c r="M299" i="6"/>
  <c r="O121" i="6"/>
  <c r="O299" i="6"/>
  <c r="E277" i="6"/>
  <c r="E282" i="6" s="1"/>
  <c r="Q299" i="6"/>
  <c r="Q121" i="6"/>
  <c r="F277" i="6"/>
  <c r="F282" i="6" s="1"/>
  <c r="F272" i="6"/>
  <c r="H272" i="6"/>
  <c r="H277" i="6"/>
  <c r="H282" i="6" s="1"/>
  <c r="P121" i="6"/>
  <c r="P299" i="6"/>
  <c r="U299" i="6"/>
  <c r="U121" i="6"/>
  <c r="L121" i="6"/>
  <c r="L299" i="6"/>
  <c r="X121" i="6"/>
  <c r="X299" i="6"/>
  <c r="L277" i="6"/>
  <c r="L282" i="6" s="1"/>
  <c r="L272" i="6"/>
  <c r="N277" i="6"/>
  <c r="N282" i="6" s="1"/>
  <c r="N272" i="6"/>
  <c r="T121" i="6"/>
  <c r="T299" i="6"/>
  <c r="J299" i="6"/>
  <c r="J121" i="6"/>
  <c r="U277" i="6"/>
  <c r="U282" i="6" s="1"/>
  <c r="U272" i="6"/>
  <c r="R299" i="6"/>
  <c r="R121" i="6"/>
  <c r="S277" i="6"/>
  <c r="S282" i="6" s="1"/>
  <c r="S272" i="6"/>
  <c r="F299" i="6"/>
  <c r="F121" i="6"/>
  <c r="T272" i="6"/>
  <c r="T277" i="6"/>
  <c r="T282" i="6" s="1"/>
  <c r="W304" i="6"/>
  <c r="W309" i="6"/>
  <c r="W314" i="6" s="1"/>
  <c r="W254" i="11" s="1"/>
  <c r="W255" i="11" s="1"/>
  <c r="W18" i="18"/>
  <c r="P272" i="6"/>
  <c r="P277" i="6"/>
  <c r="P282" i="6" s="1"/>
  <c r="K121" i="6"/>
  <c r="K299" i="6"/>
  <c r="Z121" i="6"/>
  <c r="Z299" i="6"/>
  <c r="V299" i="6"/>
  <c r="V121" i="6"/>
  <c r="G304" i="6"/>
  <c r="G18" i="18"/>
  <c r="G309" i="6"/>
  <c r="G314" i="6" s="1"/>
  <c r="G254" i="11" s="1"/>
  <c r="G255" i="11" s="1"/>
  <c r="G277" i="6"/>
  <c r="G282" i="6" s="1"/>
  <c r="G272" i="6"/>
  <c r="R277" i="6"/>
  <c r="R282" i="6" s="1"/>
  <c r="R272" i="6"/>
  <c r="H304" i="6"/>
  <c r="H309" i="6"/>
  <c r="H314" i="6" s="1"/>
  <c r="H254" i="11" s="1"/>
  <c r="H255" i="11" s="1"/>
  <c r="H18" i="18"/>
  <c r="K272" i="6"/>
  <c r="K277" i="6"/>
  <c r="K282" i="6" s="1"/>
  <c r="V277" i="6"/>
  <c r="V282" i="6" s="1"/>
  <c r="V272" i="6"/>
  <c r="I304" i="6" l="1"/>
  <c r="I57" i="18"/>
  <c r="I61" i="18" s="1"/>
  <c r="N57" i="18"/>
  <c r="N61" i="18" s="1"/>
  <c r="N304" i="6"/>
  <c r="N309" i="6"/>
  <c r="N314" i="6" s="1"/>
  <c r="N254" i="11" s="1"/>
  <c r="N255" i="11" s="1"/>
  <c r="E79" i="18"/>
  <c r="E83" i="18" s="1"/>
  <c r="D309" i="6"/>
  <c r="D314" i="6" s="1"/>
  <c r="D254" i="11" s="1"/>
  <c r="D255" i="11" s="1"/>
  <c r="D18" i="18"/>
  <c r="D57" i="18" s="1"/>
  <c r="D61" i="18" s="1"/>
  <c r="Y18" i="18"/>
  <c r="Y57" i="18" s="1"/>
  <c r="Y61" i="18" s="1"/>
  <c r="Y304" i="6"/>
  <c r="S309" i="6"/>
  <c r="S314" i="6" s="1"/>
  <c r="S254" i="11" s="1"/>
  <c r="S255" i="11" s="1"/>
  <c r="S304" i="6"/>
  <c r="S18" i="18"/>
  <c r="Q304" i="6"/>
  <c r="Q18" i="18"/>
  <c r="Q309" i="6"/>
  <c r="Q314" i="6" s="1"/>
  <c r="Q254" i="11" s="1"/>
  <c r="Q255" i="11" s="1"/>
  <c r="M18" i="18"/>
  <c r="M309" i="6"/>
  <c r="M314" i="6" s="1"/>
  <c r="M254" i="11" s="1"/>
  <c r="M255" i="11" s="1"/>
  <c r="M304" i="6"/>
  <c r="O304" i="6"/>
  <c r="O309" i="6"/>
  <c r="O314" i="6" s="1"/>
  <c r="O254" i="11" s="1"/>
  <c r="O255" i="11" s="1"/>
  <c r="O18" i="18"/>
  <c r="K304" i="6"/>
  <c r="K309" i="6"/>
  <c r="K314" i="6" s="1"/>
  <c r="K254" i="11" s="1"/>
  <c r="K255" i="11" s="1"/>
  <c r="K18" i="18"/>
  <c r="R304" i="6"/>
  <c r="R18" i="18"/>
  <c r="R309" i="6"/>
  <c r="R314" i="6" s="1"/>
  <c r="R254" i="11" s="1"/>
  <c r="R255" i="11" s="1"/>
  <c r="J304" i="6"/>
  <c r="J18" i="18"/>
  <c r="J309" i="6"/>
  <c r="J314" i="6" s="1"/>
  <c r="J254" i="11" s="1"/>
  <c r="J255" i="11" s="1"/>
  <c r="D79" i="18"/>
  <c r="D83" i="18" s="1"/>
  <c r="Y79" i="18"/>
  <c r="Y83" i="18" s="1"/>
  <c r="V304" i="6"/>
  <c r="V18" i="18"/>
  <c r="V309" i="6"/>
  <c r="V314" i="6" s="1"/>
  <c r="V254" i="11" s="1"/>
  <c r="V255" i="11" s="1"/>
  <c r="X304" i="6"/>
  <c r="X309" i="6"/>
  <c r="X314" i="6" s="1"/>
  <c r="X254" i="11" s="1"/>
  <c r="X255" i="11" s="1"/>
  <c r="X18" i="18"/>
  <c r="G57" i="18"/>
  <c r="G61" i="18" s="1"/>
  <c r="G79" i="18"/>
  <c r="G83" i="18" s="1"/>
  <c r="F304" i="6"/>
  <c r="F309" i="6"/>
  <c r="F314" i="6" s="1"/>
  <c r="F254" i="11" s="1"/>
  <c r="F255" i="11" s="1"/>
  <c r="F18" i="18"/>
  <c r="U304" i="6"/>
  <c r="U18" i="18"/>
  <c r="U309" i="6"/>
  <c r="U314" i="6" s="1"/>
  <c r="U254" i="11" s="1"/>
  <c r="U255" i="11" s="1"/>
  <c r="T304" i="6"/>
  <c r="T309" i="6"/>
  <c r="T314" i="6" s="1"/>
  <c r="T254" i="11" s="1"/>
  <c r="T255" i="11" s="1"/>
  <c r="T18" i="18"/>
  <c r="L304" i="6"/>
  <c r="L309" i="6"/>
  <c r="L314" i="6" s="1"/>
  <c r="L254" i="11" s="1"/>
  <c r="L255" i="11" s="1"/>
  <c r="L18" i="18"/>
  <c r="P304" i="6"/>
  <c r="P309" i="6"/>
  <c r="P314" i="6" s="1"/>
  <c r="P254" i="11" s="1"/>
  <c r="P255" i="11" s="1"/>
  <c r="P18" i="18"/>
  <c r="H57" i="18"/>
  <c r="H61" i="18" s="1"/>
  <c r="H79" i="18"/>
  <c r="H83" i="18" s="1"/>
  <c r="Z309" i="6"/>
  <c r="Z314" i="6" s="1"/>
  <c r="Z254" i="11" s="1"/>
  <c r="Z255" i="11" s="1"/>
  <c r="Z304" i="6"/>
  <c r="Z18" i="18"/>
  <c r="W57" i="18"/>
  <c r="W61" i="18" s="1"/>
  <c r="W79" i="18"/>
  <c r="W83" i="18" s="1"/>
  <c r="S57" i="18" l="1"/>
  <c r="S61" i="18" s="1"/>
  <c r="S79" i="18"/>
  <c r="S83" i="18" s="1"/>
  <c r="Q57" i="18"/>
  <c r="Q61" i="18" s="1"/>
  <c r="Q79" i="18"/>
  <c r="Q83" i="18" s="1"/>
  <c r="M57" i="18"/>
  <c r="M61" i="18" s="1"/>
  <c r="M79" i="18"/>
  <c r="M83" i="18" s="1"/>
  <c r="O79" i="18"/>
  <c r="O83" i="18" s="1"/>
  <c r="O57" i="18"/>
  <c r="O61" i="18" s="1"/>
  <c r="Z79" i="18"/>
  <c r="Z83" i="18" s="1"/>
  <c r="Z57" i="18"/>
  <c r="Z61" i="18" s="1"/>
  <c r="R79" i="18"/>
  <c r="R83" i="18" s="1"/>
  <c r="R57" i="18"/>
  <c r="R61" i="18" s="1"/>
  <c r="P57" i="18"/>
  <c r="P61" i="18" s="1"/>
  <c r="P79" i="18"/>
  <c r="P83" i="18" s="1"/>
  <c r="F57" i="18"/>
  <c r="F61" i="18" s="1"/>
  <c r="F79" i="18"/>
  <c r="F83" i="18" s="1"/>
  <c r="J57" i="18"/>
  <c r="J61" i="18" s="1"/>
  <c r="J79" i="18"/>
  <c r="J83" i="18" s="1"/>
  <c r="X57" i="18"/>
  <c r="X61" i="18" s="1"/>
  <c r="X79" i="18"/>
  <c r="X83" i="18" s="1"/>
  <c r="V57" i="18"/>
  <c r="V61" i="18" s="1"/>
  <c r="V79" i="18"/>
  <c r="V83" i="18" s="1"/>
  <c r="K57" i="18"/>
  <c r="K61" i="18" s="1"/>
  <c r="K79" i="18"/>
  <c r="K83" i="18" s="1"/>
  <c r="T57" i="18"/>
  <c r="T61" i="18" s="1"/>
  <c r="T79" i="18"/>
  <c r="T83" i="18" s="1"/>
  <c r="U79" i="18"/>
  <c r="U83" i="18" s="1"/>
  <c r="U57" i="18"/>
  <c r="U61" i="18" s="1"/>
  <c r="L79" i="18"/>
  <c r="L83" i="18" s="1"/>
  <c r="L57" i="18"/>
  <c r="L61" i="18" s="1"/>
  <c r="K16" i="14" l="1"/>
  <c r="K50" i="14" s="1"/>
  <c r="E16" i="14"/>
  <c r="E50" i="14" s="1"/>
  <c r="T16" i="14"/>
  <c r="T50" i="14" s="1"/>
  <c r="L16" i="14"/>
  <c r="L50" i="14" s="1"/>
  <c r="V16" i="14"/>
  <c r="V50" i="14" s="1"/>
  <c r="N16" i="14"/>
  <c r="N50" i="14" s="1"/>
  <c r="F16" i="14"/>
  <c r="F50" i="14" s="1"/>
  <c r="I16" i="14"/>
  <c r="I50" i="14" s="1"/>
  <c r="G16" i="14"/>
  <c r="G50" i="14" s="1"/>
  <c r="W16" i="14"/>
  <c r="W50" i="14" s="1"/>
  <c r="Y16" i="14"/>
  <c r="Y50" i="14" s="1"/>
  <c r="M16" i="14"/>
  <c r="M50" i="14" s="1"/>
  <c r="U16" i="14"/>
  <c r="U50" i="14" s="1"/>
  <c r="AA16" i="14"/>
  <c r="AA50" i="14"/>
  <c r="Q16" i="14"/>
  <c r="Q50" i="14" s="1"/>
  <c r="R16" i="14"/>
  <c r="R50" i="14" s="1"/>
  <c r="K31" i="14"/>
  <c r="K39" i="14" s="1"/>
  <c r="K44" i="14" s="1"/>
  <c r="K20" i="14"/>
  <c r="K54" i="14" s="1"/>
  <c r="K18" i="14"/>
  <c r="K52" i="14" s="1"/>
  <c r="O16" i="14"/>
  <c r="O50" i="14" s="1"/>
  <c r="H16" i="14"/>
  <c r="H50" i="14" s="1"/>
  <c r="V20" i="14"/>
  <c r="V54" i="14" s="1"/>
  <c r="V18" i="14"/>
  <c r="V52" i="14" s="1"/>
  <c r="V31" i="14"/>
  <c r="V14" i="14" s="1"/>
  <c r="V48" i="14" s="1"/>
  <c r="V56" i="14" s="1"/>
  <c r="V61" i="14" s="1"/>
  <c r="V39" i="14"/>
  <c r="V44" i="14" s="1"/>
  <c r="J16" i="14"/>
  <c r="J50" i="14" s="1"/>
  <c r="X16" i="14"/>
  <c r="X50" i="14" s="1"/>
  <c r="U20" i="14"/>
  <c r="U54" i="14" s="1"/>
  <c r="U18" i="14"/>
  <c r="U52" i="14" s="1"/>
  <c r="U31" i="14"/>
  <c r="U39" i="14" s="1"/>
  <c r="U44" i="14" s="1"/>
  <c r="S16" i="14"/>
  <c r="S50" i="14" s="1"/>
  <c r="Z16" i="14"/>
  <c r="Z50" i="14" s="1"/>
  <c r="L20" i="14"/>
  <c r="L54" i="14" s="1"/>
  <c r="L18" i="14"/>
  <c r="L52" i="14" s="1"/>
  <c r="L31" i="14"/>
  <c r="L14" i="14" s="1"/>
  <c r="R20" i="14"/>
  <c r="R54" i="14" s="1"/>
  <c r="R18" i="14"/>
  <c r="R52" i="14" s="1"/>
  <c r="R31" i="14"/>
  <c r="R39" i="14" s="1"/>
  <c r="R44" i="14" s="1"/>
  <c r="O31" i="14"/>
  <c r="O14" i="14" s="1"/>
  <c r="O48" i="14" s="1"/>
  <c r="O56" i="14" s="1"/>
  <c r="O61" i="14" s="1"/>
  <c r="O20" i="14"/>
  <c r="O54" i="14" s="1"/>
  <c r="O18" i="14"/>
  <c r="O52" i="14" s="1"/>
  <c r="F20" i="14"/>
  <c r="F54" i="14" s="1"/>
  <c r="F18" i="14"/>
  <c r="F52" i="14" s="1"/>
  <c r="F31" i="14"/>
  <c r="F14" i="14" s="1"/>
  <c r="F48" i="14" s="1"/>
  <c r="F56" i="14" s="1"/>
  <c r="F61" i="14" s="1"/>
  <c r="M20" i="14"/>
  <c r="M54" i="14" s="1"/>
  <c r="M18" i="14"/>
  <c r="M52" i="14" s="1"/>
  <c r="M31" i="14"/>
  <c r="M39" i="14" s="1"/>
  <c r="M44" i="14" s="1"/>
  <c r="P16" i="14"/>
  <c r="P50" i="14" s="1"/>
  <c r="I20" i="14"/>
  <c r="I54" i="14" s="1"/>
  <c r="I18" i="14"/>
  <c r="I52" i="14" s="1"/>
  <c r="I31" i="14"/>
  <c r="I39" i="14" s="1"/>
  <c r="I44" i="14" s="1"/>
  <c r="Q20" i="14"/>
  <c r="Q54" i="14" s="1"/>
  <c r="Q18" i="14"/>
  <c r="Q52" i="14" s="1"/>
  <c r="Q31" i="14"/>
  <c r="Q14" i="14" s="1"/>
  <c r="Q48" i="14" s="1"/>
  <c r="Q56" i="14" s="1"/>
  <c r="Q61" i="14" s="1"/>
  <c r="X20" i="14"/>
  <c r="X54" i="14" s="1"/>
  <c r="X18" i="14"/>
  <c r="X52" i="14" s="1"/>
  <c r="X31" i="14"/>
  <c r="X39" i="14" s="1"/>
  <c r="X44" i="14" s="1"/>
  <c r="E14" i="14"/>
  <c r="E20" i="14"/>
  <c r="E54" i="14" s="1"/>
  <c r="E18" i="14"/>
  <c r="E52" i="14" s="1"/>
  <c r="AA20" i="14"/>
  <c r="AA54" i="14" s="1"/>
  <c r="AA18" i="14"/>
  <c r="AA52" i="14" s="1"/>
  <c r="AA31" i="14"/>
  <c r="AA39" i="14" s="1"/>
  <c r="AA44" i="14" s="1"/>
  <c r="P20" i="14"/>
  <c r="P54" i="14" s="1"/>
  <c r="P18" i="14"/>
  <c r="P52" i="14" s="1"/>
  <c r="P31" i="14"/>
  <c r="P14" i="14" s="1"/>
  <c r="T18" i="14"/>
  <c r="T52" i="14" s="1"/>
  <c r="T31" i="14"/>
  <c r="T39" i="14" s="1"/>
  <c r="T44" i="14" s="1"/>
  <c r="T20" i="14"/>
  <c r="T54" i="14" s="1"/>
  <c r="S31" i="14"/>
  <c r="S14" i="14" s="1"/>
  <c r="S48" i="14" s="1"/>
  <c r="S56" i="14" s="1"/>
  <c r="S61" i="14" s="1"/>
  <c r="S20" i="14"/>
  <c r="S54" i="14" s="1"/>
  <c r="S18" i="14"/>
  <c r="S52" i="14" s="1"/>
  <c r="Z20" i="14"/>
  <c r="Z54" i="14" s="1"/>
  <c r="Z18" i="14"/>
  <c r="Z52" i="14" s="1"/>
  <c r="Z31" i="14"/>
  <c r="Z39" i="14" s="1"/>
  <c r="Z44" i="14" s="1"/>
  <c r="N20" i="14"/>
  <c r="N54" i="14" s="1"/>
  <c r="N18" i="14"/>
  <c r="N52" i="14" s="1"/>
  <c r="N31" i="14"/>
  <c r="N39" i="14" s="1"/>
  <c r="N44" i="14" s="1"/>
  <c r="N14" i="14"/>
  <c r="N48" i="14" s="1"/>
  <c r="N56" i="14" s="1"/>
  <c r="N61" i="14" s="1"/>
  <c r="J31" i="14"/>
  <c r="J39" i="14" s="1"/>
  <c r="J44" i="14" s="1"/>
  <c r="J20" i="14"/>
  <c r="J54" i="14" s="1"/>
  <c r="J18" i="14"/>
  <c r="J52" i="14" s="1"/>
  <c r="Y20" i="14"/>
  <c r="Y54" i="14" s="1"/>
  <c r="Y18" i="14"/>
  <c r="Y52" i="14" s="1"/>
  <c r="Y31" i="14"/>
  <c r="Y14" i="14" s="1"/>
  <c r="Y48" i="14" s="1"/>
  <c r="Y56" i="14" s="1"/>
  <c r="Y61" i="14" s="1"/>
  <c r="Y39" i="14"/>
  <c r="Y44" i="14" s="1"/>
  <c r="H20" i="14"/>
  <c r="H54" i="14" s="1"/>
  <c r="H18" i="14"/>
  <c r="H52" i="14" s="1"/>
  <c r="H31" i="14"/>
  <c r="H14" i="14" s="1"/>
  <c r="H22" i="14" s="1"/>
  <c r="H27" i="14" s="1"/>
  <c r="G20" i="14"/>
  <c r="G54" i="14" s="1"/>
  <c r="G18" i="14"/>
  <c r="G52" i="14" s="1"/>
  <c r="G31" i="14"/>
  <c r="G14" i="14" s="1"/>
  <c r="G22" i="14" s="1"/>
  <c r="G27" i="14" s="1"/>
  <c r="W18" i="14"/>
  <c r="W52" i="14" s="1"/>
  <c r="W31" i="14"/>
  <c r="W14" i="14" s="1"/>
  <c r="W48" i="14" s="1"/>
  <c r="W56" i="14" s="1"/>
  <c r="W61" i="14" s="1"/>
  <c r="W20" i="14"/>
  <c r="W54" i="14" s="1"/>
  <c r="E22" i="14" l="1"/>
  <c r="E27" i="14" s="1"/>
  <c r="E48" i="14"/>
  <c r="Y22" i="14"/>
  <c r="Y27" i="14" s="1"/>
  <c r="I14" i="14"/>
  <c r="I48" i="14" s="1"/>
  <c r="I56" i="14" s="1"/>
  <c r="I61" i="14" s="1"/>
  <c r="M14" i="14"/>
  <c r="M48" i="14" s="1"/>
  <c r="M56" i="14" s="1"/>
  <c r="M61" i="14" s="1"/>
  <c r="Z14" i="14"/>
  <c r="W39" i="14"/>
  <c r="W44" i="14" s="1"/>
  <c r="R14" i="14"/>
  <c r="R48" i="14" s="1"/>
  <c r="R56" i="14" s="1"/>
  <c r="R61" i="14" s="1"/>
  <c r="K14" i="14"/>
  <c r="K22" i="14" s="1"/>
  <c r="K27" i="14" s="1"/>
  <c r="V22" i="14"/>
  <c r="V27" i="14" s="1"/>
  <c r="S39" i="14"/>
  <c r="S44" i="14" s="1"/>
  <c r="G48" i="14"/>
  <c r="G56" i="14" s="1"/>
  <c r="G61" i="14" s="1"/>
  <c r="Q39" i="14"/>
  <c r="Q44" i="14" s="1"/>
  <c r="H39" i="14"/>
  <c r="H44" i="14" s="1"/>
  <c r="S22" i="14"/>
  <c r="S27" i="14" s="1"/>
  <c r="F39" i="14"/>
  <c r="F44" i="14" s="1"/>
  <c r="F22" i="14"/>
  <c r="F27" i="14" s="1"/>
  <c r="O39" i="14"/>
  <c r="O44" i="14" s="1"/>
  <c r="U14" i="14"/>
  <c r="L39" i="14"/>
  <c r="L44" i="14" s="1"/>
  <c r="K48" i="14"/>
  <c r="K56" i="14" s="1"/>
  <c r="K61" i="14" s="1"/>
  <c r="N22" i="14"/>
  <c r="N27" i="14" s="1"/>
  <c r="X14" i="14"/>
  <c r="E56" i="14"/>
  <c r="E61" i="14" s="1"/>
  <c r="M22" i="14"/>
  <c r="M27" i="14" s="1"/>
  <c r="W22" i="14"/>
  <c r="W27" i="14" s="1"/>
  <c r="H48" i="14"/>
  <c r="H56" i="14" s="1"/>
  <c r="H61" i="14" s="1"/>
  <c r="P48" i="14"/>
  <c r="P56" i="14" s="1"/>
  <c r="P61" i="14" s="1"/>
  <c r="P22" i="14"/>
  <c r="P27" i="14" s="1"/>
  <c r="Q22" i="14"/>
  <c r="Q27" i="14" s="1"/>
  <c r="O22" i="14"/>
  <c r="O27" i="14" s="1"/>
  <c r="L48" i="14"/>
  <c r="L56" i="14" s="1"/>
  <c r="L61" i="14" s="1"/>
  <c r="L22" i="14"/>
  <c r="L27" i="14" s="1"/>
  <c r="G39" i="14"/>
  <c r="G44" i="14" s="1"/>
  <c r="J14" i="14"/>
  <c r="T14" i="14"/>
  <c r="P39" i="14"/>
  <c r="P44" i="14" s="1"/>
  <c r="AA14" i="14"/>
  <c r="I22" i="14" l="1"/>
  <c r="I27" i="14" s="1"/>
  <c r="Z22" i="14"/>
  <c r="Z27" i="14" s="1"/>
  <c r="Z48" i="14"/>
  <c r="Z56" i="14" s="1"/>
  <c r="Z61" i="14" s="1"/>
  <c r="R22" i="14"/>
  <c r="R27" i="14" s="1"/>
  <c r="U22" i="14"/>
  <c r="U27" i="14" s="1"/>
  <c r="U48" i="14"/>
  <c r="U56" i="14" s="1"/>
  <c r="U61" i="14" s="1"/>
  <c r="T48" i="14"/>
  <c r="T56" i="14" s="1"/>
  <c r="T61" i="14" s="1"/>
  <c r="T22" i="14"/>
  <c r="T27" i="14" s="1"/>
  <c r="J22" i="14"/>
  <c r="J27" i="14" s="1"/>
  <c r="J48" i="14"/>
  <c r="J56" i="14" s="1"/>
  <c r="J61" i="14" s="1"/>
  <c r="AA22" i="14"/>
  <c r="AA27" i="14" s="1"/>
  <c r="AA48" i="14"/>
  <c r="AA56" i="14" s="1"/>
  <c r="AA61" i="14" s="1"/>
  <c r="X22" i="14"/>
  <c r="X27" i="14" s="1"/>
  <c r="X48" i="14"/>
  <c r="X56" i="14" s="1"/>
  <c r="X61" i="14" s="1"/>
  <c r="F67" i="12"/>
  <c r="R39" i="12"/>
  <c r="S39" i="12"/>
  <c r="P39" i="12"/>
  <c r="Y39" i="12"/>
  <c r="Q39" i="12"/>
  <c r="F31" i="12"/>
  <c r="U67" i="12"/>
  <c r="X66" i="12"/>
  <c r="S64" i="12"/>
  <c r="Y65" i="12"/>
  <c r="W65" i="12"/>
  <c r="O65" i="12"/>
  <c r="L65" i="12"/>
  <c r="O67" i="12"/>
  <c r="O75" i="12" s="1"/>
  <c r="W67" i="12"/>
  <c r="L67" i="12"/>
  <c r="E66" i="12"/>
  <c r="X65" i="12"/>
  <c r="J39" i="12"/>
  <c r="F30" i="12"/>
  <c r="P30" i="12"/>
  <c r="P67" i="12"/>
  <c r="P75" i="12" s="1"/>
  <c r="F39" i="12"/>
  <c r="V39" i="12"/>
  <c r="G39" i="12"/>
  <c r="W39" i="12"/>
  <c r="L39" i="12"/>
  <c r="M39" i="12"/>
  <c r="I39" i="12"/>
  <c r="F56" i="12"/>
  <c r="F72" i="12" s="1"/>
  <c r="P59" i="12"/>
  <c r="F29" i="12"/>
  <c r="F66" i="12" s="1"/>
  <c r="F27" i="12"/>
  <c r="F64" i="12" s="1"/>
  <c r="F59" i="12"/>
  <c r="K39" i="12"/>
  <c r="H39" i="12"/>
  <c r="P26" i="12"/>
  <c r="P63" i="12" s="1"/>
  <c r="N28" i="12"/>
  <c r="N65" i="12" s="1"/>
  <c r="N27" i="12"/>
  <c r="N64" i="12"/>
  <c r="E27" i="12"/>
  <c r="E64" i="12" s="1"/>
  <c r="U27" i="12"/>
  <c r="U64" i="12"/>
  <c r="V29" i="12"/>
  <c r="V66" i="12" s="1"/>
  <c r="N30" i="12"/>
  <c r="N67" i="12"/>
  <c r="Y30" i="12"/>
  <c r="Y67" i="12" s="1"/>
  <c r="H28" i="12"/>
  <c r="H65" i="12"/>
  <c r="Z28" i="12"/>
  <c r="Z65" i="12" s="1"/>
  <c r="R28" i="12"/>
  <c r="R65" i="12"/>
  <c r="M28" i="12"/>
  <c r="M65" i="12" s="1"/>
  <c r="O29" i="12"/>
  <c r="O66" i="12"/>
  <c r="I30" i="12"/>
  <c r="I67" i="12" s="1"/>
  <c r="Q29" i="12"/>
  <c r="Q66" i="12"/>
  <c r="V28" i="12"/>
  <c r="V65" i="12" s="1"/>
  <c r="T30" i="12"/>
  <c r="T67" i="12"/>
  <c r="I27" i="12"/>
  <c r="I64" i="12" s="1"/>
  <c r="K30" i="12"/>
  <c r="K67" i="12"/>
  <c r="K27" i="12"/>
  <c r="K64" i="12" s="1"/>
  <c r="J58" i="12"/>
  <c r="N39" i="12"/>
  <c r="Y26" i="12"/>
  <c r="Y63" i="12"/>
  <c r="L59" i="12"/>
  <c r="L75" i="12" s="1"/>
  <c r="O39" i="12"/>
  <c r="P27" i="12"/>
  <c r="P64" i="12"/>
  <c r="F28" i="12"/>
  <c r="F65" i="12" s="1"/>
  <c r="M31" i="12"/>
  <c r="F26" i="12"/>
  <c r="F63" i="12"/>
  <c r="I29" i="12"/>
  <c r="I66" i="12" s="1"/>
  <c r="M29" i="12"/>
  <c r="M66" i="12" s="1"/>
  <c r="X29" i="12"/>
  <c r="T27" i="12"/>
  <c r="T64" i="12" s="1"/>
  <c r="N29" i="12"/>
  <c r="N66" i="12" s="1"/>
  <c r="E30" i="12"/>
  <c r="E67" i="12" s="1"/>
  <c r="W28" i="12"/>
  <c r="G30" i="12"/>
  <c r="G67" i="12" s="1"/>
  <c r="J29" i="12"/>
  <c r="J66" i="12" s="1"/>
  <c r="H27" i="12"/>
  <c r="H64" i="12" s="1"/>
  <c r="L28" i="12"/>
  <c r="O27" i="12"/>
  <c r="O64" i="12" s="1"/>
  <c r="H30" i="12"/>
  <c r="H67" i="12" s="1"/>
  <c r="X27" i="12"/>
  <c r="X64" i="12" s="1"/>
  <c r="L30" i="12"/>
  <c r="V30" i="12"/>
  <c r="V67" i="12" s="1"/>
  <c r="J28" i="12"/>
  <c r="J65" i="12" s="1"/>
  <c r="R29" i="12"/>
  <c r="R66" i="12" s="1"/>
  <c r="E28" i="12"/>
  <c r="E65" i="12"/>
  <c r="Q30" i="12"/>
  <c r="Q67" i="12" s="1"/>
  <c r="Q68" i="12" s="1"/>
  <c r="J26" i="12"/>
  <c r="J63" i="12"/>
  <c r="N26" i="12"/>
  <c r="S57" i="12"/>
  <c r="W26" i="12"/>
  <c r="W31" i="12" s="1"/>
  <c r="W63" i="12"/>
  <c r="W68" i="12" s="1"/>
  <c r="J56" i="12"/>
  <c r="J72" i="12"/>
  <c r="H26" i="12"/>
  <c r="H63" i="12" s="1"/>
  <c r="H68" i="12" s="1"/>
  <c r="L18" i="12"/>
  <c r="E63" i="12"/>
  <c r="W60" i="12"/>
  <c r="Z39" i="12"/>
  <c r="E39" i="12"/>
  <c r="E26" i="12"/>
  <c r="P28" i="12"/>
  <c r="P65" i="12" s="1"/>
  <c r="U39" i="12"/>
  <c r="U31" i="12"/>
  <c r="U26" i="12"/>
  <c r="U63" i="12" s="1"/>
  <c r="U30" i="12"/>
  <c r="K28" i="12"/>
  <c r="K65" i="12" s="1"/>
  <c r="S27" i="12"/>
  <c r="Y28" i="12"/>
  <c r="O28" i="12"/>
  <c r="H29" i="12"/>
  <c r="H66" i="12" s="1"/>
  <c r="O30" i="12"/>
  <c r="W30" i="12"/>
  <c r="E29" i="12"/>
  <c r="V27" i="12"/>
  <c r="V64" i="12" s="1"/>
  <c r="V72" i="12" s="1"/>
  <c r="G26" i="12"/>
  <c r="X56" i="12"/>
  <c r="X72" i="12" s="1"/>
  <c r="M26" i="12"/>
  <c r="M63" i="12"/>
  <c r="E73" i="12"/>
  <c r="M27" i="12"/>
  <c r="M64" i="12" s="1"/>
  <c r="X28" i="12"/>
  <c r="X39" i="12"/>
  <c r="Y18" i="12"/>
  <c r="S56" i="12"/>
  <c r="S18" i="12"/>
  <c r="U29" i="12"/>
  <c r="U66" i="12" s="1"/>
  <c r="T39" i="12"/>
  <c r="R27" i="12"/>
  <c r="R64" i="12"/>
  <c r="M30" i="12"/>
  <c r="M67" i="12"/>
  <c r="I28" i="12"/>
  <c r="I65" i="12"/>
  <c r="Q27" i="12"/>
  <c r="Q64" i="12"/>
  <c r="Q28" i="12"/>
  <c r="Q65" i="12"/>
  <c r="T29" i="12"/>
  <c r="T66" i="12"/>
  <c r="S29" i="12"/>
  <c r="S66" i="12"/>
  <c r="Y27" i="12"/>
  <c r="Y64" i="12"/>
  <c r="W27" i="12"/>
  <c r="W64" i="12"/>
  <c r="Z27" i="12"/>
  <c r="Z31" i="12" s="1"/>
  <c r="Z64" i="12"/>
  <c r="S19" i="12"/>
  <c r="S26" i="12"/>
  <c r="S63" i="12" s="1"/>
  <c r="T56" i="12"/>
  <c r="T72" i="12" s="1"/>
  <c r="R18" i="12"/>
  <c r="R55" i="12" s="1"/>
  <c r="Z26" i="12"/>
  <c r="Z63" i="12"/>
  <c r="K26" i="12"/>
  <c r="L26" i="12"/>
  <c r="L63" i="12"/>
  <c r="J19" i="12"/>
  <c r="J18" i="12"/>
  <c r="X26" i="12"/>
  <c r="W56" i="12"/>
  <c r="W72" i="12" s="1"/>
  <c r="F58" i="12"/>
  <c r="F22" i="12"/>
  <c r="F21" i="12"/>
  <c r="F20" i="12"/>
  <c r="F57" i="12" s="1"/>
  <c r="F73" i="12" s="1"/>
  <c r="F19" i="12"/>
  <c r="F18" i="12"/>
  <c r="F23" i="12" s="1"/>
  <c r="X30" i="12"/>
  <c r="X67" i="12" s="1"/>
  <c r="T28" i="12"/>
  <c r="T65" i="12" s="1"/>
  <c r="Z29" i="12"/>
  <c r="Z66" i="12" s="1"/>
  <c r="K29" i="12"/>
  <c r="K66" i="12"/>
  <c r="G29" i="12"/>
  <c r="G66" i="12" s="1"/>
  <c r="G57" i="12"/>
  <c r="G73" i="12" s="1"/>
  <c r="N58" i="12"/>
  <c r="R57" i="12"/>
  <c r="R73" i="12" s="1"/>
  <c r="G27" i="12"/>
  <c r="G64" i="12" s="1"/>
  <c r="J30" i="12"/>
  <c r="J67" i="12" s="1"/>
  <c r="Q18" i="12"/>
  <c r="Q55" i="12"/>
  <c r="T18" i="12"/>
  <c r="T55" i="12" s="1"/>
  <c r="P29" i="12"/>
  <c r="P66" i="12" s="1"/>
  <c r="P22" i="12"/>
  <c r="P21" i="12"/>
  <c r="P58" i="12" s="1"/>
  <c r="P74" i="12" s="1"/>
  <c r="P20" i="12"/>
  <c r="P57" i="12" s="1"/>
  <c r="P73" i="12" s="1"/>
  <c r="P19" i="12"/>
  <c r="P18" i="12"/>
  <c r="P55" i="12" s="1"/>
  <c r="U28" i="12"/>
  <c r="U65" i="12" s="1"/>
  <c r="W29" i="12"/>
  <c r="W66" i="12" s="1"/>
  <c r="L27" i="12"/>
  <c r="L64" i="12" s="1"/>
  <c r="N56" i="12"/>
  <c r="N72" i="12" s="1"/>
  <c r="I58" i="12"/>
  <c r="Z22" i="12"/>
  <c r="Z59" i="12" s="1"/>
  <c r="Z21" i="12"/>
  <c r="Z58" i="12" s="1"/>
  <c r="Z74" i="12" s="1"/>
  <c r="Z20" i="12"/>
  <c r="Z57" i="12" s="1"/>
  <c r="Z73" i="12" s="1"/>
  <c r="Z19" i="12"/>
  <c r="Z56" i="12" s="1"/>
  <c r="Z18" i="12"/>
  <c r="Z55" i="12"/>
  <c r="Z71" i="12"/>
  <c r="H19" i="12"/>
  <c r="H56" i="12" s="1"/>
  <c r="H72" i="12" s="1"/>
  <c r="H18" i="12"/>
  <c r="H55" i="12"/>
  <c r="J75" i="12"/>
  <c r="E59" i="12"/>
  <c r="E75" i="12"/>
  <c r="Y29" i="12"/>
  <c r="Y66" i="12" s="1"/>
  <c r="S30" i="12"/>
  <c r="S67" i="12" s="1"/>
  <c r="S28" i="12"/>
  <c r="S65" i="12" s="1"/>
  <c r="S20" i="12"/>
  <c r="Y74" i="12"/>
  <c r="R56" i="12"/>
  <c r="R72" i="12" s="1"/>
  <c r="Q26" i="12"/>
  <c r="Q31" i="12" s="1"/>
  <c r="Q63" i="12"/>
  <c r="H21" i="12"/>
  <c r="H58" i="12" s="1"/>
  <c r="H74" i="12" s="1"/>
  <c r="H20" i="12"/>
  <c r="H57" i="12" s="1"/>
  <c r="H73" i="12" s="1"/>
  <c r="T58" i="12"/>
  <c r="T74" i="12" s="1"/>
  <c r="G20" i="12"/>
  <c r="G19" i="12"/>
  <c r="G56" i="12" s="1"/>
  <c r="G72" i="12" s="1"/>
  <c r="G18" i="12"/>
  <c r="G55" i="12"/>
  <c r="K56" i="12"/>
  <c r="K72" i="12" s="1"/>
  <c r="R22" i="12"/>
  <c r="R59" i="12" s="1"/>
  <c r="R21" i="12"/>
  <c r="R58" i="12" s="1"/>
  <c r="R74" i="12" s="1"/>
  <c r="R20" i="12"/>
  <c r="R19" i="12"/>
  <c r="R26" i="12"/>
  <c r="R31" i="12" s="1"/>
  <c r="R63" i="12"/>
  <c r="R68" i="12" s="1"/>
  <c r="Q57" i="12"/>
  <c r="Q73" i="12"/>
  <c r="N19" i="12"/>
  <c r="N18" i="12"/>
  <c r="N23" i="12" s="1"/>
  <c r="V18" i="12"/>
  <c r="V55" i="12"/>
  <c r="U22" i="12"/>
  <c r="U59" i="12" s="1"/>
  <c r="U75" i="12" s="1"/>
  <c r="U21" i="12"/>
  <c r="U58" i="12" s="1"/>
  <c r="U74" i="12" s="1"/>
  <c r="U20" i="12"/>
  <c r="U57" i="12" s="1"/>
  <c r="U19" i="12"/>
  <c r="U56" i="12" s="1"/>
  <c r="U18" i="12"/>
  <c r="U23" i="12" s="1"/>
  <c r="Y22" i="12"/>
  <c r="Y59" i="12" s="1"/>
  <c r="Y75" i="12" s="1"/>
  <c r="Y21" i="12"/>
  <c r="Y58" i="12" s="1"/>
  <c r="Y20" i="12"/>
  <c r="Y57" i="12" s="1"/>
  <c r="Y73" i="12" s="1"/>
  <c r="Y19" i="12"/>
  <c r="Y56" i="12" s="1"/>
  <c r="Y72" i="12" s="1"/>
  <c r="O18" i="12"/>
  <c r="O23" i="12" s="1"/>
  <c r="Z30" i="12"/>
  <c r="Z67" i="12"/>
  <c r="Z75" i="12" s="1"/>
  <c r="I26" i="12"/>
  <c r="I63" i="12" s="1"/>
  <c r="I68" i="12" s="1"/>
  <c r="L21" i="12"/>
  <c r="L58" i="12" s="1"/>
  <c r="L20" i="12"/>
  <c r="L57" i="12" s="1"/>
  <c r="L19" i="12"/>
  <c r="L56" i="12"/>
  <c r="L72" i="12" s="1"/>
  <c r="T57" i="12"/>
  <c r="X22" i="12"/>
  <c r="X59" i="12" s="1"/>
  <c r="X75" i="12" s="1"/>
  <c r="X21" i="12"/>
  <c r="X58" i="12" s="1"/>
  <c r="X74" i="12" s="1"/>
  <c r="X20" i="12"/>
  <c r="X57" i="12" s="1"/>
  <c r="X73" i="12" s="1"/>
  <c r="X19" i="12"/>
  <c r="X18" i="12"/>
  <c r="X55" i="12"/>
  <c r="X60" i="12" s="1"/>
  <c r="R30" i="12"/>
  <c r="R67" i="12"/>
  <c r="V21" i="12"/>
  <c r="V58" i="12" s="1"/>
  <c r="V74" i="12" s="1"/>
  <c r="V20" i="12"/>
  <c r="V57" i="12" s="1"/>
  <c r="V19" i="12"/>
  <c r="V56" i="12" s="1"/>
  <c r="V26" i="12"/>
  <c r="V63" i="12"/>
  <c r="V68" i="12" s="1"/>
  <c r="I22" i="12"/>
  <c r="I59" i="12" s="1"/>
  <c r="I75" i="12" s="1"/>
  <c r="I21" i="12"/>
  <c r="I20" i="12"/>
  <c r="I57" i="12" s="1"/>
  <c r="I73" i="12" s="1"/>
  <c r="I19" i="12"/>
  <c r="I56" i="12" s="1"/>
  <c r="I72" i="12" s="1"/>
  <c r="I18" i="12"/>
  <c r="I55" i="12" s="1"/>
  <c r="I71" i="12" s="1"/>
  <c r="I60" i="12"/>
  <c r="S22" i="12"/>
  <c r="S59" i="12" s="1"/>
  <c r="S21" i="12"/>
  <c r="S58" i="12" s="1"/>
  <c r="S74" i="12"/>
  <c r="V22" i="12"/>
  <c r="V59" i="12" s="1"/>
  <c r="V75" i="12" s="1"/>
  <c r="J22" i="12"/>
  <c r="J59" i="12" s="1"/>
  <c r="J21" i="12"/>
  <c r="J20" i="12"/>
  <c r="J57" i="12" s="1"/>
  <c r="J73" i="12" s="1"/>
  <c r="J27" i="12"/>
  <c r="J64" i="12"/>
  <c r="L22" i="12"/>
  <c r="L29" i="12"/>
  <c r="L66" i="12" s="1"/>
  <c r="L68" i="12" s="1"/>
  <c r="H22" i="12"/>
  <c r="H59" i="12" s="1"/>
  <c r="H75" i="12" s="1"/>
  <c r="N22" i="12"/>
  <c r="N59" i="12" s="1"/>
  <c r="N75" i="12" s="1"/>
  <c r="N21" i="12"/>
  <c r="N20" i="12"/>
  <c r="N57" i="12"/>
  <c r="N73" i="12"/>
  <c r="O22" i="12"/>
  <c r="O59" i="12" s="1"/>
  <c r="O21" i="12"/>
  <c r="O58" i="12" s="1"/>
  <c r="O20" i="12"/>
  <c r="O57" i="12" s="1"/>
  <c r="O73" i="12" s="1"/>
  <c r="O19" i="12"/>
  <c r="O56" i="12" s="1"/>
  <c r="O72" i="12" s="1"/>
  <c r="O26" i="12"/>
  <c r="O31" i="12" s="1"/>
  <c r="M22" i="12"/>
  <c r="M59" i="12" s="1"/>
  <c r="M75" i="12" s="1"/>
  <c r="M21" i="12"/>
  <c r="M58" i="12" s="1"/>
  <c r="M74" i="12" s="1"/>
  <c r="M20" i="12"/>
  <c r="M57" i="12" s="1"/>
  <c r="M73" i="12" s="1"/>
  <c r="M19" i="12"/>
  <c r="M56" i="12" s="1"/>
  <c r="M72" i="12" s="1"/>
  <c r="M18" i="12"/>
  <c r="T22" i="12"/>
  <c r="T59" i="12" s="1"/>
  <c r="T75" i="12" s="1"/>
  <c r="T21" i="12"/>
  <c r="T20" i="12"/>
  <c r="T19" i="12"/>
  <c r="T23" i="12" s="1"/>
  <c r="T26" i="12"/>
  <c r="T63" i="12" s="1"/>
  <c r="T68" i="12" s="1"/>
  <c r="K22" i="12"/>
  <c r="K59" i="12" s="1"/>
  <c r="K75" i="12" s="1"/>
  <c r="K21" i="12"/>
  <c r="K58" i="12" s="1"/>
  <c r="K74" i="12" s="1"/>
  <c r="K20" i="12"/>
  <c r="K57" i="12" s="1"/>
  <c r="K19" i="12"/>
  <c r="K18" i="12"/>
  <c r="K55" i="12"/>
  <c r="G22" i="12"/>
  <c r="G59" i="12" s="1"/>
  <c r="G75" i="12" s="1"/>
  <c r="G21" i="12"/>
  <c r="G58" i="12" s="1"/>
  <c r="G74" i="12" s="1"/>
  <c r="G28" i="12"/>
  <c r="G65" i="12" s="1"/>
  <c r="Q22" i="12"/>
  <c r="Q59" i="12" s="1"/>
  <c r="Q21" i="12"/>
  <c r="Q58" i="12" s="1"/>
  <c r="Q74" i="12" s="1"/>
  <c r="Q20" i="12"/>
  <c r="Q19" i="12"/>
  <c r="Q56" i="12"/>
  <c r="Q72" i="12"/>
  <c r="E22" i="12"/>
  <c r="E21" i="12"/>
  <c r="E58" i="12" s="1"/>
  <c r="E20" i="12"/>
  <c r="E57" i="12" s="1"/>
  <c r="E19" i="12"/>
  <c r="E56" i="12" s="1"/>
  <c r="E72" i="12" s="1"/>
  <c r="E18" i="12"/>
  <c r="E55" i="12" s="1"/>
  <c r="W22" i="12"/>
  <c r="W59" i="12" s="1"/>
  <c r="W75" i="12" s="1"/>
  <c r="W21" i="12"/>
  <c r="W58" i="12" s="1"/>
  <c r="W74" i="12" s="1"/>
  <c r="W20" i="12"/>
  <c r="W57" i="12" s="1"/>
  <c r="W73" i="12" s="1"/>
  <c r="W19" i="12"/>
  <c r="W18" i="12"/>
  <c r="W55" i="12"/>
  <c r="W71" i="12" s="1"/>
  <c r="I76" i="12" l="1"/>
  <c r="E60" i="12"/>
  <c r="E71" i="12"/>
  <c r="E76" i="12" s="1"/>
  <c r="T71" i="12"/>
  <c r="K31" i="12"/>
  <c r="K63" i="12"/>
  <c r="K68" i="12" s="1"/>
  <c r="Y55" i="12"/>
  <c r="Y23" i="12"/>
  <c r="F74" i="12"/>
  <c r="F68" i="12"/>
  <c r="V31" i="12"/>
  <c r="U72" i="12"/>
  <c r="V60" i="12"/>
  <c r="V71" i="12"/>
  <c r="V76" i="12" s="1"/>
  <c r="R75" i="12"/>
  <c r="H60" i="12"/>
  <c r="H71" i="12"/>
  <c r="H76" i="12" s="1"/>
  <c r="Z60" i="12"/>
  <c r="T60" i="12"/>
  <c r="Z68" i="12"/>
  <c r="S68" i="12"/>
  <c r="G63" i="12"/>
  <c r="G68" i="12" s="1"/>
  <c r="G31" i="12"/>
  <c r="J74" i="12"/>
  <c r="Y31" i="12"/>
  <c r="W76" i="12"/>
  <c r="Q75" i="12"/>
  <c r="K60" i="12"/>
  <c r="K71" i="12"/>
  <c r="K76" i="12" s="1"/>
  <c r="M23" i="12"/>
  <c r="M55" i="12"/>
  <c r="T73" i="12"/>
  <c r="L74" i="12"/>
  <c r="V23" i="12"/>
  <c r="G71" i="12"/>
  <c r="G76" i="12" s="1"/>
  <c r="G60" i="12"/>
  <c r="H23" i="12"/>
  <c r="P23" i="12"/>
  <c r="P56" i="12"/>
  <c r="P72" i="12" s="1"/>
  <c r="Q60" i="12"/>
  <c r="Q71" i="12"/>
  <c r="Q76" i="12" s="1"/>
  <c r="S55" i="12"/>
  <c r="S23" i="12"/>
  <c r="N63" i="12"/>
  <c r="N68" i="12" s="1"/>
  <c r="N31" i="12"/>
  <c r="T31" i="12"/>
  <c r="S31" i="12"/>
  <c r="W23" i="12"/>
  <c r="K23" i="12"/>
  <c r="O74" i="12"/>
  <c r="S75" i="12"/>
  <c r="V73" i="12"/>
  <c r="X71" i="12"/>
  <c r="X76" i="12" s="1"/>
  <c r="O55" i="12"/>
  <c r="U55" i="12"/>
  <c r="N55" i="12"/>
  <c r="G23" i="12"/>
  <c r="I74" i="12"/>
  <c r="N74" i="12"/>
  <c r="J23" i="12"/>
  <c r="J55" i="12"/>
  <c r="R71" i="12"/>
  <c r="R76" i="12" s="1"/>
  <c r="R60" i="12"/>
  <c r="Y68" i="12"/>
  <c r="Q23" i="12"/>
  <c r="X63" i="12"/>
  <c r="X68" i="12" s="1"/>
  <c r="X31" i="12"/>
  <c r="M68" i="12"/>
  <c r="J68" i="12"/>
  <c r="F75" i="12"/>
  <c r="E74" i="12"/>
  <c r="O63" i="12"/>
  <c r="O68" i="12" s="1"/>
  <c r="X23" i="12"/>
  <c r="Z23" i="12"/>
  <c r="P71" i="12"/>
  <c r="P76" i="12" s="1"/>
  <c r="L31" i="12"/>
  <c r="J31" i="12"/>
  <c r="E31" i="12"/>
  <c r="S72" i="12"/>
  <c r="E68" i="12"/>
  <c r="S73" i="12"/>
  <c r="P68" i="12"/>
  <c r="E23" i="12"/>
  <c r="K73" i="12"/>
  <c r="I23" i="12"/>
  <c r="L73" i="12"/>
  <c r="I31" i="12"/>
  <c r="U73" i="12"/>
  <c r="Z72" i="12"/>
  <c r="Z76" i="12" s="1"/>
  <c r="R23" i="12"/>
  <c r="U68" i="12"/>
  <c r="L23" i="12"/>
  <c r="L55" i="12"/>
  <c r="H31" i="12"/>
  <c r="P31" i="12"/>
  <c r="F55" i="12"/>
  <c r="L71" i="12" l="1"/>
  <c r="L76" i="12" s="1"/>
  <c r="L60" i="12"/>
  <c r="J60" i="12"/>
  <c r="J71" i="12"/>
  <c r="J76" i="12" s="1"/>
  <c r="F71" i="12"/>
  <c r="F76" i="12" s="1"/>
  <c r="F60" i="12"/>
  <c r="N60" i="12"/>
  <c r="N71" i="12"/>
  <c r="N76" i="12" s="1"/>
  <c r="U71" i="12"/>
  <c r="U76" i="12" s="1"/>
  <c r="U60" i="12"/>
  <c r="M60" i="12"/>
  <c r="M71" i="12"/>
  <c r="M76" i="12" s="1"/>
  <c r="T76" i="12"/>
  <c r="O71" i="12"/>
  <c r="O76" i="12" s="1"/>
  <c r="O60" i="12"/>
  <c r="S71" i="12"/>
  <c r="S76" i="12" s="1"/>
  <c r="S60" i="12"/>
  <c r="P60" i="12"/>
  <c r="Y60" i="12"/>
  <c r="Y71" i="12"/>
  <c r="Y76" i="12" s="1"/>
</calcChain>
</file>

<file path=xl/comments1.xml><?xml version="1.0" encoding="utf-8"?>
<comments xmlns="http://schemas.openxmlformats.org/spreadsheetml/2006/main">
  <authors>
    <author>Ulla Blatt Bendtsen</author>
  </authors>
  <commentList>
    <comment ref="B30" authorId="0">
      <text>
        <r>
          <rPr>
            <b/>
            <sz val="9"/>
            <color indexed="81"/>
            <rFont val="Tahoma"/>
            <family val="2"/>
          </rPr>
          <t>Ulla Blatt Bendtsen:</t>
        </r>
        <r>
          <rPr>
            <sz val="9"/>
            <color indexed="81"/>
            <rFont val="Tahoma"/>
            <family val="2"/>
          </rPr>
          <t xml:space="preserve">
Anvendes også for letbane, S-tog og metro, da denne andel er relativt lille, men kan evt. justeres efter snak med Banedanmark
</t>
        </r>
      </text>
    </comment>
  </commentList>
</comments>
</file>

<file path=xl/comments2.xml><?xml version="1.0" encoding="utf-8"?>
<comments xmlns="http://schemas.openxmlformats.org/spreadsheetml/2006/main">
  <authors>
    <author>Mikkel Strunge Kany</author>
  </authors>
  <commentList>
    <comment ref="B46" authorId="0">
      <text>
        <r>
          <rPr>
            <b/>
            <sz val="9"/>
            <color indexed="81"/>
            <rFont val="Tahoma"/>
            <family val="2"/>
          </rPr>
          <t>Mikkel Strunge Kany:</t>
        </r>
        <r>
          <rPr>
            <sz val="9"/>
            <color indexed="81"/>
            <rFont val="Tahoma"/>
            <family val="2"/>
          </rPr>
          <t xml:space="preserve">
Ny metode
</t>
        </r>
      </text>
    </comment>
  </commentList>
</comments>
</file>

<file path=xl/sharedStrings.xml><?xml version="1.0" encoding="utf-8"?>
<sst xmlns="http://schemas.openxmlformats.org/spreadsheetml/2006/main" count="2007" uniqueCount="535">
  <si>
    <t>Brændselspriser og CO2-kvoter</t>
  </si>
  <si>
    <t>Enhed</t>
  </si>
  <si>
    <t>Kul</t>
  </si>
  <si>
    <t>Råolie</t>
  </si>
  <si>
    <t>Naturgas</t>
  </si>
  <si>
    <t>Naturgas (LHV)</t>
  </si>
  <si>
    <t>kr./GJ</t>
  </si>
  <si>
    <t>Fuelolie</t>
  </si>
  <si>
    <t>Gasolie</t>
  </si>
  <si>
    <t>Naturgas (LHV, inkl. sunk costs)</t>
  </si>
  <si>
    <t>Naturgas (LHV, ekskl. sunk costs)</t>
  </si>
  <si>
    <t>Træpiller</t>
  </si>
  <si>
    <t>Træflis</t>
  </si>
  <si>
    <t>Halm</t>
  </si>
  <si>
    <t>A. Kul, råolie og naturgas</t>
  </si>
  <si>
    <t>B. Træpiller, træflis og halm</t>
  </si>
  <si>
    <t>C. CO2-kvoter</t>
  </si>
  <si>
    <t>CO2-kvoter</t>
  </si>
  <si>
    <t>kr./ton</t>
  </si>
  <si>
    <t>kr./kg</t>
  </si>
  <si>
    <t>Afgift pr. kg NOx udledt til luften</t>
  </si>
  <si>
    <t>Afgift pr. kg SO2 udledt til luften</t>
  </si>
  <si>
    <t>D. Afgiftsatser ved udledning af svovldioxid og kvælstofilter til luften</t>
  </si>
  <si>
    <t>Økonomiske nøgletal</t>
  </si>
  <si>
    <t>Kort navn</t>
  </si>
  <si>
    <t>Idriftsat (år)</t>
  </si>
  <si>
    <t>Status</t>
  </si>
  <si>
    <t>A. Centrale anlæg</t>
  </si>
  <si>
    <t>Herningværket</t>
  </si>
  <si>
    <t>FYV7</t>
  </si>
  <si>
    <t>FYV8</t>
  </si>
  <si>
    <t>NJV3</t>
  </si>
  <si>
    <t>SKV3</t>
  </si>
  <si>
    <t>SSV3</t>
  </si>
  <si>
    <t>ESV3</t>
  </si>
  <si>
    <t>Ja</t>
  </si>
  <si>
    <t>Vestdanmark (DK1)</t>
  </si>
  <si>
    <t>Bemærkninger</t>
  </si>
  <si>
    <t>Kølevandstilladelse udløber ultimo 2020.</t>
  </si>
  <si>
    <t>Østdanmark (DK2)</t>
  </si>
  <si>
    <t>Fynsværket</t>
  </si>
  <si>
    <t>Blok 7</t>
  </si>
  <si>
    <t>Blok 8</t>
  </si>
  <si>
    <t>Nordjyllandsværket</t>
  </si>
  <si>
    <t>Blok 3</t>
  </si>
  <si>
    <t>Skærbækværket</t>
  </si>
  <si>
    <t>Studstrupværket</t>
  </si>
  <si>
    <t>Esbjergværket</t>
  </si>
  <si>
    <t>Anlæg</t>
  </si>
  <si>
    <t>HEV</t>
  </si>
  <si>
    <t>Elkapacitet (MW)</t>
  </si>
  <si>
    <t>Elkapacitet ved overlast (MW)</t>
  </si>
  <si>
    <t>Kraftværk</t>
  </si>
  <si>
    <t>B. Centrale reserveanlæg</t>
  </si>
  <si>
    <t>Blok 4</t>
  </si>
  <si>
    <t>SSV4</t>
  </si>
  <si>
    <t>Opstartstid på 3 mdr.</t>
  </si>
  <si>
    <t>Driftsklar</t>
  </si>
  <si>
    <t>Betinget driftsklar</t>
  </si>
  <si>
    <t>Blok 2</t>
  </si>
  <si>
    <t>NJV2</t>
  </si>
  <si>
    <t>Konserveret</t>
  </si>
  <si>
    <t>SSV5</t>
  </si>
  <si>
    <t>Blok 5</t>
  </si>
  <si>
    <t>C. Decentrale, fjernvarme-, erhvervs- og lokale værker inkl. regulerkraftanlæg</t>
  </si>
  <si>
    <t>Kraftværksoversigt</t>
  </si>
  <si>
    <t>Blok 1</t>
  </si>
  <si>
    <t>Blok 6</t>
  </si>
  <si>
    <t>Blok 21</t>
  </si>
  <si>
    <t>Blok 1-3</t>
  </si>
  <si>
    <t>Amagerværket</t>
  </si>
  <si>
    <t>Asnæsværket</t>
  </si>
  <si>
    <t>Avedøreværket</t>
  </si>
  <si>
    <t>H.C. Ørstedsværket</t>
  </si>
  <si>
    <t>Kyndbyværket</t>
  </si>
  <si>
    <t>Sektion 2 (Blok 1-4)</t>
  </si>
  <si>
    <t>Svanemølleværket</t>
  </si>
  <si>
    <t>Stigsnæsværket</t>
  </si>
  <si>
    <t>AMV1</t>
  </si>
  <si>
    <t>AMV3</t>
  </si>
  <si>
    <t>ASV2</t>
  </si>
  <si>
    <t>AVV1</t>
  </si>
  <si>
    <t>AVV2</t>
  </si>
  <si>
    <t>HCV7</t>
  </si>
  <si>
    <t>HCV8</t>
  </si>
  <si>
    <t>ASV5</t>
  </si>
  <si>
    <t>KYV21</t>
  </si>
  <si>
    <t>Varmeaftale udløber ultimo 2019.</t>
  </si>
  <si>
    <t>8 ugers startvarsel. Backup for ASV2.</t>
  </si>
  <si>
    <t>Ombygget i 1994.</t>
  </si>
  <si>
    <t>Renoveret i 2007/2008.</t>
  </si>
  <si>
    <t>Blok 22</t>
  </si>
  <si>
    <t>Blok 41</t>
  </si>
  <si>
    <t>Blok 51</t>
  </si>
  <si>
    <t>Blok 52</t>
  </si>
  <si>
    <t>Blok 31</t>
  </si>
  <si>
    <t>Masnedøværket</t>
  </si>
  <si>
    <t>KYV22</t>
  </si>
  <si>
    <t>KYV41</t>
  </si>
  <si>
    <t>KYV51</t>
  </si>
  <si>
    <t>KYV52</t>
  </si>
  <si>
    <t>MAV31</t>
  </si>
  <si>
    <t>6 ugers startvarsel.</t>
  </si>
  <si>
    <t>Dieselværk</t>
  </si>
  <si>
    <t>Østkraft</t>
  </si>
  <si>
    <t>HCV1-4</t>
  </si>
  <si>
    <t>STV2</t>
  </si>
  <si>
    <t>SMV7</t>
  </si>
  <si>
    <t>SMV1-3</t>
  </si>
  <si>
    <t>ØKR5</t>
  </si>
  <si>
    <t>ØKR6</t>
  </si>
  <si>
    <t>I alt, DK2 (driftsklare)</t>
  </si>
  <si>
    <t>Kraftværkskapaciteter</t>
  </si>
  <si>
    <t>Andel i DK1</t>
  </si>
  <si>
    <t>Samlet nettovækst i MW</t>
  </si>
  <si>
    <t>Nedtagning (samlet)</t>
  </si>
  <si>
    <t>Opsætning (samlet)</t>
  </si>
  <si>
    <t>Nettoopsætning (samlet)</t>
  </si>
  <si>
    <t>Vindeby (1991)</t>
  </si>
  <si>
    <t>Middelgrunden (2000)</t>
  </si>
  <si>
    <t>Avedøre Holme (2009)</t>
  </si>
  <si>
    <t>Avedøre Holme (2011)</t>
  </si>
  <si>
    <t>Kystnære møller i udbud</t>
  </si>
  <si>
    <t>Forsøgsmøller</t>
  </si>
  <si>
    <t>Kystnære møller (kommunalt/lokalt forankret)</t>
  </si>
  <si>
    <t>Tunø Knob (1995)</t>
  </si>
  <si>
    <t>Rønland (2003)</t>
  </si>
  <si>
    <t>Samsø (2003)</t>
  </si>
  <si>
    <t xml:space="preserve">Frederikshavn (2003) </t>
  </si>
  <si>
    <t>Sprogø (2009)</t>
  </si>
  <si>
    <t>Horns Rev 1 (2002)</t>
  </si>
  <si>
    <t>Rødsand 1 / Nysted (2003)</t>
  </si>
  <si>
    <t>Horns Rev 2 (2009)</t>
  </si>
  <si>
    <t>Rødsand 2 (2010)</t>
  </si>
  <si>
    <t>Anholt (2013)</t>
  </si>
  <si>
    <t>Horns Rev 3</t>
  </si>
  <si>
    <t>Kapacitet (primo år)</t>
  </si>
  <si>
    <t>Landvind (MW)</t>
  </si>
  <si>
    <t>Kystvind (MW)</t>
  </si>
  <si>
    <t>Havvind (MW)</t>
  </si>
  <si>
    <t>Kapacitet i alt (MW)</t>
  </si>
  <si>
    <t>Fuldlastimer pr. år</t>
  </si>
  <si>
    <t>Landvind (gns.)</t>
  </si>
  <si>
    <t>Kystvind (gns.)</t>
  </si>
  <si>
    <t>Havvind (gns.)</t>
  </si>
  <si>
    <t>Fuldlasttimer (totalt gennemsnit)</t>
  </si>
  <si>
    <t>Produktion (i året)</t>
  </si>
  <si>
    <t>Landvind (GWh)</t>
  </si>
  <si>
    <t>Kystvind (GWh)</t>
  </si>
  <si>
    <t>Havvind (GWh)</t>
  </si>
  <si>
    <t>Produktion i alt (GWh)</t>
  </si>
  <si>
    <t>Forbrug og vindandel</t>
  </si>
  <si>
    <t>Klassisk forbrug (GWh)</t>
  </si>
  <si>
    <t>Vind i % af klassisk forbrug</t>
  </si>
  <si>
    <t>Samlet forbrug (GWh)</t>
  </si>
  <si>
    <t>Vind i % af samlet forbrug</t>
  </si>
  <si>
    <t>AF2016 - Opsummering</t>
  </si>
  <si>
    <t>AF2015 - Opsummering</t>
  </si>
  <si>
    <t xml:space="preserve"> </t>
  </si>
  <si>
    <t>Område</t>
  </si>
  <si>
    <t>Fuldlasttimer</t>
  </si>
  <si>
    <t>A. Landmøller - Kapacitet</t>
  </si>
  <si>
    <t>Sum, Østdanmark (DK2)</t>
  </si>
  <si>
    <t>Sum, Vestdanmark (DK1)</t>
  </si>
  <si>
    <t>Sum, Danmark</t>
  </si>
  <si>
    <t>B. Kystnære møller - Kapacitet</t>
  </si>
  <si>
    <t>Metode: ingen repowering af de små kystnære mølleparker - 25 års levetid.</t>
  </si>
  <si>
    <t>C. Havmøller - Kapacitet</t>
  </si>
  <si>
    <t>DK1</t>
  </si>
  <si>
    <t>DK2</t>
  </si>
  <si>
    <t>Kriegers Flak</t>
  </si>
  <si>
    <t>D. Landmøller - Fuldlasttimer og produktion</t>
  </si>
  <si>
    <t>Landmøller - Fuldlasttimer (h)</t>
  </si>
  <si>
    <t>Landmøller - Produktion (GWh)</t>
  </si>
  <si>
    <t>E. Kystnære møller - Fuldlasttimer og produktion</t>
  </si>
  <si>
    <t>Kystnære møller - Fuldlasttimer (h)</t>
  </si>
  <si>
    <t>Kystnære møller - Produktion (GWh)</t>
  </si>
  <si>
    <t>F. Havmøller - Fuldlasttimer og produktion</t>
  </si>
  <si>
    <t>Havmøller - Fuldlasttimer (h)</t>
  </si>
  <si>
    <t>Havmøller - Produktion (GWh)</t>
  </si>
  <si>
    <t>Landmøller (MW, primo år)</t>
  </si>
  <si>
    <t>Kystnære møller (MW, primo år)</t>
  </si>
  <si>
    <t>Havmøller (MW, primo år)</t>
  </si>
  <si>
    <t>G. Opsummering</t>
  </si>
  <si>
    <t>MW</t>
  </si>
  <si>
    <t>Landmøller</t>
  </si>
  <si>
    <t>Kystnære møller</t>
  </si>
  <si>
    <t>Havmøller</t>
  </si>
  <si>
    <t>Kapacitet i alt</t>
  </si>
  <si>
    <t>h</t>
  </si>
  <si>
    <t>Landmøller (gns.)</t>
  </si>
  <si>
    <t>Kystnære møller (gns.)</t>
  </si>
  <si>
    <t>Havmøller (gns.)</t>
  </si>
  <si>
    <t>GWh</t>
  </si>
  <si>
    <t>Produktion i alt</t>
  </si>
  <si>
    <t>Klassisk forbrug</t>
  </si>
  <si>
    <t>pct.</t>
  </si>
  <si>
    <t>I alt, DK1 (kun driftsklare)</t>
  </si>
  <si>
    <t>I alt, DK2 (kun driftsklare)</t>
  </si>
  <si>
    <t>I alt, Danmark (kun driftsklare)</t>
  </si>
  <si>
    <t>I alt, Danmark</t>
  </si>
  <si>
    <t>Vindmøller - Kapaciteter og fuldlasttimer</t>
  </si>
  <si>
    <t>A. Kapaciteter</t>
  </si>
  <si>
    <t>Husstandsanlæg uden batteri</t>
  </si>
  <si>
    <t>Husstandsanlæg med batteri</t>
  </si>
  <si>
    <t>Kommercielle anlæg uden batteri</t>
  </si>
  <si>
    <t>Kommercielle anlæg med batteri</t>
  </si>
  <si>
    <t>Markanlæg</t>
  </si>
  <si>
    <t>Danmark</t>
  </si>
  <si>
    <t>Fordeling mellem DK1 og DK2</t>
  </si>
  <si>
    <t>Husstandsanlæg</t>
  </si>
  <si>
    <t>Kommercielle anlæg</t>
  </si>
  <si>
    <t>B. Benyttelsestimer (gennemsnit for installeret kapacitet pr. år)</t>
  </si>
  <si>
    <t>Solceller - Kapaciteter og benyttelsestimer</t>
  </si>
  <si>
    <t>A. Maksimum NTC (Net Transfer Capacity)</t>
  </si>
  <si>
    <t>Øresund</t>
  </si>
  <si>
    <t>Kontek</t>
  </si>
  <si>
    <t>Skagerrak</t>
  </si>
  <si>
    <t>NO</t>
  </si>
  <si>
    <t>Konti-Skan</t>
  </si>
  <si>
    <t>SE</t>
  </si>
  <si>
    <t>DE</t>
  </si>
  <si>
    <t>Fra</t>
  </si>
  <si>
    <t>Til</t>
  </si>
  <si>
    <t>COBRAcable</t>
  </si>
  <si>
    <t>NL</t>
  </si>
  <si>
    <t>Storebælt</t>
  </si>
  <si>
    <t>Viking Link</t>
  </si>
  <si>
    <t>GB</t>
  </si>
  <si>
    <t>Maks. NTC (MW, primo år)</t>
  </si>
  <si>
    <t>Jylland - Tyskland</t>
  </si>
  <si>
    <t>A. Generelle antagelser</t>
  </si>
  <si>
    <t>Elforbrug</t>
  </si>
  <si>
    <t>B. Klassisk (elforbrug i husholdninger og erhverv)</t>
  </si>
  <si>
    <t>Nettoelforbrug</t>
  </si>
  <si>
    <t>C. Individuelle varmepumper</t>
  </si>
  <si>
    <t>D. Store varmepumper</t>
  </si>
  <si>
    <t>ØKR7</t>
  </si>
  <si>
    <t>ØKR1-4</t>
  </si>
  <si>
    <t>Decentrale</t>
  </si>
  <si>
    <t>Elkapacitet (primo år)</t>
  </si>
  <si>
    <t>Centrale</t>
  </si>
  <si>
    <t>Benyttelsestid</t>
  </si>
  <si>
    <t>Værdi</t>
  </si>
  <si>
    <t>I. Opsummering</t>
  </si>
  <si>
    <t>Individuelle varmepumper</t>
  </si>
  <si>
    <t>Store varmepumper</t>
  </si>
  <si>
    <t>Store datacentre</t>
  </si>
  <si>
    <t>H. Store datacentre</t>
  </si>
  <si>
    <t>Klassisk</t>
  </si>
  <si>
    <t>Bruttoelforbrug</t>
  </si>
  <si>
    <t>Danske priser an forbrugssted (2017-priser)</t>
  </si>
  <si>
    <t>Afgifter (2017-priser)</t>
  </si>
  <si>
    <t>Realt BNP, årlig vækst</t>
  </si>
  <si>
    <t>Effektiv rente på 10-årig statsobligation (ultimo)</t>
  </si>
  <si>
    <t>A. Udvikling i økonomiske nøgletal</t>
  </si>
  <si>
    <t>BVT-deflator (2017=1)</t>
  </si>
  <si>
    <t>indeks</t>
  </si>
  <si>
    <t>B. Den reale samfundsøkonomiske kalkulationsrente</t>
  </si>
  <si>
    <t>År 0 - 35</t>
  </si>
  <si>
    <t>År 36 - 70</t>
  </si>
  <si>
    <t>År 70 og efterfølgende år</t>
  </si>
  <si>
    <t>C. Valutakurser</t>
  </si>
  <si>
    <t>Dollarkurs</t>
  </si>
  <si>
    <t>Valutakurser</t>
  </si>
  <si>
    <t>kr./dollar</t>
  </si>
  <si>
    <t>Eurokurs</t>
  </si>
  <si>
    <t>kr./euro</t>
  </si>
  <si>
    <t>Den reale samfundsøkonomiske kalkulationsrente</t>
  </si>
  <si>
    <t>Kilde: Finansministeriet og Energistyrelsen.</t>
  </si>
  <si>
    <t>BVT-deflator, årlig vækst</t>
  </si>
  <si>
    <t>Udvikling i økonomiske nøgletal</t>
  </si>
  <si>
    <t>Centrale gasdata</t>
  </si>
  <si>
    <t>Årsmængder</t>
  </si>
  <si>
    <t>Sverige</t>
  </si>
  <si>
    <t>Kommerciel eksport til Tyskland</t>
  </si>
  <si>
    <t>mio. m3</t>
  </si>
  <si>
    <t>I alt, forbrug og kommerciel eksport</t>
  </si>
  <si>
    <t>PJ</t>
  </si>
  <si>
    <t>Omregningsfaktorer</t>
  </si>
  <si>
    <t>A. Omregningsfaktorer</t>
  </si>
  <si>
    <t>Energiindhold i PJ, øvre brændværdi</t>
  </si>
  <si>
    <t>Energiindhold i GWh, øvre brændværdi</t>
  </si>
  <si>
    <t>kWh/m3</t>
  </si>
  <si>
    <t>GJ/m3</t>
  </si>
  <si>
    <t>Import fra Tyskland (Entry Ellund)</t>
  </si>
  <si>
    <t>Gasforbindelser</t>
  </si>
  <si>
    <t>Kilde: Skatteministeriet. Svovlafgiftsloven og Kvælstofoxiderafgiftsloven (NOx).</t>
  </si>
  <si>
    <t>Nettab</t>
  </si>
  <si>
    <t>Benyttelsestimer</t>
  </si>
  <si>
    <t>Effektforbrug</t>
  </si>
  <si>
    <t>Benyttelsestider (10-årsvinter)</t>
  </si>
  <si>
    <t>Håndtering af effektspidser inden for timen</t>
  </si>
  <si>
    <t>p.u.</t>
  </si>
  <si>
    <t>MWh/h</t>
  </si>
  <si>
    <t>E. Figurer</t>
  </si>
  <si>
    <t>Elbiler og varmepumper</t>
  </si>
  <si>
    <t>Jernbanen og Femern</t>
  </si>
  <si>
    <t>Datacentre</t>
  </si>
  <si>
    <t>D. Figurer</t>
  </si>
  <si>
    <t>Decentrale inkl. regulerkraftanlæg</t>
  </si>
  <si>
    <t>J. Figurer</t>
  </si>
  <si>
    <t>Personbiler og varebiler</t>
  </si>
  <si>
    <t>Busser og lastbiler, indenrigs</t>
  </si>
  <si>
    <t>Søtransport, indenrigs</t>
  </si>
  <si>
    <t>B. Figurer</t>
  </si>
  <si>
    <t>An decentralt værk</t>
  </si>
  <si>
    <t>An centralt værk</t>
  </si>
  <si>
    <t>Klassisk - AF2016</t>
  </si>
  <si>
    <t>Individuelle varmepumper - AF2016</t>
  </si>
  <si>
    <t>Store varmepumper - AF2016</t>
  </si>
  <si>
    <t>Elbiler - AF2016</t>
  </si>
  <si>
    <t>Fjernbanen og Femernforbindelsen - AF2016</t>
  </si>
  <si>
    <t>Store datacentre - AF2016</t>
  </si>
  <si>
    <t>I alt, Østdanmark (DK2)</t>
  </si>
  <si>
    <t>I alt, Vestdanmark (DK1)</t>
  </si>
  <si>
    <t>Vestdanmark (DK1) - AF2016</t>
  </si>
  <si>
    <t>Østdanmark (DK2) - AF2016</t>
  </si>
  <si>
    <t>Danmark - AF2016</t>
  </si>
  <si>
    <t>Elproduktion</t>
  </si>
  <si>
    <t>C. Elproduktion</t>
  </si>
  <si>
    <t>Analyseforudsætninger 2016 (AF2016) til sammenligning</t>
  </si>
  <si>
    <t>Centrale - AF2016</t>
  </si>
  <si>
    <t>Decentrale - AF2016</t>
  </si>
  <si>
    <t>DK, i alt - AF2016</t>
  </si>
  <si>
    <t>Nettoprisindeks (2017=1)</t>
  </si>
  <si>
    <t>Nettoprisindeks, årlig vækst</t>
  </si>
  <si>
    <t>Naturgas (ekskl. sunk costs)</t>
  </si>
  <si>
    <t>Figurtekst</t>
  </si>
  <si>
    <t>E. Elkedler</t>
  </si>
  <si>
    <t>Elkedler</t>
  </si>
  <si>
    <t>Elkedler - AF2016</t>
  </si>
  <si>
    <t>Forbrug, AF2016</t>
  </si>
  <si>
    <t>Produktion, AF2016</t>
  </si>
  <si>
    <t>Import, AF2016</t>
  </si>
  <si>
    <t>Eksport, AF2016</t>
  </si>
  <si>
    <t>D. Forskel</t>
  </si>
  <si>
    <t>Nettoimport, AF2016</t>
  </si>
  <si>
    <t>Gennemsnit, Danmark</t>
  </si>
  <si>
    <t>Fjernvarme</t>
  </si>
  <si>
    <t>A. Forbrug</t>
  </si>
  <si>
    <t>Husholdninger</t>
  </si>
  <si>
    <t>Erhverv</t>
  </si>
  <si>
    <t>Samlet</t>
  </si>
  <si>
    <t>Tab</t>
  </si>
  <si>
    <t>Landvind, AF2016</t>
  </si>
  <si>
    <t>Hav- og kystvind, AF2016</t>
  </si>
  <si>
    <t>Tabel til udviklingsfigur</t>
  </si>
  <si>
    <t>Samlet forbrug (brutto)</t>
  </si>
  <si>
    <t>Klassisk forbrug (brutto)</t>
  </si>
  <si>
    <t>Landmøller, før 2008</t>
  </si>
  <si>
    <t>Landmøller, 2008-2013</t>
  </si>
  <si>
    <t>Landmøller, 2014-2019</t>
  </si>
  <si>
    <t>Klassisk elforbrug</t>
  </si>
  <si>
    <t>Store varmepumper og elkedler</t>
  </si>
  <si>
    <t>Andel for vej- og skibstransport</t>
  </si>
  <si>
    <t>Andel for individuelle varmepumper</t>
  </si>
  <si>
    <t>Benyttelsestid for fjernbanen og Femern</t>
  </si>
  <si>
    <t>Maksimaleffekt</t>
  </si>
  <si>
    <t>Minimaleffekt</t>
  </si>
  <si>
    <t>Andel for store varmepumper og elkedler</t>
  </si>
  <si>
    <t>Benyttelsestid ved maks. effekt i DK1</t>
  </si>
  <si>
    <t>Benyttelsestid ved maks. effekt i DK2</t>
  </si>
  <si>
    <t>Benyttelsestid ved min. effekt i DK1</t>
  </si>
  <si>
    <t>Benyttelsestid ved min. effekt i DK2</t>
  </si>
  <si>
    <t>A. Input til effektberegning</t>
  </si>
  <si>
    <t>B. Maksimaleffekt</t>
  </si>
  <si>
    <t>C. Minimaleffekt</t>
  </si>
  <si>
    <t>Udlandsforbindelser</t>
  </si>
  <si>
    <t>Forbrug i PJ</t>
  </si>
  <si>
    <t>Forbrug i GWh</t>
  </si>
  <si>
    <t>Landmøller, samlet</t>
  </si>
  <si>
    <t>Total, AF2016</t>
  </si>
  <si>
    <t>ASV4</t>
  </si>
  <si>
    <t>STV1</t>
  </si>
  <si>
    <t>Permanent ude af drift</t>
  </si>
  <si>
    <t>Kilde: Energinet.</t>
  </si>
  <si>
    <t>Kilde: Energinets markedsdata og egne beregninger.</t>
  </si>
  <si>
    <t>Kilde: Økonomi- og Indenrigsministeriet. Konvergensprogram 2017.</t>
  </si>
  <si>
    <t>Elkapacitet (MW, primo år)</t>
  </si>
  <si>
    <t>A. Kraftværkskapaciteter</t>
  </si>
  <si>
    <t>Forskel</t>
  </si>
  <si>
    <t>Centrale inkl. reserver</t>
  </si>
  <si>
    <t>90 MW træflis fra medio 2017.</t>
  </si>
  <si>
    <t>Indholdsfortegnelse</t>
  </si>
  <si>
    <t>1.</t>
  </si>
  <si>
    <t>2.</t>
  </si>
  <si>
    <t>3.</t>
  </si>
  <si>
    <t>4.</t>
  </si>
  <si>
    <t>5.</t>
  </si>
  <si>
    <t>6.</t>
  </si>
  <si>
    <t>7.</t>
  </si>
  <si>
    <t>8.</t>
  </si>
  <si>
    <t>9.</t>
  </si>
  <si>
    <t>10.</t>
  </si>
  <si>
    <t>11.</t>
  </si>
  <si>
    <t>12.</t>
  </si>
  <si>
    <t>Solceller</t>
  </si>
  <si>
    <t>Vindmøller</t>
  </si>
  <si>
    <t>Analyseforudsætninger 2017 (AF2017) til sammenligning</t>
  </si>
  <si>
    <t>Klassisk - AF2017</t>
  </si>
  <si>
    <t>Individuelle varmepumper - AF2017</t>
  </si>
  <si>
    <t>Store varmepumper - AF2017</t>
  </si>
  <si>
    <t>Elkedler - AF2017</t>
  </si>
  <si>
    <t>Fjernbanen og Femernforbindelsen - AF2017</t>
  </si>
  <si>
    <t>Store datacentre - AF2017</t>
  </si>
  <si>
    <t>Vestdanmark (DK1) - AF2017</t>
  </si>
  <si>
    <t>Østdanmark (DK2) - AF2017</t>
  </si>
  <si>
    <t>Centrale - AF2017</t>
  </si>
  <si>
    <t>Decentrale - AF2017</t>
  </si>
  <si>
    <t>DK, i alt - AF2017</t>
  </si>
  <si>
    <t>Analyseforudsætninger 2017 (AF2017) og 2016 (AF2016) til sammenligning</t>
  </si>
  <si>
    <t>El til transport - AF2017</t>
  </si>
  <si>
    <t>Kilde: Finansministeriet. Forslag til Finanslov 2018.</t>
  </si>
  <si>
    <t>Kilde: Egne fremskrivninger. Forwardpriser er fra ICE (API2 Rotterdam Coal Futures), CME group (Brent Last Day Financial Futures Quotes) og EEX (NCG Natural Gas Year Futures). Langsigtede priser er fra IEA (World Energy Outlook 2017, "New Policies Scenario").</t>
  </si>
  <si>
    <t>Kilde: Tillægspriser (raffinaderiomkostninger og omkostninger til transport m.m.) er fra Energistyrelsens Basisfremskrivning 2018.</t>
  </si>
  <si>
    <t>Kilde: Energistyrelsens Basisfremskrivning 2018.</t>
  </si>
  <si>
    <t>AF2017 - Opsummering</t>
  </si>
  <si>
    <t>Analyseforudsætninger 2017 (AF2017), 2016 (AF2016) og 2015 (AF2015) til sammenligning</t>
  </si>
  <si>
    <t>Danmark - AF2017</t>
  </si>
  <si>
    <t>Randersværket</t>
  </si>
  <si>
    <t>RAV</t>
  </si>
  <si>
    <t>AMV4</t>
  </si>
  <si>
    <t>Ikke idriftsat</t>
  </si>
  <si>
    <t>Danmark (AF2017)</t>
  </si>
  <si>
    <t>Danmark (AF2016)</t>
  </si>
  <si>
    <t>Alle data er primo året. Kilde: Energistyrelsen.</t>
  </si>
  <si>
    <t>Forbrug, AF2017</t>
  </si>
  <si>
    <t>Produktion, AF2017</t>
  </si>
  <si>
    <t>Eksport, AF2017</t>
  </si>
  <si>
    <t>Import, AF2017</t>
  </si>
  <si>
    <t>Nettoimport, AF2017</t>
  </si>
  <si>
    <t>Analyseforudsætninger 2017 (Af2017) og 2016 (AF2016) til sammenligning</t>
  </si>
  <si>
    <t>Kilde: Finansministeriet.</t>
  </si>
  <si>
    <t>Alle data er primo året. Kilde: Energistyrelsen, Energiproducent tællingen pr. 1.1.2018</t>
  </si>
  <si>
    <t xml:space="preserve">Metode: 25 års levetid for alle havmøller. </t>
  </si>
  <si>
    <t>Sum, møller før 2008</t>
  </si>
  <si>
    <t>Sum, møller fra 2008 - 2013</t>
  </si>
  <si>
    <t>Sum, møller fra 2014 - 2019</t>
  </si>
  <si>
    <t>Vækst, møller før 2008</t>
  </si>
  <si>
    <t>Vækst, møller fra 2008 - 2013</t>
  </si>
  <si>
    <t>Vækst, møller fra 2014 - 2019</t>
  </si>
  <si>
    <t>Før 2008</t>
  </si>
  <si>
    <t>Fra 2008 - 2013</t>
  </si>
  <si>
    <t>Fra 2014 - 2019</t>
  </si>
  <si>
    <t>Sum, forsøgsmøller</t>
  </si>
  <si>
    <t>Vækst, forsøgsmøller</t>
  </si>
  <si>
    <t>El til vejtransport</t>
  </si>
  <si>
    <t>F. El til vejtransport</t>
  </si>
  <si>
    <t>I alt, Vestdanmark</t>
  </si>
  <si>
    <t>I alt, Østdanmark</t>
  </si>
  <si>
    <t>El til banetransport</t>
  </si>
  <si>
    <t>Landvind, AF2017</t>
  </si>
  <si>
    <t>Hav- og kystvind, AF2017</t>
  </si>
  <si>
    <t>Total, AF2017</t>
  </si>
  <si>
    <t>AF2016</t>
  </si>
  <si>
    <t>Transport</t>
  </si>
  <si>
    <t>El og varmeproduktion</t>
  </si>
  <si>
    <t>Kilde: Energistyrelsens fremskrivninger ud fra Finansministeriets metode. Realiserede priser er fra EEX (European Emission Allowances).</t>
  </si>
  <si>
    <t>Nettoelforbrug husholdninger</t>
  </si>
  <si>
    <t>I alt, Husholdninger</t>
  </si>
  <si>
    <t>Nettoelforbrug erhverv</t>
  </si>
  <si>
    <t>Fordeling mellem DK1 og DK2 husholdninger</t>
  </si>
  <si>
    <t>Kilde: beregnet ud fra VEDA-BE udtræk</t>
  </si>
  <si>
    <t>Fordeling mellem DK1 og DK2 erhverv</t>
  </si>
  <si>
    <t>Kilde: Energistyrelsens transportmodel; Trafik-, bolig- og byggestyrelsen</t>
  </si>
  <si>
    <t>Kilde: COWI: Temaanalyse om store datacentre. Udarbejdet for Energistyrelsen, februar 2018.</t>
  </si>
  <si>
    <t xml:space="preserve">    heraf bionaturgas</t>
  </si>
  <si>
    <t>Varmeaftale udløber ultimo 2017. Kører ikke samtidig med ASV5.</t>
  </si>
  <si>
    <t xml:space="preserve">Kilde: Beregningsresultater fra Ramses </t>
  </si>
  <si>
    <t>Til grund for den forventede solcelleudbygning ligger antal fuldlasttimer ved panelerne, dvs. peak FLH målt som kWh/kWp. Kilde: Teknologikataloget og interpolation mellem årene.</t>
  </si>
  <si>
    <t>Værket forventes opgraderet i 2019 (røggaskondensering). Data her angivet er for værket fra 2019 og frem.</t>
  </si>
  <si>
    <t>Konveret til træpiller i 2016</t>
  </si>
  <si>
    <t>Erstattes af AMV4 i sidste kvartal af 2019.</t>
  </si>
  <si>
    <t>Anlægget er opdelt i en del baseret på træpiller + halm (420 MWel ) og en anden del på naturgas (100 MWel)</t>
  </si>
  <si>
    <t>ASV6</t>
  </si>
  <si>
    <t>Erstatter ASV2</t>
  </si>
  <si>
    <t>Rødsand 1 og 2 repowering</t>
  </si>
  <si>
    <t>Tab (ikke opdateret)</t>
  </si>
  <si>
    <t>Bionaturgas</t>
  </si>
  <si>
    <t>Samlede leverancer til Danmark inkl. bionaturgas</t>
  </si>
  <si>
    <t>Anholt repowering</t>
  </si>
  <si>
    <t>Danske importpriser (2018-priser)</t>
  </si>
  <si>
    <t>Danske priser an forbrugssted (2018-priser)</t>
  </si>
  <si>
    <t>Gas fra Nordsøen til Holland</t>
  </si>
  <si>
    <t xml:space="preserve">B. Forbrug og eksport </t>
  </si>
  <si>
    <t xml:space="preserve">C. Produktion og import </t>
  </si>
  <si>
    <t>Nettoimport fra Tyskland(positive tal indikerer import)</t>
  </si>
  <si>
    <t xml:space="preserve">    heraf leverancer til det danske gasnet via Nybro</t>
  </si>
  <si>
    <t>Produktion af salgsgas, Nordsøen (inkl. Trym)</t>
  </si>
  <si>
    <t>Sum, møller fra 2031 - 2040</t>
  </si>
  <si>
    <t>Sum, møller fra 2020 - 2030</t>
  </si>
  <si>
    <t>Vækst, møller fra 2031 - 2040</t>
  </si>
  <si>
    <t>Vækst, møller fra 2020 - 2030</t>
  </si>
  <si>
    <t>Fra 2020 - 2030</t>
  </si>
  <si>
    <t>Fra 2031 - 2040</t>
  </si>
  <si>
    <t>Landmøller, 2020-2030</t>
  </si>
  <si>
    <t>Landmøller, 2031-2040</t>
  </si>
  <si>
    <t>Samlet landvindskapacitet</t>
  </si>
  <si>
    <t>Horns Rev el. Ringkøbing</t>
  </si>
  <si>
    <t>Kriegers Flak el. St. Middelgrund</t>
  </si>
  <si>
    <t>Ringkøbing el. Jammerbugt</t>
  </si>
  <si>
    <t>Ringkøbing</t>
  </si>
  <si>
    <t>Letbaner, S-tog og Metro</t>
  </si>
  <si>
    <t>G. El til banetransport</t>
  </si>
  <si>
    <t>Fjernbane og Femern eksisterende tilslutninger</t>
  </si>
  <si>
    <t>Fjernbane og Femern nye og opgraderede tilslutninger</t>
  </si>
  <si>
    <t>MWp</t>
  </si>
  <si>
    <t>DC/AC sizing factor</t>
  </si>
  <si>
    <t>Wp/W</t>
  </si>
  <si>
    <t>Kommercielle</t>
  </si>
  <si>
    <t>Alle data er primo året og beregnet i MWp. Kilde: Energistyrelsen. Metode: Lineær indfasning mod solpotentiale maximum på 15% af elforbruget i 2040</t>
  </si>
  <si>
    <t>Benyttelsestid ved maks. effekt for store datacentre</t>
  </si>
  <si>
    <t>Benyttelsestid ved min. effekt for store datacentre</t>
  </si>
  <si>
    <t>Nettoprisindeks (2018=1)</t>
  </si>
  <si>
    <t>BVT-deflator (2018=1)</t>
  </si>
  <si>
    <t>CO2-kvoter (2018-priser)</t>
  </si>
  <si>
    <t>Kilde: Energistyrelsen, IntERACT modellen. Tabstal fra AF 2017</t>
  </si>
  <si>
    <t>Kilde: IntERACT elforbrugsfremskrivning 2018.</t>
  </si>
  <si>
    <t>Kilde: Stamdata samt Energinets viden om elkedler i pipeline.</t>
  </si>
  <si>
    <t>Metode: nedtagning af gammel landvind baseret på forventede levetider for vindmøller. Opsætning sfa. teknologineutrale udbud til forventet realisérbar kapacitet på ca. 5 GW, jf. baggrundsnotat ..(JLO notat), herefter forventes ny bruttokapacitet at være lig med nedtagning.</t>
  </si>
  <si>
    <t>Øvrige</t>
  </si>
  <si>
    <t>Kilde: Energistyrelsens Basisfremskrivning 2017. 2030-værdien er antaget konstant i den efterfølgende fremskrivningsperiode.</t>
  </si>
  <si>
    <t>Danmark eksl. Tab</t>
  </si>
  <si>
    <t>kr./GJ (2018-priser)</t>
  </si>
  <si>
    <t>kr./ton (2018-priser)</t>
  </si>
  <si>
    <t>Forbrug i Danmark, AF2017</t>
  </si>
  <si>
    <t>Kilde: Beregningsresultater fra Ramses.</t>
  </si>
  <si>
    <t xml:space="preserve">Note: </t>
  </si>
  <si>
    <t>Grøn tekst angiver input data</t>
  </si>
  <si>
    <t>Sort tekst angiver beregninger, summer eller blot almindelig tekst</t>
  </si>
  <si>
    <t>Realt BNP, årlig vækst (5 års gns.)</t>
  </si>
  <si>
    <t>Kan også køre kulkondens som reserveanlæg</t>
  </si>
  <si>
    <t>AF2017</t>
  </si>
  <si>
    <t>https://ens.dk/service/fremskrivninger-analyser-modeller/teknologikataloger/teknologikatalog-produktion-af-el</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</si>
</sst>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quot;kr.&quot;\ * #,##0.00_ ;_ &quot;kr.&quot;\ * \-#,##0.00_ ;_ &quot;kr.&quot;\ * &quot;-&quot;??_ ;_ @_ "/>
    <numFmt numFmtId="43" formatCode="_ * #,##0.00_ ;_ * \-#,##0.00_ ;_ * &quot;-&quot;??_ ;_ @_ "/>
    <numFmt numFmtId="164" formatCode="0.000"/>
    <numFmt numFmtId="165" formatCode="#,##0;;;@"/>
    <numFmt numFmtId="166" formatCode="0.0%"/>
    <numFmt numFmtId="167" formatCode="0.0"/>
    <numFmt numFmtId="168" formatCode="#,##0.0"/>
    <numFmt numFmtId="169" formatCode="_(* #,##0.00_);_(* \(#,##0.00\);_(* &quot;-&quot;??_);_(@_)"/>
    <numFmt numFmtId="170" formatCode="_-* #,##0.00\ _k_r_-;\-* #,##0.00\ _k_r_-;_-* &quot;-&quot;??\ _k_r_-;_-@_-"/>
    <numFmt numFmtId="171" formatCode="_-* #,##0.00_-;\-* #,##0.00_-;_-* &quot;-&quot;??_-;_-@_-"/>
    <numFmt numFmtId="172" formatCode="#,##0;#\ ##0"/>
    <numFmt numFmtId="173" formatCode="_-[$€-2]* #,##0.00_-;\-[$€-2]* #,##0.00_-;_-[$€-2]* &quot;-&quot;??_-"/>
    <numFmt numFmtId="174" formatCode="0_ ;\-0\ "/>
    <numFmt numFmtId="175" formatCode="yyyy\-mm\-dd"/>
    <numFmt numFmtId="176" formatCode="_ * #,##0_ ;_ * \-#,##0_ ;_ * &quot;-&quot;??_ ;_ @_ "/>
    <numFmt numFmtId="177" formatCode="0.0000"/>
    <numFmt numFmtId="178" formatCode="0.000000"/>
  </numFmts>
  <fonts count="133">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color rgb="FF0070C0"/>
      <name val="Calibri"/>
      <family val="2"/>
      <scheme val="minor"/>
    </font>
    <font>
      <sz val="9"/>
      <color indexed="81"/>
      <name val="Tahoma"/>
      <family val="2"/>
    </font>
    <font>
      <b/>
      <sz val="9"/>
      <color indexed="81"/>
      <name val="Tahoma"/>
      <family val="2"/>
    </font>
    <font>
      <sz val="11"/>
      <color theme="1" tint="0.499984740745262"/>
      <name val="Calibri"/>
      <family val="2"/>
      <scheme val="minor"/>
    </font>
    <font>
      <i/>
      <sz val="11"/>
      <color rgb="FF7F7F7F"/>
      <name val="Calibri"/>
      <family val="2"/>
      <scheme val="minor"/>
    </font>
    <font>
      <sz val="11"/>
      <name val="Calibri"/>
      <family val="2"/>
      <scheme val="minor"/>
    </font>
    <font>
      <sz val="11"/>
      <color theme="1"/>
      <name val="Calibri"/>
      <family val="2"/>
      <scheme val="minor"/>
    </font>
    <font>
      <sz val="11"/>
      <color rgb="FF9C6500"/>
      <name val="Calibri"/>
      <family val="2"/>
      <scheme val="minor"/>
    </font>
    <font>
      <sz val="11"/>
      <color theme="1"/>
      <name val="Calibri"/>
      <family val="2"/>
    </font>
    <font>
      <sz val="11"/>
      <name val="Calibri"/>
      <family val="2"/>
    </font>
    <font>
      <sz val="11"/>
      <color rgb="FF9C6500"/>
      <name val="Calibri"/>
      <family val="2"/>
    </font>
    <font>
      <sz val="11"/>
      <color rgb="FFFF0000"/>
      <name val="Calibri"/>
      <family val="2"/>
    </font>
    <font>
      <b/>
      <sz val="11"/>
      <name val="Calibri"/>
      <family val="2"/>
    </font>
    <font>
      <sz val="11"/>
      <color theme="5"/>
      <name val="Calibri"/>
      <family val="2"/>
    </font>
    <font>
      <b/>
      <u/>
      <sz val="11"/>
      <name val="Calibri"/>
      <family val="2"/>
    </font>
    <font>
      <u/>
      <sz val="11"/>
      <name val="Calibri"/>
      <family val="2"/>
    </font>
    <font>
      <b/>
      <sz val="11"/>
      <color rgb="FFFF0000"/>
      <name val="Calibri"/>
      <family val="2"/>
    </font>
    <font>
      <sz val="11"/>
      <color theme="1" tint="0.499984740745262"/>
      <name val="Calibri"/>
      <family val="2"/>
    </font>
    <font>
      <sz val="11"/>
      <color rgb="FF0070C0"/>
      <name val="Calibri"/>
      <family val="2"/>
    </font>
    <font>
      <b/>
      <sz val="11"/>
      <color theme="1"/>
      <name val="Calibri"/>
      <family val="2"/>
    </font>
    <font>
      <sz val="16"/>
      <color theme="0"/>
      <name val="Calibri Light"/>
      <family val="2"/>
    </font>
    <font>
      <b/>
      <sz val="11"/>
      <color theme="1" tint="0.499984740745262"/>
      <name val="Calibri"/>
      <family val="2"/>
      <scheme val="minor"/>
    </font>
    <font>
      <b/>
      <sz val="11"/>
      <color theme="1" tint="0.499984740745262"/>
      <name val="Calibri"/>
      <family val="2"/>
    </font>
    <font>
      <i/>
      <sz val="11"/>
      <color theme="1" tint="0.499984740745262"/>
      <name val="Calibri"/>
      <family val="2"/>
      <scheme val="minor"/>
    </font>
    <font>
      <u/>
      <sz val="11"/>
      <color theme="10"/>
      <name val="Calibri"/>
      <family val="2"/>
      <scheme val="minor"/>
    </font>
    <font>
      <sz val="16"/>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theme="0" tint="-0.499984740745262"/>
      <name val="Calibri"/>
      <family val="2"/>
      <scheme val="minor"/>
    </font>
    <font>
      <u/>
      <sz val="16"/>
      <color theme="10"/>
      <name val="Calibri"/>
      <family val="2"/>
      <scheme val="minor"/>
    </font>
    <font>
      <sz val="11"/>
      <color rgb="FFFF0000"/>
      <name val="Calibri"/>
      <family val="2"/>
      <scheme val="minor"/>
    </font>
    <font>
      <b/>
      <sz val="11"/>
      <color theme="0" tint="-0.499984740745262"/>
      <name val="Calibri"/>
      <family val="2"/>
    </font>
    <font>
      <b/>
      <u/>
      <sz val="11"/>
      <color theme="0" tint="-0.499984740745262"/>
      <name val="Calibri"/>
      <family val="2"/>
    </font>
    <font>
      <sz val="11"/>
      <color theme="0" tint="-0.499984740745262"/>
      <name val="Calibri"/>
      <family val="2"/>
    </font>
    <font>
      <sz val="11"/>
      <color rgb="FF00B050"/>
      <name val="Calibri"/>
      <family val="2"/>
      <scheme val="minor"/>
    </font>
    <font>
      <sz val="11"/>
      <color rgb="FF3F3F76"/>
      <name val="Calibri"/>
      <family val="2"/>
      <scheme val="minor"/>
    </font>
    <font>
      <sz val="11"/>
      <color theme="0"/>
      <name val="Calibri"/>
      <family val="2"/>
      <scheme val="minor"/>
    </font>
    <font>
      <sz val="10"/>
      <name val="Arial"/>
      <family val="2"/>
    </font>
    <font>
      <sz val="10"/>
      <name val="Helv"/>
    </font>
    <font>
      <sz val="10"/>
      <name val="Arial"/>
      <family val="2"/>
    </font>
    <font>
      <b/>
      <sz val="12"/>
      <name val="Arial"/>
      <family val="2"/>
    </font>
    <font>
      <b/>
      <sz val="10"/>
      <name val="Arial"/>
      <family val="2"/>
    </font>
    <font>
      <sz val="11"/>
      <color indexed="10"/>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8"/>
      <name val="Calibri"/>
      <family val="2"/>
    </font>
    <font>
      <sz val="8"/>
      <color indexed="9"/>
      <name val="Arial"/>
      <family val="2"/>
    </font>
    <font>
      <sz val="10"/>
      <name val="Arial"/>
      <family val="2"/>
      <charset val="238"/>
    </font>
    <font>
      <u/>
      <sz val="10"/>
      <color theme="10"/>
      <name val="Arial"/>
      <family val="2"/>
    </font>
    <font>
      <u/>
      <sz val="10"/>
      <color indexed="12"/>
      <name val="Arial"/>
      <family val="2"/>
    </font>
    <font>
      <sz val="11"/>
      <color indexed="9"/>
      <name val="Calibri"/>
      <family val="2"/>
    </font>
    <font>
      <b/>
      <sz val="11"/>
      <color indexed="52"/>
      <name val="Calibri"/>
      <family val="2"/>
    </font>
    <font>
      <i/>
      <sz val="11"/>
      <color indexed="23"/>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20"/>
      <name val="Calibri"/>
      <family val="2"/>
    </font>
    <font>
      <sz val="10"/>
      <name val="MS Sans Serif"/>
      <family val="2"/>
    </font>
    <font>
      <sz val="9"/>
      <name val="Times New Roman"/>
      <family val="1"/>
    </font>
    <font>
      <b/>
      <sz val="9"/>
      <name val="Times New Roman"/>
      <family val="1"/>
    </font>
    <font>
      <sz val="9"/>
      <color indexed="8"/>
      <name val="Times New Roman"/>
      <family val="1"/>
    </font>
    <font>
      <b/>
      <sz val="12"/>
      <name val="Times New Roman"/>
      <family val="1"/>
    </font>
    <font>
      <sz val="10"/>
      <color theme="1"/>
      <name val="Arial"/>
      <family val="2"/>
    </font>
    <font>
      <sz val="8.5"/>
      <color theme="1"/>
      <name val="Arial"/>
      <family val="2"/>
    </font>
    <font>
      <b/>
      <sz val="9"/>
      <color indexed="8"/>
      <name val="Times New Roman"/>
      <family val="1"/>
    </font>
    <font>
      <b/>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0"/>
      <name val="Courier"/>
      <family val="3"/>
    </font>
    <font>
      <b/>
      <sz val="16"/>
      <color theme="0"/>
      <name val="Calibri"/>
      <family val="2"/>
      <scheme val="minor"/>
    </font>
    <font>
      <b/>
      <sz val="7"/>
      <color indexed="45"/>
      <name val="Arial"/>
      <family val="2"/>
    </font>
    <font>
      <sz val="7"/>
      <color indexed="45"/>
      <name val="Arial"/>
      <family val="2"/>
    </font>
    <font>
      <u/>
      <sz val="11"/>
      <color theme="10"/>
      <name val="Calibri"/>
      <family val="2"/>
    </font>
    <font>
      <sz val="11"/>
      <color rgb="FF000000"/>
      <name val="Calibri"/>
      <family val="2"/>
    </font>
    <font>
      <b/>
      <sz val="11"/>
      <color rgb="FF000000"/>
      <name val="Calibri"/>
      <family val="2"/>
    </font>
    <font>
      <sz val="8"/>
      <name val="Arial"/>
      <family val="2"/>
    </font>
    <font>
      <sz val="10"/>
      <color rgb="FF0000FF"/>
      <name val="Calibri"/>
      <family val="2"/>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0"/>
      <name val="Calibri"/>
      <family val="2"/>
    </font>
    <font>
      <sz val="9"/>
      <name val="Geneva"/>
      <family val="2"/>
    </font>
    <font>
      <u/>
      <sz val="8"/>
      <color indexed="12"/>
      <name val="Arial"/>
      <family val="2"/>
    </font>
    <font>
      <sz val="10"/>
      <name val="Times New Roman"/>
      <family val="1"/>
    </font>
    <font>
      <b/>
      <sz val="13"/>
      <color theme="0"/>
      <name val="Calibri"/>
      <family val="2"/>
      <scheme val="minor"/>
    </font>
    <font>
      <b/>
      <sz val="12"/>
      <color theme="0"/>
      <name val="Calibri"/>
      <family val="2"/>
      <scheme val="minor"/>
    </font>
    <font>
      <sz val="18"/>
      <color theme="3"/>
      <name val="Cambria"/>
      <family val="2"/>
      <scheme val="major"/>
    </font>
    <font>
      <sz val="10"/>
      <color rgb="FFFF0000"/>
      <name val="Calibri"/>
      <family val="2"/>
    </font>
    <font>
      <i/>
      <sz val="10"/>
      <name val="Calibri"/>
      <family val="2"/>
    </font>
    <font>
      <sz val="10"/>
      <name val="Frutiger Roman"/>
    </font>
    <font>
      <sz val="10"/>
      <color theme="1"/>
      <name val="Verdana"/>
      <family val="2"/>
    </font>
    <font>
      <sz val="10"/>
      <color rgb="FF00B050"/>
      <name val="Calibri"/>
      <family val="2"/>
    </font>
    <font>
      <sz val="11"/>
      <color rgb="FF000000"/>
      <name val="Calibri"/>
      <family val="2"/>
      <scheme val="minor"/>
    </font>
    <font>
      <sz val="11"/>
      <color theme="6" tint="-0.249977111117893"/>
      <name val="Calibri"/>
      <family val="2"/>
      <scheme val="minor"/>
    </font>
    <font>
      <sz val="11"/>
      <color theme="6" tint="-0.249977111117893"/>
      <name val="Calibri"/>
      <family val="2"/>
    </font>
    <font>
      <b/>
      <sz val="11"/>
      <color theme="6" tint="-0.249977111117893"/>
      <name val="Calibri"/>
      <family val="2"/>
    </font>
    <font>
      <b/>
      <sz val="11"/>
      <color theme="6" tint="-0.249977111117893"/>
      <name val="Calibri"/>
      <family val="2"/>
      <scheme val="minor"/>
    </font>
    <font>
      <sz val="11"/>
      <color rgb="FF4F81BD"/>
      <name val="Calibri"/>
      <family val="2"/>
    </font>
    <font>
      <i/>
      <sz val="11"/>
      <color rgb="FF7F7F7F"/>
      <name val="Calibri"/>
      <family val="2"/>
    </font>
    <font>
      <sz val="11"/>
      <color rgb="FFF9AF3C"/>
      <name val="Calibri"/>
      <family val="2"/>
    </font>
    <font>
      <sz val="9"/>
      <color rgb="FF000000"/>
      <name val="Calibri"/>
      <family val="2"/>
    </font>
    <font>
      <sz val="11"/>
      <color theme="0" tint="-0.34998626667073579"/>
      <name val="Calibri"/>
      <family val="2"/>
      <scheme val="minor"/>
    </font>
    <font>
      <sz val="8"/>
      <color rgb="FF666666"/>
      <name val="Verdana"/>
      <family val="2"/>
    </font>
    <font>
      <b/>
      <sz val="11"/>
      <color rgb="FF00B050"/>
      <name val="Calibri"/>
      <family val="2"/>
      <scheme val="minor"/>
    </font>
    <font>
      <sz val="11"/>
      <color rgb="FF00B050"/>
      <name val="Calibri"/>
      <family val="2"/>
    </font>
    <font>
      <b/>
      <sz val="11"/>
      <color rgb="FF00B050"/>
      <name val="Calibri"/>
      <family val="2"/>
    </font>
    <font>
      <sz val="16"/>
      <color rgb="FF00B050"/>
      <name val="Calibri"/>
      <family val="2"/>
      <scheme val="minor"/>
    </font>
    <font>
      <sz val="16"/>
      <color rgb="FF000000"/>
      <name val="Calibri"/>
      <family val="2"/>
      <scheme val="minor"/>
    </font>
    <font>
      <u/>
      <sz val="11"/>
      <color rgb="FF0070C0"/>
      <name val="Calibri"/>
      <family val="2"/>
      <scheme val="minor"/>
    </font>
    <font>
      <i/>
      <u/>
      <sz val="11"/>
      <color theme="10"/>
      <name val="Calibri"/>
      <family val="2"/>
      <scheme val="minor"/>
    </font>
  </fonts>
  <fills count="77">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9"/>
      </patternFill>
    </fill>
    <fill>
      <patternFill patternType="solid">
        <fgColor rgb="FFFFEB9C"/>
      </patternFill>
    </fill>
    <fill>
      <patternFill patternType="solid">
        <fgColor theme="6"/>
      </patternFill>
    </fill>
    <fill>
      <patternFill patternType="solid">
        <fgColor theme="6" tint="0.39997558519241921"/>
        <bgColor indexed="65"/>
      </patternFill>
    </fill>
    <fill>
      <patternFill patternType="solid">
        <fgColor theme="0"/>
        <bgColor indexed="64"/>
      </patternFill>
    </fill>
    <fill>
      <patternFill patternType="solid">
        <fgColor theme="5"/>
        <bgColor indexed="64"/>
      </patternFill>
    </fill>
    <fill>
      <patternFill patternType="solid">
        <fgColor theme="0" tint="-0.249977111117893"/>
        <bgColor indexed="64"/>
      </patternFill>
    </fill>
    <fill>
      <patternFill patternType="solid">
        <fgColor indexed="22"/>
        <bgColor indexed="64"/>
      </patternFill>
    </fill>
    <fill>
      <patternFill patternType="solid">
        <fgColor theme="8"/>
        <bgColor indexed="64"/>
      </patternFill>
    </fill>
    <fill>
      <patternFill patternType="solid">
        <fgColor rgb="FFDADADA"/>
        <bgColor indexed="64"/>
      </patternFill>
    </fill>
    <fill>
      <patternFill patternType="solid">
        <fgColor theme="7"/>
        <bgColor indexed="64"/>
      </patternFill>
    </fill>
    <fill>
      <patternFill patternType="solid">
        <fgColor theme="0" tint="-0.14999847407452621"/>
        <bgColor indexed="64"/>
      </patternFill>
    </fill>
    <fill>
      <patternFill patternType="solid">
        <fgColor theme="7" tint="-9.9978637043366805E-2"/>
        <bgColor indexed="64"/>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2"/>
      </patternFill>
    </fill>
    <fill>
      <patternFill patternType="solid">
        <fgColor indexed="43"/>
      </patternFill>
    </fill>
    <fill>
      <patternFill patternType="solid">
        <fgColor indexed="63"/>
        <bgColor indexed="64"/>
      </patternFill>
    </fill>
    <fill>
      <patternFill patternType="solid">
        <fgColor indexed="62"/>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rgb="FFFFC000"/>
        <bgColor indexed="64"/>
      </patternFill>
    </fill>
    <fill>
      <patternFill patternType="solid">
        <fgColor indexed="9"/>
        <bgColor indexed="64"/>
      </patternFill>
    </fill>
    <fill>
      <patternFill patternType="solid">
        <fgColor rgb="FFBED6EE"/>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rgb="FFDADADA"/>
        <bgColor rgb="FF000000"/>
      </patternFill>
    </fill>
  </fills>
  <borders count="171">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45"/>
      </top>
      <bottom style="thin">
        <color indexed="45"/>
      </bottom>
      <diagonal/>
    </border>
    <border>
      <left/>
      <right/>
      <top/>
      <bottom style="thin">
        <color indexed="50"/>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s>
  <cellStyleXfs count="17317">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8" fillId="0" borderId="0" applyNumberFormat="0" applyFill="0" applyBorder="0" applyAlignment="0" applyProtection="0"/>
    <xf numFmtId="0" fontId="11" fillId="5"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9" fontId="10" fillId="0" borderId="0" applyFont="0" applyFill="0" applyBorder="0" applyAlignment="0" applyProtection="0"/>
    <xf numFmtId="0" fontId="28" fillId="0" borderId="0" applyNumberFormat="0" applyFill="0" applyBorder="0" applyAlignment="0" applyProtection="0"/>
    <xf numFmtId="43" fontId="10" fillId="0" borderId="0" applyFont="0" applyFill="0" applyBorder="0" applyAlignment="0" applyProtection="0"/>
    <xf numFmtId="0" fontId="43" fillId="0" borderId="0"/>
    <xf numFmtId="0" fontId="10" fillId="0" borderId="0"/>
    <xf numFmtId="0" fontId="10" fillId="0" borderId="0"/>
    <xf numFmtId="9" fontId="10" fillId="0" borderId="0" applyFont="0" applyFill="0" applyBorder="0" applyAlignment="0" applyProtection="0"/>
    <xf numFmtId="0" fontId="10" fillId="18" borderId="0" applyNumberFormat="0" applyBorder="0" applyAlignment="0" applyProtection="0"/>
    <xf numFmtId="0" fontId="10" fillId="21" borderId="0" applyNumberFormat="0" applyBorder="0" applyAlignment="0" applyProtection="0"/>
    <xf numFmtId="9" fontId="10" fillId="0" borderId="0" applyFont="0" applyFill="0" applyBorder="0" applyAlignment="0" applyProtection="0"/>
    <xf numFmtId="0" fontId="41" fillId="0" borderId="0"/>
    <xf numFmtId="0" fontId="42" fillId="0" borderId="0"/>
    <xf numFmtId="9" fontId="43" fillId="0" borderId="0" applyFont="0" applyFill="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40" fillId="3" borderId="0" applyNumberFormat="0" applyBorder="0" applyAlignment="0" applyProtection="0"/>
    <xf numFmtId="0" fontId="40" fillId="23" borderId="0" applyNumberFormat="0" applyBorder="0" applyAlignment="0" applyProtection="0"/>
    <xf numFmtId="0" fontId="40" fillId="7"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2" fillId="0" borderId="0"/>
    <xf numFmtId="0" fontId="42" fillId="0" borderId="0"/>
    <xf numFmtId="0" fontId="47" fillId="37" borderId="12" applyNumberFormat="0" applyAlignment="0" applyProtection="0"/>
    <xf numFmtId="0" fontId="47" fillId="37" borderId="12" applyNumberFormat="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17" borderId="10" applyNumberFormat="0" applyAlignment="0" applyProtection="0"/>
    <xf numFmtId="0" fontId="40" fillId="2" borderId="0" applyNumberFormat="0" applyBorder="0" applyAlignment="0" applyProtection="0"/>
    <xf numFmtId="0" fontId="40" fillId="20" borderId="0" applyNumberFormat="0" applyBorder="0" applyAlignment="0" applyProtection="0"/>
    <xf numFmtId="0" fontId="40" fillId="6"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4"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10" fillId="0" borderId="0"/>
    <xf numFmtId="0" fontId="42" fillId="0" borderId="0"/>
    <xf numFmtId="0" fontId="10" fillId="0" borderId="0"/>
    <xf numFmtId="0" fontId="42" fillId="0" borderId="0"/>
    <xf numFmtId="0" fontId="10" fillId="0" borderId="0"/>
    <xf numFmtId="0" fontId="42" fillId="0" borderId="0"/>
    <xf numFmtId="0" fontId="42" fillId="0" borderId="0"/>
    <xf numFmtId="0" fontId="49" fillId="38" borderId="13" applyNumberFormat="0" applyAlignment="0" applyProtection="0"/>
    <xf numFmtId="0" fontId="49" fillId="38" borderId="13" applyNumberFormat="0" applyAlignment="0" applyProtection="0"/>
    <xf numFmtId="0" fontId="42" fillId="0" borderId="0"/>
    <xf numFmtId="9" fontId="43" fillId="0" borderId="0" applyFont="0" applyFill="0" applyBorder="0" applyAlignment="0" applyProtection="0"/>
    <xf numFmtId="9" fontId="10" fillId="0" borderId="0" applyFont="0" applyFill="0" applyBorder="0" applyAlignment="0" applyProtection="0"/>
    <xf numFmtId="0" fontId="50" fillId="0" borderId="14" applyNumberFormat="0" applyFill="0" applyAlignment="0" applyProtection="0"/>
    <xf numFmtId="0" fontId="50" fillId="0" borderId="14" applyNumberFormat="0" applyFill="0" applyAlignment="0" applyProtection="0"/>
    <xf numFmtId="0" fontId="10" fillId="0" borderId="0"/>
    <xf numFmtId="0" fontId="45" fillId="40" borderId="1" applyNumberFormat="0" applyProtection="0">
      <alignment horizontal="right"/>
    </xf>
    <xf numFmtId="0" fontId="44" fillId="40" borderId="0" applyNumberFormat="0" applyBorder="0" applyProtection="0">
      <alignment horizontal="left"/>
    </xf>
    <xf numFmtId="0" fontId="45" fillId="40" borderId="1" applyNumberFormat="0" applyProtection="0">
      <alignment horizontal="left"/>
    </xf>
    <xf numFmtId="49" fontId="43" fillId="0" borderId="1" applyFill="0" applyProtection="0">
      <alignment horizontal="right"/>
    </xf>
    <xf numFmtId="0" fontId="52" fillId="41" borderId="0" applyNumberFormat="0" applyBorder="0" applyProtection="0">
      <alignment horizontal="left"/>
    </xf>
    <xf numFmtId="1" fontId="43" fillId="0" borderId="1" applyFill="0" applyProtection="0">
      <alignment horizontal="right" vertical="top" wrapText="1"/>
    </xf>
    <xf numFmtId="2" fontId="43" fillId="0" borderId="1" applyFill="0" applyProtection="0">
      <alignment horizontal="right" vertical="top" wrapText="1"/>
    </xf>
    <xf numFmtId="0" fontId="43" fillId="0" borderId="1" applyFill="0" applyProtection="0">
      <alignment horizontal="right" vertical="top" wrapText="1"/>
    </xf>
    <xf numFmtId="0" fontId="45" fillId="40" borderId="1" applyNumberFormat="0" applyProtection="0">
      <alignment horizontal="right"/>
    </xf>
    <xf numFmtId="0" fontId="44" fillId="40" borderId="0" applyNumberFormat="0" applyBorder="0" applyProtection="0">
      <alignment horizontal="left"/>
    </xf>
    <xf numFmtId="0" fontId="45" fillId="40" borderId="1" applyNumberFormat="0" applyProtection="0">
      <alignment horizontal="left"/>
    </xf>
    <xf numFmtId="49" fontId="43" fillId="0" borderId="1" applyFill="0" applyProtection="0">
      <alignment horizontal="right"/>
    </xf>
    <xf numFmtId="0" fontId="52" fillId="41" borderId="0" applyNumberFormat="0" applyBorder="0" applyProtection="0">
      <alignment horizontal="left"/>
    </xf>
    <xf numFmtId="1" fontId="43" fillId="0" borderId="1" applyFill="0" applyProtection="0">
      <alignment horizontal="right" vertical="top" wrapText="1"/>
    </xf>
    <xf numFmtId="2" fontId="43" fillId="0" borderId="1" applyFill="0" applyProtection="0">
      <alignment horizontal="right" vertical="top" wrapText="1"/>
    </xf>
    <xf numFmtId="0" fontId="43" fillId="0" borderId="1" applyFill="0" applyProtection="0">
      <alignment horizontal="right" vertical="top" wrapText="1"/>
    </xf>
    <xf numFmtId="0" fontId="45" fillId="40" borderId="1" applyNumberFormat="0" applyProtection="0">
      <alignment horizontal="right"/>
    </xf>
    <xf numFmtId="0" fontId="44" fillId="40" borderId="0" applyNumberFormat="0" applyBorder="0" applyProtection="0">
      <alignment horizontal="left"/>
    </xf>
    <xf numFmtId="0" fontId="45" fillId="40" borderId="1" applyNumberFormat="0" applyProtection="0">
      <alignment horizontal="left"/>
    </xf>
    <xf numFmtId="49" fontId="43" fillId="0" borderId="1" applyFill="0" applyProtection="0">
      <alignment horizontal="right"/>
    </xf>
    <xf numFmtId="0" fontId="52" fillId="41" borderId="0" applyNumberFormat="0" applyBorder="0" applyProtection="0">
      <alignment horizontal="left"/>
    </xf>
    <xf numFmtId="1" fontId="43" fillId="0" borderId="1" applyFill="0" applyProtection="0">
      <alignment horizontal="right" vertical="top" wrapText="1"/>
    </xf>
    <xf numFmtId="2" fontId="43" fillId="0" borderId="1" applyFill="0" applyProtection="0">
      <alignment horizontal="right" vertical="top" wrapText="1"/>
    </xf>
    <xf numFmtId="0" fontId="43" fillId="0" borderId="1" applyFill="0" applyProtection="0">
      <alignment horizontal="right" vertical="top" wrapText="1"/>
    </xf>
    <xf numFmtId="0" fontId="45" fillId="40" borderId="1" applyNumberFormat="0" applyProtection="0">
      <alignment horizontal="right"/>
    </xf>
    <xf numFmtId="1" fontId="43" fillId="0" borderId="1" applyFill="0" applyProtection="0">
      <alignment horizontal="right" vertical="top" wrapText="1"/>
    </xf>
    <xf numFmtId="2" fontId="43" fillId="0" borderId="1" applyFill="0" applyProtection="0">
      <alignment horizontal="right" vertical="top" wrapText="1"/>
    </xf>
    <xf numFmtId="0" fontId="43" fillId="0" borderId="1" applyFill="0" applyProtection="0">
      <alignment horizontal="right" vertical="top" wrapText="1"/>
    </xf>
    <xf numFmtId="0" fontId="45" fillId="40" borderId="1" applyNumberFormat="0" applyProtection="0">
      <alignment horizontal="right"/>
    </xf>
    <xf numFmtId="0" fontId="44" fillId="40" borderId="0" applyNumberFormat="0" applyBorder="0" applyProtection="0">
      <alignment horizontal="left"/>
    </xf>
    <xf numFmtId="0" fontId="45" fillId="40" borderId="1" applyNumberFormat="0" applyProtection="0">
      <alignment horizontal="left"/>
    </xf>
    <xf numFmtId="49" fontId="43" fillId="0" borderId="1" applyFill="0" applyProtection="0">
      <alignment horizontal="right"/>
    </xf>
    <xf numFmtId="0" fontId="52" fillId="41" borderId="0" applyNumberFormat="0" applyBorder="0" applyProtection="0">
      <alignment horizontal="left"/>
    </xf>
    <xf numFmtId="1" fontId="43" fillId="0" borderId="1" applyFill="0" applyProtection="0">
      <alignment horizontal="right" vertical="top" wrapText="1"/>
    </xf>
    <xf numFmtId="2" fontId="43" fillId="0" borderId="1" applyFill="0" applyProtection="0">
      <alignment horizontal="right" vertical="top" wrapText="1"/>
    </xf>
    <xf numFmtId="0" fontId="43" fillId="0" borderId="1" applyFill="0" applyProtection="0">
      <alignment horizontal="right" vertical="top" wrapText="1"/>
    </xf>
    <xf numFmtId="0" fontId="45" fillId="40" borderId="1" applyNumberFormat="0" applyProtection="0">
      <alignment horizontal="right"/>
    </xf>
    <xf numFmtId="0" fontId="44" fillId="40" borderId="0" applyNumberFormat="0" applyBorder="0" applyProtection="0">
      <alignment horizontal="left"/>
    </xf>
    <xf numFmtId="0" fontId="45" fillId="40" borderId="1" applyNumberFormat="0" applyProtection="0">
      <alignment horizontal="left"/>
    </xf>
    <xf numFmtId="49" fontId="43" fillId="0" borderId="1" applyFill="0" applyProtection="0">
      <alignment horizontal="right"/>
    </xf>
    <xf numFmtId="0" fontId="52" fillId="41" borderId="0" applyNumberFormat="0" applyBorder="0" applyProtection="0">
      <alignment horizontal="left"/>
    </xf>
    <xf numFmtId="1" fontId="43" fillId="0" borderId="1" applyFill="0" applyProtection="0">
      <alignment horizontal="right" vertical="top" wrapText="1"/>
    </xf>
    <xf numFmtId="2" fontId="43" fillId="0" borderId="1" applyFill="0" applyProtection="0">
      <alignment horizontal="right" vertical="top" wrapText="1"/>
    </xf>
    <xf numFmtId="0" fontId="43" fillId="0" borderId="1" applyFill="0" applyProtection="0">
      <alignment horizontal="right" vertical="top" wrapText="1"/>
    </xf>
    <xf numFmtId="0" fontId="45" fillId="40" borderId="1" applyNumberFormat="0" applyProtection="0">
      <alignment horizontal="right"/>
    </xf>
    <xf numFmtId="0" fontId="44" fillId="40" borderId="0" applyNumberFormat="0" applyBorder="0" applyProtection="0">
      <alignment horizontal="left"/>
    </xf>
    <xf numFmtId="0" fontId="45" fillId="40" borderId="1" applyNumberFormat="0" applyProtection="0">
      <alignment horizontal="left"/>
    </xf>
    <xf numFmtId="49" fontId="43" fillId="0" borderId="1" applyFill="0" applyProtection="0">
      <alignment horizontal="right"/>
    </xf>
    <xf numFmtId="0" fontId="52" fillId="41" borderId="0" applyNumberFormat="0" applyBorder="0" applyProtection="0">
      <alignment horizontal="left"/>
    </xf>
    <xf numFmtId="1" fontId="43" fillId="0" borderId="1" applyFill="0" applyProtection="0">
      <alignment horizontal="right" vertical="top" wrapText="1"/>
    </xf>
    <xf numFmtId="2" fontId="43" fillId="0" borderId="1" applyFill="0" applyProtection="0">
      <alignment horizontal="right" vertical="top" wrapText="1"/>
    </xf>
    <xf numFmtId="0" fontId="43" fillId="0" borderId="1" applyFill="0" applyProtection="0">
      <alignment horizontal="right" vertical="top" wrapText="1"/>
    </xf>
    <xf numFmtId="0" fontId="43" fillId="0" borderId="0"/>
    <xf numFmtId="0" fontId="10" fillId="0" borderId="0"/>
    <xf numFmtId="9" fontId="10" fillId="0" borderId="0" applyFont="0" applyFill="0" applyBorder="0" applyAlignment="0" applyProtection="0"/>
    <xf numFmtId="49" fontId="53" fillId="0" borderId="1" applyFill="0" applyProtection="0">
      <alignment horizontal="right"/>
    </xf>
    <xf numFmtId="2" fontId="53" fillId="0" borderId="1" applyFill="0" applyProtection="0">
      <alignment horizontal="right" vertical="top" wrapText="1"/>
    </xf>
    <xf numFmtId="1" fontId="53" fillId="0" borderId="1" applyFill="0" applyProtection="0">
      <alignment horizontal="right" vertical="top" wrapText="1"/>
    </xf>
    <xf numFmtId="49" fontId="53" fillId="0" borderId="1" applyFill="0" applyProtection="0">
      <alignment horizontal="right"/>
    </xf>
    <xf numFmtId="2" fontId="53" fillId="0" borderId="1" applyFill="0" applyProtection="0">
      <alignment horizontal="right" vertical="top" wrapText="1"/>
    </xf>
    <xf numFmtId="1" fontId="53" fillId="0" borderId="1" applyFill="0" applyProtection="0">
      <alignment horizontal="right" vertical="top" wrapText="1"/>
    </xf>
    <xf numFmtId="49" fontId="53" fillId="0" borderId="1" applyFill="0" applyProtection="0">
      <alignment horizontal="right"/>
    </xf>
    <xf numFmtId="0" fontId="53" fillId="0" borderId="1" applyFill="0" applyProtection="0">
      <alignment horizontal="right" vertical="top" wrapText="1"/>
    </xf>
    <xf numFmtId="1" fontId="53" fillId="0" borderId="1" applyFill="0" applyProtection="0">
      <alignment horizontal="right" vertical="top" wrapText="1"/>
    </xf>
    <xf numFmtId="2" fontId="53" fillId="0" borderId="1" applyFill="0" applyProtection="0">
      <alignment horizontal="right" vertical="top" wrapText="1"/>
    </xf>
    <xf numFmtId="49" fontId="53" fillId="0" borderId="1" applyFill="0" applyProtection="0">
      <alignment horizontal="right"/>
    </xf>
    <xf numFmtId="1" fontId="53" fillId="0" borderId="1" applyFill="0" applyProtection="0">
      <alignment horizontal="right" vertical="top" wrapText="1"/>
    </xf>
    <xf numFmtId="2" fontId="53" fillId="0" borderId="1" applyFill="0" applyProtection="0">
      <alignment horizontal="right" vertical="top" wrapText="1"/>
    </xf>
    <xf numFmtId="0" fontId="53" fillId="0" borderId="1" applyFill="0" applyProtection="0">
      <alignment horizontal="right" vertical="top" wrapText="1"/>
    </xf>
    <xf numFmtId="49" fontId="53" fillId="0" borderId="1" applyFill="0" applyProtection="0">
      <alignment horizontal="right"/>
    </xf>
    <xf numFmtId="2" fontId="53" fillId="0" borderId="1" applyFill="0" applyProtection="0">
      <alignment horizontal="right" vertical="top" wrapText="1"/>
    </xf>
    <xf numFmtId="1" fontId="53" fillId="0" borderId="1" applyFill="0" applyProtection="0">
      <alignment horizontal="right" vertical="top" wrapText="1"/>
    </xf>
    <xf numFmtId="0" fontId="39" fillId="42" borderId="9" applyBorder="0" applyProtection="0">
      <alignment horizontal="center" vertical="center"/>
    </xf>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43" fillId="0" borderId="0"/>
    <xf numFmtId="9"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0" fillId="0" borderId="0"/>
    <xf numFmtId="0" fontId="10" fillId="0" borderId="0"/>
    <xf numFmtId="0" fontId="54" fillId="0" borderId="0" applyNumberFormat="0" applyFill="0" applyBorder="0" applyAlignment="0" applyProtection="0"/>
    <xf numFmtId="0" fontId="10" fillId="0" borderId="0"/>
    <xf numFmtId="0" fontId="10" fillId="0" borderId="0"/>
    <xf numFmtId="0" fontId="43" fillId="0" borderId="0"/>
    <xf numFmtId="44" fontId="4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3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46" borderId="0" applyNumberFormat="0" applyBorder="0" applyAlignment="0" applyProtection="0"/>
    <xf numFmtId="0" fontId="51" fillId="48" borderId="0" applyNumberFormat="0" applyBorder="0" applyAlignment="0" applyProtection="0"/>
    <xf numFmtId="0" fontId="51" fillId="51" borderId="0" applyNumberFormat="0" applyBorder="0" applyAlignment="0" applyProtection="0"/>
    <xf numFmtId="0" fontId="56" fillId="52"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46" fillId="0" borderId="0" applyNumberFormat="0" applyFill="0" applyBorder="0" applyAlignment="0" applyProtection="0"/>
    <xf numFmtId="0" fontId="43" fillId="56" borderId="16" applyNumberFormat="0" applyFont="0" applyAlignment="0" applyProtection="0"/>
    <xf numFmtId="0" fontId="57" fillId="38" borderId="12" applyNumberFormat="0" applyAlignment="0" applyProtection="0"/>
    <xf numFmtId="0" fontId="58" fillId="0" borderId="0" applyNumberFormat="0" applyFill="0" applyBorder="0" applyAlignment="0" applyProtection="0"/>
    <xf numFmtId="0" fontId="59" fillId="45" borderId="0" applyNumberFormat="0" applyBorder="0" applyAlignment="0" applyProtection="0"/>
    <xf numFmtId="169" fontId="43" fillId="0" borderId="0" applyFont="0" applyFill="0" applyBorder="0" applyAlignment="0" applyProtection="0"/>
    <xf numFmtId="0" fontId="60" fillId="57" borderId="17" applyNumberFormat="0" applyAlignment="0" applyProtection="0"/>
    <xf numFmtId="0" fontId="55" fillId="0" borderId="0" applyNumberFormat="0" applyFill="0" applyBorder="0" applyAlignment="0" applyProtection="0">
      <alignment vertical="top"/>
      <protection locked="0"/>
    </xf>
    <xf numFmtId="0" fontId="56" fillId="58" borderId="0" applyNumberFormat="0" applyBorder="0" applyAlignment="0" applyProtection="0"/>
    <xf numFmtId="0" fontId="56" fillId="59" borderId="0" applyNumberFormat="0" applyBorder="0" applyAlignment="0" applyProtection="0"/>
    <xf numFmtId="0" fontId="56" fillId="60"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61" borderId="0" applyNumberFormat="0" applyBorder="0" applyAlignment="0" applyProtection="0"/>
    <xf numFmtId="0" fontId="67" fillId="0" borderId="0"/>
    <xf numFmtId="0" fontId="51" fillId="0" borderId="0"/>
    <xf numFmtId="0" fontId="43" fillId="0" borderId="0"/>
    <xf numFmtId="0" fontId="61" fillId="0" borderId="18" applyNumberFormat="0" applyFill="0" applyAlignment="0" applyProtection="0"/>
    <xf numFmtId="0" fontId="62" fillId="0" borderId="19" applyNumberFormat="0" applyFill="0" applyAlignment="0" applyProtection="0"/>
    <xf numFmtId="0" fontId="63" fillId="0" borderId="20" applyNumberFormat="0" applyFill="0" applyAlignment="0" applyProtection="0"/>
    <xf numFmtId="0" fontId="63" fillId="0" borderId="0" applyNumberFormat="0" applyFill="0" applyBorder="0" applyAlignment="0" applyProtection="0"/>
    <xf numFmtId="9" fontId="43" fillId="0" borderId="0" applyFont="0" applyFill="0" applyBorder="0" applyAlignment="0" applyProtection="0"/>
    <xf numFmtId="0" fontId="64" fillId="0" borderId="21" applyNumberFormat="0" applyFill="0" applyAlignment="0" applyProtection="0"/>
    <xf numFmtId="0" fontId="65" fillId="0" borderId="0" applyNumberFormat="0" applyFill="0" applyBorder="0" applyAlignment="0" applyProtection="0"/>
    <xf numFmtId="0" fontId="66" fillId="44" borderId="0" applyNumberFormat="0" applyBorder="0" applyAlignment="0" applyProtection="0"/>
    <xf numFmtId="0" fontId="10" fillId="0" borderId="0"/>
    <xf numFmtId="0" fontId="10" fillId="0" borderId="0"/>
    <xf numFmtId="0" fontId="10" fillId="0" borderId="0"/>
    <xf numFmtId="0" fontId="10" fillId="0" borderId="0"/>
    <xf numFmtId="9"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10" fillId="0" borderId="0"/>
    <xf numFmtId="0" fontId="10" fillId="0" borderId="0"/>
    <xf numFmtId="0" fontId="10" fillId="0" borderId="0"/>
    <xf numFmtId="9" fontId="43" fillId="0" borderId="0" applyFont="0" applyFill="0" applyBorder="0" applyAlignment="0" applyProtection="0"/>
    <xf numFmtId="44" fontId="43" fillId="0" borderId="0" applyFont="0" applyFill="0" applyBorder="0" applyAlignment="0" applyProtection="0"/>
    <xf numFmtId="0" fontId="10" fillId="0" borderId="0"/>
    <xf numFmtId="0" fontId="10" fillId="0" borderId="0"/>
    <xf numFmtId="0" fontId="10" fillId="0" borderId="0"/>
    <xf numFmtId="0" fontId="43" fillId="56" borderId="16" applyNumberFormat="0" applyFont="0" applyAlignment="0" applyProtection="0"/>
    <xf numFmtId="169" fontId="43" fillId="0" borderId="0" applyFont="0" applyFill="0" applyBorder="0" applyAlignment="0" applyProtection="0"/>
    <xf numFmtId="0" fontId="55" fillId="0" borderId="0" applyNumberFormat="0" applyFill="0" applyBorder="0" applyAlignment="0" applyProtection="0">
      <alignment vertical="top"/>
      <protection locked="0"/>
    </xf>
    <xf numFmtId="9" fontId="4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2"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43" fillId="0" borderId="0"/>
    <xf numFmtId="0" fontId="43" fillId="0" borderId="0" applyNumberFormat="0" applyFont="0" applyFill="0" applyBorder="0" applyProtection="0">
      <alignment horizontal="left" vertical="center" indent="2"/>
    </xf>
    <xf numFmtId="0" fontId="43" fillId="0" borderId="0" applyNumberFormat="0" applyFont="0" applyFill="0" applyBorder="0" applyProtection="0">
      <alignment horizontal="left" vertical="center" indent="5"/>
    </xf>
    <xf numFmtId="0" fontId="10" fillId="0" borderId="0"/>
    <xf numFmtId="0" fontId="43" fillId="0" borderId="0"/>
    <xf numFmtId="9" fontId="10" fillId="0" borderId="0" applyFont="0" applyFill="0" applyBorder="0" applyAlignment="0" applyProtection="0"/>
    <xf numFmtId="0" fontId="43" fillId="0" borderId="0"/>
    <xf numFmtId="4" fontId="68" fillId="63" borderId="1">
      <alignment horizontal="right" vertical="center"/>
    </xf>
    <xf numFmtId="0" fontId="70" fillId="0" borderId="0" applyNumberFormat="0">
      <alignment horizontal="right"/>
    </xf>
    <xf numFmtId="0" fontId="68" fillId="0" borderId="22">
      <alignment horizontal="left" vertical="center" wrapText="1" indent="2"/>
    </xf>
    <xf numFmtId="0" fontId="70" fillId="0" borderId="23">
      <alignment horizontal="left" vertical="top" wrapText="1"/>
    </xf>
    <xf numFmtId="0" fontId="43" fillId="0" borderId="15"/>
    <xf numFmtId="0" fontId="71" fillId="0" borderId="0" applyNumberFormat="0" applyFill="0" applyBorder="0" applyAlignment="0" applyProtection="0"/>
    <xf numFmtId="4" fontId="68" fillId="0" borderId="0" applyBorder="0">
      <alignment horizontal="right" vertical="center"/>
    </xf>
    <xf numFmtId="4" fontId="68" fillId="0" borderId="11">
      <alignment horizontal="right" vertical="center"/>
    </xf>
    <xf numFmtId="0" fontId="69" fillId="0" borderId="0" applyNumberFormat="0" applyFill="0" applyBorder="0" applyProtection="0">
      <alignment horizontal="left" vertical="center"/>
    </xf>
    <xf numFmtId="0" fontId="43" fillId="62" borderId="0" applyNumberFormat="0" applyFont="0" applyBorder="0" applyAlignment="0" applyProtection="0"/>
    <xf numFmtId="9" fontId="43" fillId="0" borderId="0" applyFont="0" applyFill="0" applyBorder="0" applyAlignment="0" applyProtection="0"/>
    <xf numFmtId="0" fontId="68" fillId="62" borderId="1"/>
    <xf numFmtId="0" fontId="68" fillId="0" borderId="0"/>
    <xf numFmtId="0" fontId="10" fillId="0" borderId="0"/>
    <xf numFmtId="0" fontId="10" fillId="0" borderId="0"/>
    <xf numFmtId="0" fontId="42" fillId="0" borderId="0"/>
    <xf numFmtId="0" fontId="10" fillId="0" borderId="0"/>
    <xf numFmtId="170" fontId="43" fillId="0" borderId="0" applyFont="0" applyFill="0" applyBorder="0" applyAlignment="0" applyProtection="0"/>
    <xf numFmtId="0" fontId="43" fillId="0" borderId="0"/>
    <xf numFmtId="0" fontId="72" fillId="0" borderId="0"/>
    <xf numFmtId="0" fontId="73" fillId="0" borderId="0"/>
    <xf numFmtId="0" fontId="10" fillId="0" borderId="0"/>
    <xf numFmtId="0" fontId="68" fillId="62" borderId="1"/>
    <xf numFmtId="171" fontId="51" fillId="0" borderId="0" applyFont="0" applyFill="0" applyBorder="0" applyAlignment="0" applyProtection="0"/>
    <xf numFmtId="0" fontId="74" fillId="64" borderId="1">
      <alignment horizontal="right" vertical="center"/>
    </xf>
    <xf numFmtId="0" fontId="68" fillId="62" borderId="1"/>
    <xf numFmtId="0" fontId="68" fillId="62" borderId="1"/>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68" fillId="62" borderId="1"/>
    <xf numFmtId="0" fontId="68" fillId="62" borderId="1"/>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68" fillId="62" borderId="1"/>
    <xf numFmtId="0" fontId="68" fillId="62" borderId="1"/>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68" fillId="62" borderId="1"/>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18"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68" fillId="62" borderId="1"/>
    <xf numFmtId="0" fontId="68" fillId="62" borderId="1"/>
    <xf numFmtId="0" fontId="68" fillId="62" borderId="1"/>
    <xf numFmtId="0" fontId="43" fillId="0" borderId="48" applyFill="0" applyProtection="0">
      <alignment horizontal="right" vertical="top" wrapText="1"/>
    </xf>
    <xf numFmtId="2" fontId="43" fillId="0" borderId="24" applyFill="0" applyProtection="0">
      <alignment horizontal="right" vertical="top" wrapText="1"/>
    </xf>
    <xf numFmtId="1" fontId="43" fillId="0" borderId="24" applyFill="0" applyProtection="0">
      <alignment horizontal="right" vertical="top" wrapText="1"/>
    </xf>
    <xf numFmtId="49" fontId="43" fillId="0" borderId="24" applyFill="0" applyProtection="0">
      <alignment horizontal="right"/>
    </xf>
    <xf numFmtId="0" fontId="45" fillId="40" borderId="24" applyNumberFormat="0" applyProtection="0">
      <alignment horizontal="left"/>
    </xf>
    <xf numFmtId="0" fontId="45" fillId="40" borderId="24" applyNumberFormat="0" applyProtection="0">
      <alignment horizontal="right"/>
    </xf>
    <xf numFmtId="0" fontId="43" fillId="0" borderId="24" applyFill="0" applyProtection="0">
      <alignment horizontal="right" vertical="top" wrapText="1"/>
    </xf>
    <xf numFmtId="2" fontId="43" fillId="0" borderId="24" applyFill="0" applyProtection="0">
      <alignment horizontal="right" vertical="top" wrapText="1"/>
    </xf>
    <xf numFmtId="1" fontId="43" fillId="0" borderId="24" applyFill="0" applyProtection="0">
      <alignment horizontal="right" vertical="top" wrapText="1"/>
    </xf>
    <xf numFmtId="49" fontId="43" fillId="0" borderId="24" applyFill="0" applyProtection="0">
      <alignment horizontal="right"/>
    </xf>
    <xf numFmtId="0" fontId="45" fillId="40" borderId="24" applyNumberFormat="0" applyProtection="0">
      <alignment horizontal="left"/>
    </xf>
    <xf numFmtId="0" fontId="45" fillId="40" borderId="24" applyNumberFormat="0" applyProtection="0">
      <alignment horizontal="right"/>
    </xf>
    <xf numFmtId="0" fontId="45" fillId="40" borderId="26" applyNumberFormat="0" applyProtection="0">
      <alignment horizontal="left"/>
    </xf>
    <xf numFmtId="0" fontId="43" fillId="0" borderId="26" applyFill="0" applyProtection="0">
      <alignment horizontal="right" vertical="top" wrapText="1"/>
    </xf>
    <xf numFmtId="0" fontId="68" fillId="62" borderId="48"/>
    <xf numFmtId="0" fontId="43" fillId="0" borderId="24" applyFill="0" applyProtection="0">
      <alignment horizontal="right" vertical="top" wrapText="1"/>
    </xf>
    <xf numFmtId="0" fontId="45" fillId="40" borderId="24" applyNumberFormat="0" applyProtection="0">
      <alignment horizontal="right"/>
    </xf>
    <xf numFmtId="2" fontId="53" fillId="0" borderId="24" applyFill="0" applyProtection="0">
      <alignment horizontal="right" vertical="top" wrapText="1"/>
    </xf>
    <xf numFmtId="0" fontId="53" fillId="0" borderId="33" applyFill="0" applyProtection="0">
      <alignment horizontal="right" vertical="top" wrapText="1"/>
    </xf>
    <xf numFmtId="0" fontId="68" fillId="62" borderId="48"/>
    <xf numFmtId="0" fontId="45" fillId="40" borderId="33" applyNumberFormat="0" applyProtection="0">
      <alignment horizontal="right"/>
    </xf>
    <xf numFmtId="49" fontId="53" fillId="0" borderId="24" applyFill="0" applyProtection="0">
      <alignment horizontal="right"/>
    </xf>
    <xf numFmtId="1" fontId="43" fillId="0" borderId="24" applyFill="0" applyProtection="0">
      <alignment horizontal="right" vertical="top" wrapText="1"/>
    </xf>
    <xf numFmtId="2" fontId="43" fillId="0" borderId="24" applyFill="0" applyProtection="0">
      <alignment horizontal="right" vertical="top" wrapText="1"/>
    </xf>
    <xf numFmtId="0" fontId="45" fillId="40" borderId="24" applyNumberFormat="0" applyProtection="0">
      <alignment horizontal="left"/>
    </xf>
    <xf numFmtId="0" fontId="57" fillId="38" borderId="51" applyNumberFormat="0" applyAlignment="0" applyProtection="0"/>
    <xf numFmtId="49" fontId="43" fillId="0" borderId="38" applyFill="0" applyProtection="0">
      <alignment horizontal="right"/>
    </xf>
    <xf numFmtId="1" fontId="43" fillId="0" borderId="31" applyFill="0" applyProtection="0">
      <alignment horizontal="right" vertical="top" wrapText="1"/>
    </xf>
    <xf numFmtId="2" fontId="43" fillId="0" borderId="33" applyFill="0" applyProtection="0">
      <alignment horizontal="right" vertical="top" wrapText="1"/>
    </xf>
    <xf numFmtId="0" fontId="47" fillId="37" borderId="27" applyNumberFormat="0" applyAlignment="0" applyProtection="0"/>
    <xf numFmtId="2" fontId="53" fillId="0" borderId="33" applyFill="0" applyProtection="0">
      <alignment horizontal="right" vertical="top" wrapText="1"/>
    </xf>
    <xf numFmtId="1" fontId="43" fillId="0" borderId="48" applyFill="0" applyProtection="0">
      <alignment horizontal="right" vertical="top" wrapText="1"/>
    </xf>
    <xf numFmtId="0" fontId="43" fillId="0" borderId="48" applyFill="0" applyProtection="0">
      <alignment horizontal="right" vertical="top" wrapText="1"/>
    </xf>
    <xf numFmtId="0" fontId="45" fillId="40" borderId="26" applyNumberFormat="0" applyProtection="0">
      <alignment horizontal="right"/>
    </xf>
    <xf numFmtId="49" fontId="53" fillId="0" borderId="26" applyFill="0" applyProtection="0">
      <alignment horizontal="right"/>
    </xf>
    <xf numFmtId="49" fontId="43" fillId="0" borderId="48" applyFill="0" applyProtection="0">
      <alignment horizontal="right"/>
    </xf>
    <xf numFmtId="1" fontId="53" fillId="0" borderId="33" applyFill="0" applyProtection="0">
      <alignment horizontal="right" vertical="top" wrapText="1"/>
    </xf>
    <xf numFmtId="0" fontId="45" fillId="40" borderId="38" applyNumberFormat="0" applyProtection="0">
      <alignment horizontal="right"/>
    </xf>
    <xf numFmtId="2" fontId="43" fillId="0" borderId="26" applyFill="0" applyProtection="0">
      <alignment horizontal="right" vertical="top" wrapText="1"/>
    </xf>
    <xf numFmtId="49" fontId="53" fillId="0" borderId="38" applyFill="0" applyProtection="0">
      <alignment horizontal="right"/>
    </xf>
    <xf numFmtId="49" fontId="43" fillId="0" borderId="26" applyFill="0" applyProtection="0">
      <alignment horizontal="right"/>
    </xf>
    <xf numFmtId="0" fontId="68" fillId="62" borderId="38"/>
    <xf numFmtId="0" fontId="53" fillId="0" borderId="31" applyFill="0" applyProtection="0">
      <alignment horizontal="right" vertical="top" wrapText="1"/>
    </xf>
    <xf numFmtId="0" fontId="45" fillId="40" borderId="38" applyNumberFormat="0" applyProtection="0">
      <alignment horizontal="right"/>
    </xf>
    <xf numFmtId="0" fontId="53" fillId="0" borderId="48" applyFill="0" applyProtection="0">
      <alignment horizontal="right" vertical="top" wrapText="1"/>
    </xf>
    <xf numFmtId="1" fontId="43" fillId="0" borderId="48" applyFill="0" applyProtection="0">
      <alignment horizontal="right" vertical="top" wrapText="1"/>
    </xf>
    <xf numFmtId="2" fontId="53" fillId="0" borderId="38" applyFill="0" applyProtection="0">
      <alignment horizontal="right" vertical="top" wrapText="1"/>
    </xf>
    <xf numFmtId="0" fontId="68" fillId="62" borderId="33"/>
    <xf numFmtId="0" fontId="45" fillId="40" borderId="26" applyNumberFormat="0" applyProtection="0">
      <alignment horizontal="left"/>
    </xf>
    <xf numFmtId="1" fontId="43" fillId="0" borderId="24" applyFill="0" applyProtection="0">
      <alignment horizontal="right" vertical="top" wrapText="1"/>
    </xf>
    <xf numFmtId="0" fontId="45" fillId="40" borderId="33" applyNumberFormat="0" applyProtection="0">
      <alignment horizontal="left"/>
    </xf>
    <xf numFmtId="0" fontId="43" fillId="56" borderId="47" applyNumberFormat="0" applyFont="0" applyAlignment="0" applyProtection="0"/>
    <xf numFmtId="0" fontId="68" fillId="62" borderId="48"/>
    <xf numFmtId="0" fontId="45" fillId="40" borderId="24" applyNumberFormat="0" applyProtection="0">
      <alignment horizontal="right"/>
    </xf>
    <xf numFmtId="0" fontId="45" fillId="40" borderId="48" applyNumberFormat="0" applyProtection="0">
      <alignment horizontal="right"/>
    </xf>
    <xf numFmtId="49" fontId="43" fillId="0" borderId="48" applyFill="0" applyProtection="0">
      <alignment horizontal="right"/>
    </xf>
    <xf numFmtId="2" fontId="43" fillId="0" borderId="38" applyFill="0" applyProtection="0">
      <alignment horizontal="right" vertical="top" wrapText="1"/>
    </xf>
    <xf numFmtId="49" fontId="43" fillId="0" borderId="26" applyFill="0" applyProtection="0">
      <alignment horizontal="right"/>
    </xf>
    <xf numFmtId="0" fontId="50" fillId="0" borderId="29" applyNumberFormat="0" applyFill="0" applyAlignment="0" applyProtection="0"/>
    <xf numFmtId="0" fontId="43" fillId="56" borderId="42" applyNumberFormat="0" applyFont="0" applyAlignment="0" applyProtection="0"/>
    <xf numFmtId="0" fontId="45" fillId="40" borderId="48" applyNumberFormat="0" applyProtection="0">
      <alignment horizontal="right"/>
    </xf>
    <xf numFmtId="49" fontId="53" fillId="0" borderId="33" applyFill="0" applyProtection="0">
      <alignment horizontal="right"/>
    </xf>
    <xf numFmtId="1" fontId="53" fillId="0" borderId="38" applyFill="0" applyProtection="0">
      <alignment horizontal="right" vertical="top" wrapText="1"/>
    </xf>
    <xf numFmtId="0" fontId="50" fillId="0" borderId="41" applyNumberFormat="0" applyFill="0" applyAlignment="0" applyProtection="0"/>
    <xf numFmtId="0" fontId="45" fillId="40" borderId="26" applyNumberFormat="0" applyProtection="0">
      <alignment horizontal="right"/>
    </xf>
    <xf numFmtId="0" fontId="45" fillId="40" borderId="26" applyNumberFormat="0" applyProtection="0">
      <alignment horizontal="left"/>
    </xf>
    <xf numFmtId="0" fontId="50" fillId="0" borderId="36" applyNumberFormat="0" applyFill="0" applyAlignment="0" applyProtection="0"/>
    <xf numFmtId="0" fontId="68" fillId="62" borderId="48"/>
    <xf numFmtId="0" fontId="49" fillId="38" borderId="45" applyNumberFormat="0" applyAlignment="0" applyProtection="0"/>
    <xf numFmtId="0" fontId="45" fillId="40" borderId="33" applyNumberFormat="0" applyProtection="0">
      <alignment horizontal="right"/>
    </xf>
    <xf numFmtId="1" fontId="43" fillId="0" borderId="38" applyFill="0" applyProtection="0">
      <alignment horizontal="right" vertical="top" wrapText="1"/>
    </xf>
    <xf numFmtId="0" fontId="43" fillId="0" borderId="33" applyFill="0" applyProtection="0">
      <alignment horizontal="right" vertical="top" wrapText="1"/>
    </xf>
    <xf numFmtId="0" fontId="43" fillId="0" borderId="33" applyFill="0" applyProtection="0">
      <alignment horizontal="right" vertical="top" wrapText="1"/>
    </xf>
    <xf numFmtId="49" fontId="53" fillId="0" borderId="26" applyFill="0" applyProtection="0">
      <alignment horizontal="right"/>
    </xf>
    <xf numFmtId="0" fontId="45" fillId="40" borderId="31" applyNumberFormat="0" applyProtection="0">
      <alignment horizontal="right"/>
    </xf>
    <xf numFmtId="0" fontId="68" fillId="62" borderId="50"/>
    <xf numFmtId="1" fontId="43" fillId="0" borderId="38" applyFill="0" applyProtection="0">
      <alignment horizontal="right" vertical="top" wrapText="1"/>
    </xf>
    <xf numFmtId="0" fontId="47" fillId="37" borderId="34" applyNumberFormat="0" applyAlignment="0" applyProtection="0"/>
    <xf numFmtId="0" fontId="68" fillId="62" borderId="43"/>
    <xf numFmtId="0" fontId="68" fillId="62" borderId="33"/>
    <xf numFmtId="49" fontId="53" fillId="0" borderId="48" applyFill="0" applyProtection="0">
      <alignment horizontal="right"/>
    </xf>
    <xf numFmtId="0" fontId="43" fillId="0" borderId="26" applyFill="0" applyProtection="0">
      <alignment horizontal="right" vertical="top" wrapText="1"/>
    </xf>
    <xf numFmtId="0" fontId="47" fillId="37" borderId="44" applyNumberFormat="0" applyAlignment="0" applyProtection="0"/>
    <xf numFmtId="0" fontId="43" fillId="0" borderId="26" applyFill="0" applyProtection="0">
      <alignment horizontal="right" vertical="top" wrapText="1"/>
    </xf>
    <xf numFmtId="0" fontId="49" fillId="38" borderId="28" applyNumberFormat="0" applyAlignment="0" applyProtection="0"/>
    <xf numFmtId="0" fontId="68" fillId="62" borderId="26"/>
    <xf numFmtId="0" fontId="68" fillId="62" borderId="55"/>
    <xf numFmtId="0" fontId="68" fillId="62" borderId="38"/>
    <xf numFmtId="2" fontId="43" fillId="0" borderId="26" applyFill="0" applyProtection="0">
      <alignment horizontal="right" vertical="top" wrapText="1"/>
    </xf>
    <xf numFmtId="1" fontId="43" fillId="0" borderId="26" applyFill="0" applyProtection="0">
      <alignment horizontal="right" vertical="top" wrapText="1"/>
    </xf>
    <xf numFmtId="0" fontId="49" fillId="38" borderId="45" applyNumberFormat="0" applyAlignment="0" applyProtection="0"/>
    <xf numFmtId="0" fontId="68" fillId="62" borderId="48"/>
    <xf numFmtId="0" fontId="45" fillId="40" borderId="33" applyNumberFormat="0" applyProtection="0">
      <alignment horizontal="right"/>
    </xf>
    <xf numFmtId="49" fontId="43" fillId="0" borderId="31" applyFill="0" applyProtection="0">
      <alignment horizontal="right"/>
    </xf>
    <xf numFmtId="1" fontId="53" fillId="0" borderId="24" applyFill="0" applyProtection="0">
      <alignment horizontal="right" vertical="top" wrapText="1"/>
    </xf>
    <xf numFmtId="1" fontId="43" fillId="0" borderId="38" applyFill="0" applyProtection="0">
      <alignment horizontal="right" vertical="top" wrapText="1"/>
    </xf>
    <xf numFmtId="0" fontId="68" fillId="62" borderId="50"/>
    <xf numFmtId="0" fontId="47" fillId="37" borderId="27" applyNumberFormat="0" applyAlignment="0" applyProtection="0"/>
    <xf numFmtId="1" fontId="43" fillId="0" borderId="33" applyFill="0" applyProtection="0">
      <alignment horizontal="right" vertical="top" wrapText="1"/>
    </xf>
    <xf numFmtId="0" fontId="45" fillId="40" borderId="31" applyNumberFormat="0" applyProtection="0">
      <alignment horizontal="right"/>
    </xf>
    <xf numFmtId="2" fontId="53" fillId="0" borderId="26" applyFill="0" applyProtection="0">
      <alignment horizontal="right" vertical="top" wrapText="1"/>
    </xf>
    <xf numFmtId="0" fontId="47" fillId="37" borderId="39" applyNumberFormat="0" applyAlignment="0" applyProtection="0"/>
    <xf numFmtId="0" fontId="45" fillId="40" borderId="48" applyNumberFormat="0" applyProtection="0">
      <alignment horizontal="right"/>
    </xf>
    <xf numFmtId="0" fontId="45" fillId="40" borderId="33" applyNumberFormat="0" applyProtection="0">
      <alignment horizontal="right"/>
    </xf>
    <xf numFmtId="0" fontId="68" fillId="62" borderId="26"/>
    <xf numFmtId="0" fontId="68" fillId="62" borderId="50"/>
    <xf numFmtId="0" fontId="45" fillId="40" borderId="38" applyNumberFormat="0" applyProtection="0">
      <alignment horizontal="right"/>
    </xf>
    <xf numFmtId="1" fontId="53" fillId="0" borderId="48" applyFill="0" applyProtection="0">
      <alignment horizontal="right" vertical="top" wrapText="1"/>
    </xf>
    <xf numFmtId="1" fontId="43" fillId="0" borderId="48" applyFill="0" applyProtection="0">
      <alignment horizontal="right" vertical="top" wrapText="1"/>
    </xf>
    <xf numFmtId="0" fontId="45" fillId="40" borderId="26" applyNumberFormat="0" applyProtection="0">
      <alignment horizontal="left"/>
    </xf>
    <xf numFmtId="1" fontId="43" fillId="0" borderId="26" applyFill="0" applyProtection="0">
      <alignment horizontal="right" vertical="top" wrapText="1"/>
    </xf>
    <xf numFmtId="49" fontId="43" fillId="0" borderId="33" applyFill="0" applyProtection="0">
      <alignment horizontal="right"/>
    </xf>
    <xf numFmtId="49" fontId="43" fillId="0" borderId="48" applyFill="0" applyProtection="0">
      <alignment horizontal="right"/>
    </xf>
    <xf numFmtId="49" fontId="53" fillId="0" borderId="38" applyFill="0" applyProtection="0">
      <alignment horizontal="right"/>
    </xf>
    <xf numFmtId="0" fontId="43" fillId="56" borderId="32" applyNumberFormat="0" applyFont="0" applyAlignment="0" applyProtection="0"/>
    <xf numFmtId="0" fontId="45" fillId="40" borderId="33" applyNumberFormat="0" applyProtection="0">
      <alignment horizontal="left"/>
    </xf>
    <xf numFmtId="0" fontId="50" fillId="0" borderId="46" applyNumberFormat="0" applyFill="0" applyAlignment="0" applyProtection="0"/>
    <xf numFmtId="0" fontId="43" fillId="0" borderId="31" applyFill="0" applyProtection="0">
      <alignment horizontal="right" vertical="top" wrapText="1"/>
    </xf>
    <xf numFmtId="0" fontId="68" fillId="62" borderId="55"/>
    <xf numFmtId="49" fontId="53" fillId="0" borderId="31" applyFill="0" applyProtection="0">
      <alignment horizontal="right"/>
    </xf>
    <xf numFmtId="2" fontId="53" fillId="0" borderId="26" applyFill="0" applyProtection="0">
      <alignment horizontal="right" vertical="top" wrapText="1"/>
    </xf>
    <xf numFmtId="2" fontId="43" fillId="0" borderId="31" applyFill="0" applyProtection="0">
      <alignment horizontal="right" vertical="top" wrapText="1"/>
    </xf>
    <xf numFmtId="1" fontId="53" fillId="0" borderId="31" applyFill="0" applyProtection="0">
      <alignment horizontal="right" vertical="top" wrapText="1"/>
    </xf>
    <xf numFmtId="0" fontId="68" fillId="62" borderId="43"/>
    <xf numFmtId="2" fontId="43" fillId="0" borderId="26" applyFill="0" applyProtection="0">
      <alignment horizontal="right" vertical="top" wrapText="1"/>
    </xf>
    <xf numFmtId="2" fontId="43" fillId="0" borderId="33" applyFill="0" applyProtection="0">
      <alignment horizontal="right" vertical="top" wrapText="1"/>
    </xf>
    <xf numFmtId="0" fontId="68" fillId="62" borderId="33"/>
    <xf numFmtId="2" fontId="43" fillId="0" borderId="26" applyFill="0" applyProtection="0">
      <alignment horizontal="right" vertical="top" wrapText="1"/>
    </xf>
    <xf numFmtId="2" fontId="53" fillId="0" borderId="24" applyFill="0" applyProtection="0">
      <alignment horizontal="right" vertical="top" wrapText="1"/>
    </xf>
    <xf numFmtId="49" fontId="43" fillId="0" borderId="24" applyFill="0" applyProtection="0">
      <alignment horizontal="right"/>
    </xf>
    <xf numFmtId="0" fontId="68" fillId="62" borderId="24"/>
    <xf numFmtId="0" fontId="68" fillId="62" borderId="24"/>
    <xf numFmtId="0" fontId="68" fillId="62" borderId="24"/>
    <xf numFmtId="1" fontId="53" fillId="0" borderId="24" applyFill="0" applyProtection="0">
      <alignment horizontal="right" vertical="top" wrapText="1"/>
    </xf>
    <xf numFmtId="0" fontId="68" fillId="62" borderId="24"/>
    <xf numFmtId="0" fontId="68" fillId="62" borderId="24"/>
    <xf numFmtId="1" fontId="53" fillId="0" borderId="26" applyFill="0" applyProtection="0">
      <alignment horizontal="right" vertical="top" wrapText="1"/>
    </xf>
    <xf numFmtId="0" fontId="53" fillId="0" borderId="24" applyFill="0" applyProtection="0">
      <alignment horizontal="right" vertical="top" wrapText="1"/>
    </xf>
    <xf numFmtId="49" fontId="43" fillId="0" borderId="38" applyFill="0" applyProtection="0">
      <alignment horizontal="right"/>
    </xf>
    <xf numFmtId="2" fontId="43" fillId="0" borderId="26" applyFill="0" applyProtection="0">
      <alignment horizontal="right" vertical="top" wrapText="1"/>
    </xf>
    <xf numFmtId="1" fontId="43" fillId="0" borderId="24" applyFill="0" applyProtection="0">
      <alignment horizontal="right" vertical="top" wrapText="1"/>
    </xf>
    <xf numFmtId="0" fontId="45" fillId="40" borderId="24" applyNumberFormat="0" applyProtection="0">
      <alignment horizontal="right"/>
    </xf>
    <xf numFmtId="2" fontId="43" fillId="0" borderId="26" applyFill="0" applyProtection="0">
      <alignment horizontal="right" vertical="top" wrapText="1"/>
    </xf>
    <xf numFmtId="1" fontId="43" fillId="0" borderId="33" applyFill="0" applyProtection="0">
      <alignment horizontal="right" vertical="top" wrapText="1"/>
    </xf>
    <xf numFmtId="2" fontId="43" fillId="0" borderId="38" applyFill="0" applyProtection="0">
      <alignment horizontal="right" vertical="top" wrapText="1"/>
    </xf>
    <xf numFmtId="1" fontId="43" fillId="0" borderId="33" applyFill="0" applyProtection="0">
      <alignment horizontal="right" vertical="top" wrapText="1"/>
    </xf>
    <xf numFmtId="0" fontId="68" fillId="62" borderId="33"/>
    <xf numFmtId="49" fontId="53" fillId="0" borderId="26" applyFill="0" applyProtection="0">
      <alignment horizontal="right"/>
    </xf>
    <xf numFmtId="0" fontId="43" fillId="0" borderId="33" applyFill="0" applyProtection="0">
      <alignment horizontal="right" vertical="top" wrapText="1"/>
    </xf>
    <xf numFmtId="2" fontId="53" fillId="0" borderId="48" applyFill="0" applyProtection="0">
      <alignment horizontal="right" vertical="top" wrapText="1"/>
    </xf>
    <xf numFmtId="49" fontId="53" fillId="0" borderId="38" applyFill="0" applyProtection="0">
      <alignment horizontal="right"/>
    </xf>
    <xf numFmtId="0" fontId="68" fillId="62" borderId="31"/>
    <xf numFmtId="0" fontId="68" fillId="62" borderId="48"/>
    <xf numFmtId="49" fontId="43" fillId="0" borderId="48" applyFill="0" applyProtection="0">
      <alignment horizontal="right"/>
    </xf>
    <xf numFmtId="0" fontId="43" fillId="0" borderId="31" applyFill="0" applyProtection="0">
      <alignment horizontal="right" vertical="top" wrapText="1"/>
    </xf>
    <xf numFmtId="0" fontId="68" fillId="62" borderId="43"/>
    <xf numFmtId="0" fontId="45" fillId="40" borderId="38" applyNumberFormat="0" applyProtection="0">
      <alignment horizontal="right"/>
    </xf>
    <xf numFmtId="0" fontId="50" fillId="0" borderId="53" applyNumberFormat="0" applyFill="0" applyAlignment="0" applyProtection="0"/>
    <xf numFmtId="2" fontId="53" fillId="0" borderId="33" applyFill="0" applyProtection="0">
      <alignment horizontal="right" vertical="top" wrapText="1"/>
    </xf>
    <xf numFmtId="0" fontId="49" fillId="38" borderId="40" applyNumberFormat="0" applyAlignment="0" applyProtection="0"/>
    <xf numFmtId="0" fontId="68" fillId="62" borderId="26"/>
    <xf numFmtId="2" fontId="43" fillId="0" borderId="48" applyFill="0" applyProtection="0">
      <alignment horizontal="right" vertical="top" wrapText="1"/>
    </xf>
    <xf numFmtId="1" fontId="53" fillId="0" borderId="48" applyFill="0" applyProtection="0">
      <alignment horizontal="right" vertical="top" wrapText="1"/>
    </xf>
    <xf numFmtId="49" fontId="43" fillId="0" borderId="31" applyFill="0" applyProtection="0">
      <alignment horizontal="right"/>
    </xf>
    <xf numFmtId="0" fontId="50" fillId="0" borderId="46" applyNumberFormat="0" applyFill="0" applyAlignment="0" applyProtection="0"/>
    <xf numFmtId="0" fontId="45" fillId="40" borderId="31" applyNumberFormat="0" applyProtection="0">
      <alignment horizontal="right"/>
    </xf>
    <xf numFmtId="0" fontId="47" fillId="37" borderId="34" applyNumberFormat="0" applyAlignment="0" applyProtection="0"/>
    <xf numFmtId="2" fontId="43" fillId="0" borderId="31" applyFill="0" applyProtection="0">
      <alignment horizontal="right" vertical="top" wrapText="1"/>
    </xf>
    <xf numFmtId="0" fontId="43" fillId="56" borderId="37" applyNumberFormat="0" applyFont="0" applyAlignment="0" applyProtection="0"/>
    <xf numFmtId="0" fontId="43" fillId="0" borderId="24" applyFill="0" applyProtection="0">
      <alignment horizontal="right" vertical="top" wrapText="1"/>
    </xf>
    <xf numFmtId="0" fontId="43" fillId="56" borderId="49" applyNumberFormat="0" applyFont="0" applyAlignment="0" applyProtection="0"/>
    <xf numFmtId="2" fontId="43" fillId="0" borderId="48" applyFill="0" applyProtection="0">
      <alignment horizontal="right" vertical="top" wrapText="1"/>
    </xf>
    <xf numFmtId="0" fontId="68" fillId="62" borderId="48"/>
    <xf numFmtId="1" fontId="43" fillId="0" borderId="38" applyFill="0" applyProtection="0">
      <alignment horizontal="right" vertical="top" wrapText="1"/>
    </xf>
    <xf numFmtId="49" fontId="43" fillId="0" borderId="26" applyFill="0" applyProtection="0">
      <alignment horizontal="right"/>
    </xf>
    <xf numFmtId="0" fontId="45" fillId="40" borderId="31" applyNumberFormat="0" applyProtection="0">
      <alignment horizontal="right"/>
    </xf>
    <xf numFmtId="2" fontId="53" fillId="0" borderId="38" applyFill="0" applyProtection="0">
      <alignment horizontal="right" vertical="top" wrapText="1"/>
    </xf>
    <xf numFmtId="2" fontId="53" fillId="0" borderId="48" applyFill="0" applyProtection="0">
      <alignment horizontal="right" vertical="top" wrapText="1"/>
    </xf>
    <xf numFmtId="0" fontId="49" fillId="38" borderId="40" applyNumberFormat="0" applyAlignment="0" applyProtection="0"/>
    <xf numFmtId="0" fontId="45" fillId="40" borderId="48" applyNumberFormat="0" applyProtection="0">
      <alignment horizontal="right"/>
    </xf>
    <xf numFmtId="49" fontId="43" fillId="0" borderId="31" applyFill="0" applyProtection="0">
      <alignment horizontal="right"/>
    </xf>
    <xf numFmtId="1" fontId="53" fillId="0" borderId="48" applyFill="0" applyProtection="0">
      <alignment horizontal="right" vertical="top" wrapText="1"/>
    </xf>
    <xf numFmtId="2" fontId="43" fillId="0" borderId="33" applyFill="0" applyProtection="0">
      <alignment horizontal="right" vertical="top" wrapText="1"/>
    </xf>
    <xf numFmtId="2" fontId="53" fillId="0" borderId="31" applyFill="0" applyProtection="0">
      <alignment horizontal="right" vertical="top" wrapText="1"/>
    </xf>
    <xf numFmtId="2" fontId="43" fillId="0" borderId="48" applyFill="0" applyProtection="0">
      <alignment horizontal="right" vertical="top" wrapText="1"/>
    </xf>
    <xf numFmtId="1" fontId="43" fillId="0" borderId="33" applyFill="0" applyProtection="0">
      <alignment horizontal="right" vertical="top" wrapText="1"/>
    </xf>
    <xf numFmtId="0" fontId="45" fillId="40" borderId="48" applyNumberFormat="0" applyProtection="0">
      <alignment horizontal="left"/>
    </xf>
    <xf numFmtId="0" fontId="53" fillId="0" borderId="38" applyFill="0" applyProtection="0">
      <alignment horizontal="right" vertical="top" wrapText="1"/>
    </xf>
    <xf numFmtId="1" fontId="53" fillId="0" borderId="31" applyFill="0" applyProtection="0">
      <alignment horizontal="right" vertical="top" wrapText="1"/>
    </xf>
    <xf numFmtId="0" fontId="45" fillId="40" borderId="26" applyNumberFormat="0" applyProtection="0">
      <alignment horizontal="right"/>
    </xf>
    <xf numFmtId="0" fontId="45" fillId="40" borderId="33" applyNumberFormat="0" applyProtection="0">
      <alignment horizontal="right"/>
    </xf>
    <xf numFmtId="1" fontId="43" fillId="0" borderId="31" applyFill="0" applyProtection="0">
      <alignment horizontal="right" vertical="top" wrapText="1"/>
    </xf>
    <xf numFmtId="2" fontId="43" fillId="0" borderId="38" applyFill="0" applyProtection="0">
      <alignment horizontal="right" vertical="top" wrapText="1"/>
    </xf>
    <xf numFmtId="0" fontId="45" fillId="40" borderId="24" applyNumberFormat="0" applyProtection="0">
      <alignment horizontal="right"/>
    </xf>
    <xf numFmtId="0" fontId="43" fillId="0" borderId="26" applyFill="0" applyProtection="0">
      <alignment horizontal="right" vertical="top" wrapText="1"/>
    </xf>
    <xf numFmtId="2" fontId="53" fillId="0" borderId="24" applyFill="0" applyProtection="0">
      <alignment horizontal="right" vertical="top" wrapText="1"/>
    </xf>
    <xf numFmtId="49" fontId="43" fillId="0" borderId="24" applyFill="0" applyProtection="0">
      <alignment horizontal="right"/>
    </xf>
    <xf numFmtId="0" fontId="45" fillId="40" borderId="33" applyNumberFormat="0" applyProtection="0">
      <alignment horizontal="left"/>
    </xf>
    <xf numFmtId="0" fontId="68" fillId="62" borderId="31"/>
    <xf numFmtId="0" fontId="68" fillId="62" borderId="38"/>
    <xf numFmtId="0" fontId="68" fillId="62" borderId="38"/>
    <xf numFmtId="0" fontId="50" fillId="0" borderId="36" applyNumberFormat="0" applyFill="0" applyAlignment="0" applyProtection="0"/>
    <xf numFmtId="0" fontId="57" fillId="38" borderId="34" applyNumberFormat="0" applyAlignment="0" applyProtection="0"/>
    <xf numFmtId="49" fontId="53" fillId="0" borderId="26" applyFill="0" applyProtection="0">
      <alignment horizontal="right"/>
    </xf>
    <xf numFmtId="0" fontId="43" fillId="56" borderId="42" applyNumberFormat="0" applyFont="0" applyAlignment="0" applyProtection="0"/>
    <xf numFmtId="1" fontId="53" fillId="0" borderId="38" applyFill="0" applyProtection="0">
      <alignment horizontal="right" vertical="top" wrapText="1"/>
    </xf>
    <xf numFmtId="0" fontId="53" fillId="0" borderId="26" applyFill="0" applyProtection="0">
      <alignment horizontal="right" vertical="top" wrapText="1"/>
    </xf>
    <xf numFmtId="0" fontId="68" fillId="62" borderId="55"/>
    <xf numFmtId="0" fontId="68" fillId="62" borderId="43"/>
    <xf numFmtId="0" fontId="43" fillId="0" borderId="26" applyFill="0" applyProtection="0">
      <alignment horizontal="right" vertical="top" wrapText="1"/>
    </xf>
    <xf numFmtId="1" fontId="43" fillId="0" borderId="31" applyFill="0" applyProtection="0">
      <alignment horizontal="right" vertical="top" wrapText="1"/>
    </xf>
    <xf numFmtId="0" fontId="49" fillId="38" borderId="28" applyNumberFormat="0" applyAlignment="0" applyProtection="0"/>
    <xf numFmtId="49" fontId="53" fillId="0" borderId="48" applyFill="0" applyProtection="0">
      <alignment horizontal="right"/>
    </xf>
    <xf numFmtId="1" fontId="43" fillId="0" borderId="26" applyFill="0" applyProtection="0">
      <alignment horizontal="right" vertical="top" wrapText="1"/>
    </xf>
    <xf numFmtId="49" fontId="53" fillId="0" borderId="33" applyFill="0" applyProtection="0">
      <alignment horizontal="right"/>
    </xf>
    <xf numFmtId="0" fontId="43" fillId="56" borderId="37" applyNumberFormat="0" applyFont="0" applyAlignment="0" applyProtection="0"/>
    <xf numFmtId="0" fontId="43" fillId="0" borderId="31" applyFill="0" applyProtection="0">
      <alignment horizontal="right" vertical="top" wrapText="1"/>
    </xf>
    <xf numFmtId="1" fontId="53" fillId="0" borderId="48" applyFill="0" applyProtection="0">
      <alignment horizontal="right" vertical="top" wrapText="1"/>
    </xf>
    <xf numFmtId="1" fontId="43" fillId="0" borderId="38" applyFill="0" applyProtection="0">
      <alignment horizontal="right" vertical="top" wrapText="1"/>
    </xf>
    <xf numFmtId="0" fontId="68" fillId="62" borderId="31"/>
    <xf numFmtId="2" fontId="43" fillId="0" borderId="31" applyFill="0" applyProtection="0">
      <alignment horizontal="right" vertical="top" wrapText="1"/>
    </xf>
    <xf numFmtId="0" fontId="45" fillId="40" borderId="48" applyNumberFormat="0" applyProtection="0">
      <alignment horizontal="right"/>
    </xf>
    <xf numFmtId="2" fontId="53" fillId="0" borderId="48" applyFill="0" applyProtection="0">
      <alignment horizontal="right" vertical="top" wrapText="1"/>
    </xf>
    <xf numFmtId="49" fontId="53" fillId="0" borderId="24" applyFill="0" applyProtection="0">
      <alignment horizontal="right"/>
    </xf>
    <xf numFmtId="0" fontId="68" fillId="62" borderId="24"/>
    <xf numFmtId="0" fontId="68" fillId="62" borderId="24"/>
    <xf numFmtId="49" fontId="53" fillId="0" borderId="24" applyFill="0" applyProtection="0">
      <alignment horizontal="right"/>
    </xf>
    <xf numFmtId="0" fontId="68" fillId="62" borderId="24"/>
    <xf numFmtId="0" fontId="43" fillId="0" borderId="31" applyFill="0" applyProtection="0">
      <alignment horizontal="right" vertical="top" wrapText="1"/>
    </xf>
    <xf numFmtId="1" fontId="53" fillId="0" borderId="24" applyFill="0" applyProtection="0">
      <alignment horizontal="right" vertical="top" wrapText="1"/>
    </xf>
    <xf numFmtId="0" fontId="43" fillId="0" borderId="24" applyFill="0" applyProtection="0">
      <alignment horizontal="right" vertical="top" wrapText="1"/>
    </xf>
    <xf numFmtId="49" fontId="43" fillId="0" borderId="26" applyFill="0" applyProtection="0">
      <alignment horizontal="right"/>
    </xf>
    <xf numFmtId="49" fontId="43" fillId="0" borderId="24" applyFill="0" applyProtection="0">
      <alignment horizontal="right"/>
    </xf>
    <xf numFmtId="2" fontId="43" fillId="0" borderId="24" applyFill="0" applyProtection="0">
      <alignment horizontal="right" vertical="top" wrapText="1"/>
    </xf>
    <xf numFmtId="0" fontId="68" fillId="62" borderId="26"/>
    <xf numFmtId="0" fontId="45" fillId="40" borderId="31" applyNumberFormat="0" applyProtection="0">
      <alignment horizontal="left"/>
    </xf>
    <xf numFmtId="0" fontId="68" fillId="62" borderId="33"/>
    <xf numFmtId="0" fontId="45" fillId="40" borderId="31" applyNumberFormat="0" applyProtection="0">
      <alignment horizontal="right"/>
    </xf>
    <xf numFmtId="0" fontId="43" fillId="0" borderId="38" applyFill="0" applyProtection="0">
      <alignment horizontal="right" vertical="top" wrapText="1"/>
    </xf>
    <xf numFmtId="2" fontId="53" fillId="0" borderId="31" applyFill="0" applyProtection="0">
      <alignment horizontal="right" vertical="top" wrapText="1"/>
    </xf>
    <xf numFmtId="0" fontId="45" fillId="40" borderId="48" applyNumberFormat="0" applyProtection="0">
      <alignment horizontal="left"/>
    </xf>
    <xf numFmtId="0" fontId="43" fillId="56" borderId="54" applyNumberFormat="0" applyFont="0" applyAlignment="0" applyProtection="0"/>
    <xf numFmtId="0" fontId="68" fillId="62" borderId="43"/>
    <xf numFmtId="2" fontId="53" fillId="0" borderId="48" applyFill="0" applyProtection="0">
      <alignment horizontal="right" vertical="top" wrapText="1"/>
    </xf>
    <xf numFmtId="0" fontId="45" fillId="40" borderId="33" applyNumberFormat="0" applyProtection="0">
      <alignment horizontal="left"/>
    </xf>
    <xf numFmtId="0" fontId="68" fillId="62" borderId="55"/>
    <xf numFmtId="49" fontId="53" fillId="0" borderId="33" applyFill="0" applyProtection="0">
      <alignment horizontal="right"/>
    </xf>
    <xf numFmtId="1" fontId="53" fillId="0" borderId="31" applyFill="0" applyProtection="0">
      <alignment horizontal="right" vertical="top" wrapText="1"/>
    </xf>
    <xf numFmtId="1" fontId="53" fillId="0" borderId="31" applyFill="0" applyProtection="0">
      <alignment horizontal="right" vertical="top" wrapText="1"/>
    </xf>
    <xf numFmtId="0" fontId="43" fillId="56" borderId="30" applyNumberFormat="0" applyFont="0" applyAlignment="0" applyProtection="0"/>
    <xf numFmtId="2" fontId="43" fillId="0" borderId="38" applyFill="0" applyProtection="0">
      <alignment horizontal="right" vertical="top" wrapText="1"/>
    </xf>
    <xf numFmtId="0" fontId="68" fillId="62" borderId="50"/>
    <xf numFmtId="2" fontId="43" fillId="0" borderId="38" applyFill="0" applyProtection="0">
      <alignment horizontal="right" vertical="top" wrapText="1"/>
    </xf>
    <xf numFmtId="0" fontId="45" fillId="40" borderId="31" applyNumberFormat="0" applyProtection="0">
      <alignment horizontal="left"/>
    </xf>
    <xf numFmtId="0" fontId="47" fillId="37" borderId="51" applyNumberFormat="0" applyAlignment="0" applyProtection="0"/>
    <xf numFmtId="49" fontId="53" fillId="0" borderId="26" applyFill="0" applyProtection="0">
      <alignment horizontal="right"/>
    </xf>
    <xf numFmtId="0" fontId="57" fillId="38" borderId="39" applyNumberFormat="0" applyAlignment="0" applyProtection="0"/>
    <xf numFmtId="2" fontId="53" fillId="0" borderId="31" applyFill="0" applyProtection="0">
      <alignment horizontal="right" vertical="top" wrapText="1"/>
    </xf>
    <xf numFmtId="0" fontId="43" fillId="56" borderId="30" applyNumberFormat="0" applyFont="0" applyAlignment="0" applyProtection="0"/>
    <xf numFmtId="2" fontId="43" fillId="0" borderId="48" applyFill="0" applyProtection="0">
      <alignment horizontal="right" vertical="top" wrapText="1"/>
    </xf>
    <xf numFmtId="1" fontId="53" fillId="0" borderId="24" applyFill="0" applyProtection="0">
      <alignment horizontal="right" vertical="top" wrapText="1"/>
    </xf>
    <xf numFmtId="0" fontId="45" fillId="40" borderId="24" applyNumberFormat="0" applyProtection="0">
      <alignment horizontal="left"/>
    </xf>
    <xf numFmtId="0" fontId="45" fillId="40" borderId="48" applyNumberFormat="0" applyProtection="0">
      <alignment horizontal="right"/>
    </xf>
    <xf numFmtId="2" fontId="43" fillId="0" borderId="24" applyFill="0" applyProtection="0">
      <alignment horizontal="right" vertical="top" wrapText="1"/>
    </xf>
    <xf numFmtId="1" fontId="43" fillId="0" borderId="24" applyFill="0" applyProtection="0">
      <alignment horizontal="right" vertical="top" wrapText="1"/>
    </xf>
    <xf numFmtId="0" fontId="53" fillId="0" borderId="38" applyFill="0" applyProtection="0">
      <alignment horizontal="right" vertical="top" wrapText="1"/>
    </xf>
    <xf numFmtId="0" fontId="68" fillId="62" borderId="26"/>
    <xf numFmtId="0" fontId="68" fillId="62" borderId="33"/>
    <xf numFmtId="1" fontId="53" fillId="0" borderId="26" applyFill="0" applyProtection="0">
      <alignment horizontal="right" vertical="top" wrapText="1"/>
    </xf>
    <xf numFmtId="0" fontId="57" fillId="38" borderId="27" applyNumberFormat="0" applyAlignment="0" applyProtection="0"/>
    <xf numFmtId="2" fontId="53" fillId="0" borderId="31" applyFill="0" applyProtection="0">
      <alignment horizontal="right" vertical="top" wrapText="1"/>
    </xf>
    <xf numFmtId="0" fontId="43" fillId="0" borderId="38" applyFill="0" applyProtection="0">
      <alignment horizontal="right" vertical="top" wrapText="1"/>
    </xf>
    <xf numFmtId="0" fontId="47" fillId="37" borderId="51" applyNumberFormat="0" applyAlignment="0" applyProtection="0"/>
    <xf numFmtId="1" fontId="53" fillId="0" borderId="26" applyFill="0" applyProtection="0">
      <alignment horizontal="right" vertical="top" wrapText="1"/>
    </xf>
    <xf numFmtId="2" fontId="53" fillId="0" borderId="26" applyFill="0" applyProtection="0">
      <alignment horizontal="right" vertical="top" wrapText="1"/>
    </xf>
    <xf numFmtId="0" fontId="68" fillId="62" borderId="50"/>
    <xf numFmtId="0" fontId="43" fillId="56" borderId="32" applyNumberFormat="0" applyFont="0" applyAlignment="0" applyProtection="0"/>
    <xf numFmtId="0" fontId="45" fillId="40" borderId="31" applyNumberFormat="0" applyProtection="0">
      <alignment horizontal="left"/>
    </xf>
    <xf numFmtId="49" fontId="53" fillId="0" borderId="33" applyFill="0" applyProtection="0">
      <alignment horizontal="right"/>
    </xf>
    <xf numFmtId="49" fontId="43" fillId="0" borderId="38" applyFill="0" applyProtection="0">
      <alignment horizontal="right"/>
    </xf>
    <xf numFmtId="2" fontId="43" fillId="0" borderId="31" applyFill="0" applyProtection="0">
      <alignment horizontal="right" vertical="top" wrapText="1"/>
    </xf>
    <xf numFmtId="0" fontId="43" fillId="0" borderId="38" applyFill="0" applyProtection="0">
      <alignment horizontal="right" vertical="top" wrapText="1"/>
    </xf>
    <xf numFmtId="49" fontId="53" fillId="0" borderId="31" applyFill="0" applyProtection="0">
      <alignment horizontal="right"/>
    </xf>
    <xf numFmtId="0" fontId="68" fillId="62" borderId="26"/>
    <xf numFmtId="1" fontId="53" fillId="0" borderId="38" applyFill="0" applyProtection="0">
      <alignment horizontal="right" vertical="top" wrapText="1"/>
    </xf>
    <xf numFmtId="0" fontId="43" fillId="0" borderId="38" applyFill="0" applyProtection="0">
      <alignment horizontal="right" vertical="top" wrapText="1"/>
    </xf>
    <xf numFmtId="0" fontId="43" fillId="0" borderId="48" applyFill="0" applyProtection="0">
      <alignment horizontal="right" vertical="top" wrapText="1"/>
    </xf>
    <xf numFmtId="49" fontId="53" fillId="0" borderId="38" applyFill="0" applyProtection="0">
      <alignment horizontal="right"/>
    </xf>
    <xf numFmtId="0" fontId="68" fillId="62" borderId="55"/>
    <xf numFmtId="0" fontId="49" fillId="38" borderId="52" applyNumberFormat="0" applyAlignment="0" applyProtection="0"/>
    <xf numFmtId="49" fontId="43" fillId="0" borderId="48" applyFill="0" applyProtection="0">
      <alignment horizontal="right"/>
    </xf>
    <xf numFmtId="1" fontId="53" fillId="0" borderId="26" applyFill="0" applyProtection="0">
      <alignment horizontal="right" vertical="top" wrapText="1"/>
    </xf>
    <xf numFmtId="0" fontId="43" fillId="0" borderId="33" applyFill="0" applyProtection="0">
      <alignment horizontal="right" vertical="top" wrapText="1"/>
    </xf>
    <xf numFmtId="0" fontId="43" fillId="0" borderId="26" applyFill="0" applyProtection="0">
      <alignment horizontal="right" vertical="top" wrapText="1"/>
    </xf>
    <xf numFmtId="0" fontId="68" fillId="62" borderId="31"/>
    <xf numFmtId="2" fontId="43" fillId="0" borderId="24" applyFill="0" applyProtection="0">
      <alignment horizontal="right" vertical="top" wrapText="1"/>
    </xf>
    <xf numFmtId="1" fontId="43" fillId="0" borderId="26" applyFill="0" applyProtection="0">
      <alignment horizontal="right" vertical="top" wrapText="1"/>
    </xf>
    <xf numFmtId="0" fontId="57" fillId="38" borderId="44" applyNumberFormat="0" applyAlignment="0" applyProtection="0"/>
    <xf numFmtId="2" fontId="53" fillId="0" borderId="38" applyFill="0" applyProtection="0">
      <alignment horizontal="right" vertical="top" wrapText="1"/>
    </xf>
    <xf numFmtId="1" fontId="43" fillId="0" borderId="38" applyFill="0" applyProtection="0">
      <alignment horizontal="right" vertical="top" wrapText="1"/>
    </xf>
    <xf numFmtId="0" fontId="45" fillId="40" borderId="38" applyNumberFormat="0" applyProtection="0">
      <alignment horizontal="left"/>
    </xf>
    <xf numFmtId="1" fontId="53" fillId="0" borderId="48" applyFill="0" applyProtection="0">
      <alignment horizontal="right" vertical="top" wrapText="1"/>
    </xf>
    <xf numFmtId="1" fontId="43" fillId="0" borderId="26" applyFill="0" applyProtection="0">
      <alignment horizontal="right" vertical="top" wrapText="1"/>
    </xf>
    <xf numFmtId="2" fontId="43" fillId="0" borderId="31" applyFill="0" applyProtection="0">
      <alignment horizontal="right" vertical="top" wrapText="1"/>
    </xf>
    <xf numFmtId="0" fontId="50" fillId="0" borderId="29" applyNumberFormat="0" applyFill="0" applyAlignment="0" applyProtection="0"/>
    <xf numFmtId="0" fontId="43" fillId="0" borderId="31" applyFill="0" applyProtection="0">
      <alignment horizontal="right" vertical="top" wrapText="1"/>
    </xf>
    <xf numFmtId="49" fontId="53" fillId="0" borderId="31" applyFill="0" applyProtection="0">
      <alignment horizontal="right"/>
    </xf>
    <xf numFmtId="0" fontId="43" fillId="0" borderId="48" applyFill="0" applyProtection="0">
      <alignment horizontal="right" vertical="top" wrapText="1"/>
    </xf>
    <xf numFmtId="1" fontId="43" fillId="0" borderId="48" applyFill="0" applyProtection="0">
      <alignment horizontal="right" vertical="top" wrapText="1"/>
    </xf>
    <xf numFmtId="2" fontId="43" fillId="0" borderId="33" applyFill="0" applyProtection="0">
      <alignment horizontal="right" vertical="top" wrapText="1"/>
    </xf>
    <xf numFmtId="0" fontId="49" fillId="38" borderId="52" applyNumberFormat="0" applyAlignment="0" applyProtection="0"/>
    <xf numFmtId="1" fontId="43" fillId="0" borderId="26" applyFill="0" applyProtection="0">
      <alignment horizontal="right" vertical="top" wrapText="1"/>
    </xf>
    <xf numFmtId="0" fontId="45" fillId="40" borderId="38" applyNumberFormat="0" applyProtection="0">
      <alignment horizontal="left"/>
    </xf>
    <xf numFmtId="0" fontId="68" fillId="62" borderId="31"/>
    <xf numFmtId="49" fontId="43" fillId="0" borderId="38" applyFill="0" applyProtection="0">
      <alignment horizontal="right"/>
    </xf>
    <xf numFmtId="1" fontId="53" fillId="0" borderId="38" applyFill="0" applyProtection="0">
      <alignment horizontal="right" vertical="top" wrapText="1"/>
    </xf>
    <xf numFmtId="2" fontId="53" fillId="0" borderId="33" applyFill="0" applyProtection="0">
      <alignment horizontal="right" vertical="top" wrapText="1"/>
    </xf>
    <xf numFmtId="0" fontId="45" fillId="40" borderId="26" applyNumberFormat="0" applyProtection="0">
      <alignment horizontal="left"/>
    </xf>
    <xf numFmtId="0" fontId="68" fillId="62" borderId="26"/>
    <xf numFmtId="2" fontId="43" fillId="0" borderId="31" applyFill="0" applyProtection="0">
      <alignment horizontal="right" vertical="top" wrapText="1"/>
    </xf>
    <xf numFmtId="2" fontId="43" fillId="0" borderId="48" applyFill="0" applyProtection="0">
      <alignment horizontal="right" vertical="top" wrapText="1"/>
    </xf>
    <xf numFmtId="0" fontId="43" fillId="56" borderId="25" applyNumberFormat="0" applyFont="0" applyAlignment="0" applyProtection="0"/>
    <xf numFmtId="2" fontId="53" fillId="0" borderId="24" applyFill="0" applyProtection="0">
      <alignment horizontal="right" vertical="top" wrapText="1"/>
    </xf>
    <xf numFmtId="1" fontId="53" fillId="0" borderId="24" applyFill="0" applyProtection="0">
      <alignment horizontal="right" vertical="top" wrapText="1"/>
    </xf>
    <xf numFmtId="1" fontId="53" fillId="0" borderId="33" applyFill="0" applyProtection="0">
      <alignment horizontal="right" vertical="top" wrapText="1"/>
    </xf>
    <xf numFmtId="49" fontId="53" fillId="0" borderId="24" applyFill="0" applyProtection="0">
      <alignment horizontal="right"/>
    </xf>
    <xf numFmtId="0" fontId="43" fillId="56" borderId="25" applyNumberFormat="0" applyFont="0" applyAlignment="0" applyProtection="0"/>
    <xf numFmtId="0" fontId="45" fillId="40" borderId="24" applyNumberFormat="0" applyProtection="0">
      <alignment horizontal="right"/>
    </xf>
    <xf numFmtId="0" fontId="43" fillId="0" borderId="33" applyFill="0" applyProtection="0">
      <alignment horizontal="right" vertical="top" wrapText="1"/>
    </xf>
    <xf numFmtId="0" fontId="43" fillId="0" borderId="24" applyFill="0" applyProtection="0">
      <alignment horizontal="right" vertical="top" wrapText="1"/>
    </xf>
    <xf numFmtId="1" fontId="43" fillId="0" borderId="33" applyFill="0" applyProtection="0">
      <alignment horizontal="right" vertical="top" wrapText="1"/>
    </xf>
    <xf numFmtId="0" fontId="50" fillId="0" borderId="53" applyNumberFormat="0" applyFill="0" applyAlignment="0" applyProtection="0"/>
    <xf numFmtId="2" fontId="43" fillId="0" borderId="48" applyFill="0" applyProtection="0">
      <alignment horizontal="right" vertical="top" wrapText="1"/>
    </xf>
    <xf numFmtId="0" fontId="68" fillId="62" borderId="26"/>
    <xf numFmtId="0" fontId="49" fillId="38" borderId="35" applyNumberFormat="0" applyAlignment="0" applyProtection="0"/>
    <xf numFmtId="0" fontId="68" fillId="62" borderId="50"/>
    <xf numFmtId="0" fontId="53" fillId="0" borderId="26" applyFill="0" applyProtection="0">
      <alignment horizontal="right" vertical="top" wrapText="1"/>
    </xf>
    <xf numFmtId="0" fontId="68" fillId="62" borderId="43"/>
    <xf numFmtId="0" fontId="45" fillId="40" borderId="33" applyNumberFormat="0" applyProtection="0">
      <alignment horizontal="left"/>
    </xf>
    <xf numFmtId="0" fontId="68" fillId="62" borderId="38"/>
    <xf numFmtId="1" fontId="53" fillId="0" borderId="38" applyFill="0" applyProtection="0">
      <alignment horizontal="right" vertical="top" wrapText="1"/>
    </xf>
    <xf numFmtId="0" fontId="43" fillId="56" borderId="47" applyNumberFormat="0" applyFont="0" applyAlignment="0" applyProtection="0"/>
    <xf numFmtId="1" fontId="43" fillId="0" borderId="48" applyFill="0" applyProtection="0">
      <alignment horizontal="right" vertical="top" wrapText="1"/>
    </xf>
    <xf numFmtId="2" fontId="53" fillId="0" borderId="48" applyFill="0" applyProtection="0">
      <alignment horizontal="right" vertical="top" wrapText="1"/>
    </xf>
    <xf numFmtId="1" fontId="53" fillId="0" borderId="33" applyFill="0" applyProtection="0">
      <alignment horizontal="right" vertical="top" wrapText="1"/>
    </xf>
    <xf numFmtId="1" fontId="53" fillId="0" borderId="33" applyFill="0" applyProtection="0">
      <alignment horizontal="right" vertical="top" wrapText="1"/>
    </xf>
    <xf numFmtId="2" fontId="43" fillId="0" borderId="31" applyFill="0" applyProtection="0">
      <alignment horizontal="right" vertical="top" wrapText="1"/>
    </xf>
    <xf numFmtId="49" fontId="43" fillId="0" borderId="48" applyFill="0" applyProtection="0">
      <alignment horizontal="right"/>
    </xf>
    <xf numFmtId="0" fontId="68" fillId="62" borderId="31"/>
    <xf numFmtId="0" fontId="45" fillId="40" borderId="48" applyNumberFormat="0" applyProtection="0">
      <alignment horizontal="left"/>
    </xf>
    <xf numFmtId="0" fontId="50" fillId="0" borderId="41" applyNumberFormat="0" applyFill="0" applyAlignment="0" applyProtection="0"/>
    <xf numFmtId="0" fontId="68" fillId="62" borderId="33"/>
    <xf numFmtId="0" fontId="43" fillId="0" borderId="26" applyFill="0" applyProtection="0">
      <alignment horizontal="right" vertical="top" wrapText="1"/>
    </xf>
    <xf numFmtId="2" fontId="53" fillId="0" borderId="26" applyFill="0" applyProtection="0">
      <alignment horizontal="right" vertical="top" wrapText="1"/>
    </xf>
    <xf numFmtId="2" fontId="43" fillId="0" borderId="33" applyFill="0" applyProtection="0">
      <alignment horizontal="right" vertical="top" wrapText="1"/>
    </xf>
    <xf numFmtId="49" fontId="43" fillId="0" borderId="33" applyFill="0" applyProtection="0">
      <alignment horizontal="right"/>
    </xf>
    <xf numFmtId="2" fontId="53" fillId="0" borderId="38" applyFill="0" applyProtection="0">
      <alignment horizontal="right" vertical="top" wrapText="1"/>
    </xf>
    <xf numFmtId="49" fontId="43" fillId="0" borderId="33" applyFill="0" applyProtection="0">
      <alignment horizontal="right"/>
    </xf>
    <xf numFmtId="0" fontId="45" fillId="40" borderId="26" applyNumberFormat="0" applyProtection="0">
      <alignment horizontal="right"/>
    </xf>
    <xf numFmtId="0" fontId="68" fillId="62" borderId="43"/>
    <xf numFmtId="49" fontId="43" fillId="0" borderId="33" applyFill="0" applyProtection="0">
      <alignment horizontal="right"/>
    </xf>
    <xf numFmtId="49" fontId="43" fillId="0" borderId="24" applyFill="0" applyProtection="0">
      <alignment horizontal="right"/>
    </xf>
    <xf numFmtId="0" fontId="49" fillId="38" borderId="35" applyNumberFormat="0" applyAlignment="0" applyProtection="0"/>
    <xf numFmtId="0" fontId="68" fillId="62" borderId="55"/>
    <xf numFmtId="0" fontId="43" fillId="0" borderId="24" applyFill="0" applyProtection="0">
      <alignment horizontal="right" vertical="top" wrapText="1"/>
    </xf>
    <xf numFmtId="2" fontId="43" fillId="0" borderId="24" applyFill="0" applyProtection="0">
      <alignment horizontal="right" vertical="top" wrapText="1"/>
    </xf>
    <xf numFmtId="49" fontId="53" fillId="0" borderId="31" applyFill="0" applyProtection="0">
      <alignment horizontal="right"/>
    </xf>
    <xf numFmtId="49" fontId="43" fillId="0" borderId="38" applyFill="0" applyProtection="0">
      <alignment horizontal="right"/>
    </xf>
    <xf numFmtId="0" fontId="45" fillId="40" borderId="31" applyNumberFormat="0" applyProtection="0">
      <alignment horizontal="left"/>
    </xf>
    <xf numFmtId="0" fontId="45" fillId="40" borderId="26" applyNumberFormat="0" applyProtection="0">
      <alignment horizontal="left"/>
    </xf>
    <xf numFmtId="1" fontId="53" fillId="0" borderId="31" applyFill="0" applyProtection="0">
      <alignment horizontal="right" vertical="top" wrapText="1"/>
    </xf>
    <xf numFmtId="0" fontId="45" fillId="40" borderId="33" applyNumberFormat="0" applyProtection="0">
      <alignment horizontal="right"/>
    </xf>
    <xf numFmtId="2" fontId="53" fillId="0" borderId="26" applyFill="0" applyProtection="0">
      <alignment horizontal="right" vertical="top" wrapText="1"/>
    </xf>
    <xf numFmtId="0" fontId="45" fillId="40" borderId="48" applyNumberFormat="0" applyProtection="0">
      <alignment horizontal="right"/>
    </xf>
    <xf numFmtId="0" fontId="45" fillId="40" borderId="33" applyNumberFormat="0" applyProtection="0">
      <alignment horizontal="right"/>
    </xf>
    <xf numFmtId="0" fontId="43" fillId="0" borderId="33" applyFill="0" applyProtection="0">
      <alignment horizontal="right" vertical="top" wrapText="1"/>
    </xf>
    <xf numFmtId="0" fontId="68" fillId="62" borderId="38"/>
    <xf numFmtId="49" fontId="53" fillId="0" borderId="38" applyFill="0" applyProtection="0">
      <alignment horizontal="right"/>
    </xf>
    <xf numFmtId="49" fontId="53" fillId="0" borderId="31" applyFill="0" applyProtection="0">
      <alignment horizontal="right"/>
    </xf>
    <xf numFmtId="1" fontId="43" fillId="0" borderId="38" applyFill="0" applyProtection="0">
      <alignment horizontal="right" vertical="top" wrapText="1"/>
    </xf>
    <xf numFmtId="1" fontId="43" fillId="0" borderId="48" applyFill="0" applyProtection="0">
      <alignment horizontal="right" vertical="top" wrapText="1"/>
    </xf>
    <xf numFmtId="0" fontId="43" fillId="0" borderId="48" applyFill="0" applyProtection="0">
      <alignment horizontal="right" vertical="top" wrapText="1"/>
    </xf>
    <xf numFmtId="0" fontId="45" fillId="40" borderId="31" applyNumberFormat="0" applyProtection="0">
      <alignment horizontal="left"/>
    </xf>
    <xf numFmtId="0" fontId="68" fillId="62" borderId="31"/>
    <xf numFmtId="2" fontId="53" fillId="0" borderId="33" applyFill="0" applyProtection="0">
      <alignment horizontal="right" vertical="top" wrapText="1"/>
    </xf>
    <xf numFmtId="0" fontId="53" fillId="0" borderId="31" applyFill="0" applyProtection="0">
      <alignment horizontal="right" vertical="top" wrapText="1"/>
    </xf>
    <xf numFmtId="49" fontId="43" fillId="0" borderId="26" applyFill="0" applyProtection="0">
      <alignment horizontal="right"/>
    </xf>
    <xf numFmtId="1" fontId="53" fillId="0" borderId="26" applyFill="0" applyProtection="0">
      <alignment horizontal="right" vertical="top" wrapText="1"/>
    </xf>
    <xf numFmtId="0" fontId="68" fillId="62" borderId="48"/>
    <xf numFmtId="0" fontId="43" fillId="56" borderId="49" applyNumberFormat="0" applyFont="0" applyAlignment="0" applyProtection="0"/>
    <xf numFmtId="1" fontId="43" fillId="0" borderId="33" applyFill="0" applyProtection="0">
      <alignment horizontal="right" vertical="top" wrapText="1"/>
    </xf>
    <xf numFmtId="0" fontId="68" fillId="62" borderId="31"/>
    <xf numFmtId="49" fontId="53" fillId="0" borderId="33" applyFill="0" applyProtection="0">
      <alignment horizontal="right"/>
    </xf>
    <xf numFmtId="2" fontId="43" fillId="0" borderId="38" applyFill="0" applyProtection="0">
      <alignment horizontal="right" vertical="top" wrapText="1"/>
    </xf>
    <xf numFmtId="49" fontId="43" fillId="0" borderId="33" applyFill="0" applyProtection="0">
      <alignment horizontal="right"/>
    </xf>
    <xf numFmtId="2" fontId="43" fillId="0" borderId="26" applyFill="0" applyProtection="0">
      <alignment horizontal="right" vertical="top" wrapText="1"/>
    </xf>
    <xf numFmtId="0" fontId="43" fillId="56" borderId="54" applyNumberFormat="0" applyFont="0" applyAlignment="0" applyProtection="0"/>
    <xf numFmtId="2" fontId="43" fillId="0" borderId="33" applyFill="0" applyProtection="0">
      <alignment horizontal="right" vertical="top" wrapText="1"/>
    </xf>
    <xf numFmtId="0" fontId="43" fillId="0" borderId="24" applyFill="0" applyProtection="0">
      <alignment horizontal="right" vertical="top" wrapText="1"/>
    </xf>
    <xf numFmtId="0" fontId="45" fillId="40" borderId="38" applyNumberFormat="0" applyProtection="0">
      <alignment horizontal="left"/>
    </xf>
    <xf numFmtId="0" fontId="45" fillId="40" borderId="31" applyNumberFormat="0" applyProtection="0">
      <alignment horizontal="right"/>
    </xf>
    <xf numFmtId="49" fontId="53" fillId="0" borderId="24" applyFill="0" applyProtection="0">
      <alignment horizontal="right"/>
    </xf>
    <xf numFmtId="0" fontId="45" fillId="40" borderId="24" applyNumberFormat="0" applyProtection="0">
      <alignment horizontal="left"/>
    </xf>
    <xf numFmtId="0" fontId="68" fillId="62" borderId="50"/>
    <xf numFmtId="0" fontId="43" fillId="0" borderId="31" applyFill="0" applyProtection="0">
      <alignment horizontal="right" vertical="top" wrapText="1"/>
    </xf>
    <xf numFmtId="1" fontId="43" fillId="0" borderId="31" applyFill="0" applyProtection="0">
      <alignment horizontal="right" vertical="top" wrapText="1"/>
    </xf>
    <xf numFmtId="0" fontId="68" fillId="62" borderId="33"/>
    <xf numFmtId="2" fontId="43" fillId="0" borderId="48" applyFill="0" applyProtection="0">
      <alignment horizontal="right" vertical="top" wrapText="1"/>
    </xf>
    <xf numFmtId="49" fontId="43" fillId="0" borderId="31" applyFill="0" applyProtection="0">
      <alignment horizontal="right"/>
    </xf>
    <xf numFmtId="2" fontId="53" fillId="0" borderId="38" applyFill="0" applyProtection="0">
      <alignment horizontal="right" vertical="top" wrapText="1"/>
    </xf>
    <xf numFmtId="2" fontId="53" fillId="0" borderId="31" applyFill="0" applyProtection="0">
      <alignment horizontal="right" vertical="top" wrapText="1"/>
    </xf>
    <xf numFmtId="0" fontId="68" fillId="62" borderId="38"/>
    <xf numFmtId="0" fontId="45" fillId="40" borderId="26" applyNumberFormat="0" applyProtection="0">
      <alignment horizontal="right"/>
    </xf>
    <xf numFmtId="0" fontId="45" fillId="40" borderId="33" applyNumberFormat="0" applyProtection="0">
      <alignment horizontal="left"/>
    </xf>
    <xf numFmtId="0" fontId="43" fillId="0" borderId="38" applyFill="0" applyProtection="0">
      <alignment horizontal="right" vertical="top" wrapText="1"/>
    </xf>
    <xf numFmtId="1" fontId="53" fillId="0" borderId="33" applyFill="0" applyProtection="0">
      <alignment horizontal="right" vertical="top" wrapText="1"/>
    </xf>
    <xf numFmtId="1" fontId="43" fillId="0" borderId="26" applyFill="0" applyProtection="0">
      <alignment horizontal="right" vertical="top" wrapText="1"/>
    </xf>
    <xf numFmtId="0" fontId="68" fillId="62" borderId="38"/>
    <xf numFmtId="0" fontId="68" fillId="62" borderId="43"/>
    <xf numFmtId="0" fontId="43" fillId="0" borderId="38" applyFill="0" applyProtection="0">
      <alignment horizontal="right" vertical="top" wrapText="1"/>
    </xf>
    <xf numFmtId="49" fontId="43" fillId="0" borderId="31" applyFill="0" applyProtection="0">
      <alignment horizontal="right"/>
    </xf>
    <xf numFmtId="0" fontId="45" fillId="40" borderId="26" applyNumberFormat="0" applyProtection="0">
      <alignment horizontal="right"/>
    </xf>
    <xf numFmtId="0" fontId="45" fillId="40" borderId="38" applyNumberFormat="0" applyProtection="0">
      <alignment horizontal="right"/>
    </xf>
    <xf numFmtId="0" fontId="53" fillId="0" borderId="24" applyFill="0" applyProtection="0">
      <alignment horizontal="right" vertical="top" wrapText="1"/>
    </xf>
    <xf numFmtId="0" fontId="68" fillId="62" borderId="50"/>
    <xf numFmtId="2" fontId="53" fillId="0" borderId="24" applyFill="0" applyProtection="0">
      <alignment horizontal="right" vertical="top" wrapText="1"/>
    </xf>
    <xf numFmtId="1" fontId="43" fillId="0" borderId="24" applyFill="0" applyProtection="0">
      <alignment horizontal="right" vertical="top" wrapText="1"/>
    </xf>
    <xf numFmtId="0" fontId="45" fillId="40" borderId="48" applyNumberFormat="0" applyProtection="0">
      <alignment horizontal="left"/>
    </xf>
    <xf numFmtId="0" fontId="68" fillId="62" borderId="24"/>
    <xf numFmtId="0" fontId="68" fillId="62" borderId="24"/>
    <xf numFmtId="0" fontId="45" fillId="40" borderId="24" applyNumberFormat="0" applyProtection="0">
      <alignment horizontal="left"/>
    </xf>
    <xf numFmtId="0" fontId="45" fillId="40" borderId="31" applyNumberFormat="0" applyProtection="0">
      <alignment horizontal="right"/>
    </xf>
    <xf numFmtId="49" fontId="43" fillId="0" borderId="26" applyFill="0" applyProtection="0">
      <alignment horizontal="right"/>
    </xf>
    <xf numFmtId="0" fontId="45" fillId="40" borderId="26" applyNumberFormat="0" applyProtection="0">
      <alignment horizontal="right"/>
    </xf>
    <xf numFmtId="1" fontId="43" fillId="0" borderId="31" applyFill="0" applyProtection="0">
      <alignment horizontal="right" vertical="top" wrapText="1"/>
    </xf>
    <xf numFmtId="0" fontId="68" fillId="62" borderId="26"/>
    <xf numFmtId="0" fontId="68" fillId="62" borderId="26"/>
    <xf numFmtId="0" fontId="68" fillId="62" borderId="24"/>
    <xf numFmtId="0" fontId="53" fillId="0" borderId="33" applyFill="0" applyProtection="0">
      <alignment horizontal="right" vertical="top" wrapText="1"/>
    </xf>
    <xf numFmtId="49" fontId="43" fillId="0" borderId="31" applyFill="0" applyProtection="0">
      <alignment horizontal="right"/>
    </xf>
    <xf numFmtId="1" fontId="43" fillId="0" borderId="31" applyFill="0" applyProtection="0">
      <alignment horizontal="right" vertical="top" wrapText="1"/>
    </xf>
    <xf numFmtId="1" fontId="43" fillId="0" borderId="48" applyFill="0" applyProtection="0">
      <alignment horizontal="right" vertical="top" wrapText="1"/>
    </xf>
    <xf numFmtId="0" fontId="43" fillId="0" borderId="31" applyFill="0" applyProtection="0">
      <alignment horizontal="right" vertical="top" wrapText="1"/>
    </xf>
    <xf numFmtId="2" fontId="53" fillId="0" borderId="33" applyFill="0" applyProtection="0">
      <alignment horizontal="right" vertical="top" wrapText="1"/>
    </xf>
    <xf numFmtId="49" fontId="43" fillId="0" borderId="38" applyFill="0" applyProtection="0">
      <alignment horizontal="right"/>
    </xf>
    <xf numFmtId="1" fontId="43" fillId="0" borderId="31" applyFill="0" applyProtection="0">
      <alignment horizontal="right" vertical="top" wrapText="1"/>
    </xf>
    <xf numFmtId="0" fontId="45" fillId="40" borderId="31" applyNumberFormat="0" applyProtection="0">
      <alignment horizontal="left"/>
    </xf>
    <xf numFmtId="0" fontId="68" fillId="62" borderId="31"/>
    <xf numFmtId="0" fontId="68" fillId="62" borderId="31"/>
    <xf numFmtId="0" fontId="68" fillId="62" borderId="26"/>
    <xf numFmtId="0" fontId="45" fillId="40" borderId="38" applyNumberFormat="0" applyProtection="0">
      <alignment horizontal="right"/>
    </xf>
    <xf numFmtId="0" fontId="43" fillId="0" borderId="33" applyFill="0" applyProtection="0">
      <alignment horizontal="right" vertical="top" wrapText="1"/>
    </xf>
    <xf numFmtId="49" fontId="43" fillId="0" borderId="33" applyFill="0" applyProtection="0">
      <alignment horizontal="right"/>
    </xf>
    <xf numFmtId="1" fontId="43" fillId="0" borderId="33" applyFill="0" applyProtection="0">
      <alignment horizontal="right" vertical="top" wrapText="1"/>
    </xf>
    <xf numFmtId="0" fontId="47" fillId="37" borderId="39" applyNumberFormat="0" applyAlignment="0" applyProtection="0"/>
    <xf numFmtId="0" fontId="45" fillId="40" borderId="38" applyNumberFormat="0" applyProtection="0">
      <alignment horizontal="left"/>
    </xf>
    <xf numFmtId="2" fontId="43" fillId="0" borderId="33" applyFill="0" applyProtection="0">
      <alignment horizontal="right" vertical="top" wrapText="1"/>
    </xf>
    <xf numFmtId="0" fontId="68" fillId="62" borderId="33"/>
    <xf numFmtId="0" fontId="68" fillId="62" borderId="33"/>
    <xf numFmtId="0" fontId="68" fillId="62" borderId="31"/>
    <xf numFmtId="0" fontId="47" fillId="37" borderId="44" applyNumberFormat="0" applyAlignment="0" applyProtection="0"/>
    <xf numFmtId="0" fontId="45" fillId="40" borderId="38" applyNumberFormat="0" applyProtection="0">
      <alignment horizontal="right"/>
    </xf>
    <xf numFmtId="0" fontId="45" fillId="40" borderId="38" applyNumberFormat="0" applyProtection="0">
      <alignment horizontal="left"/>
    </xf>
    <xf numFmtId="0" fontId="45" fillId="40" borderId="48" applyNumberFormat="0" applyProtection="0">
      <alignment horizontal="left"/>
    </xf>
    <xf numFmtId="2" fontId="43" fillId="0" borderId="38" applyFill="0" applyProtection="0">
      <alignment horizontal="right" vertical="top" wrapText="1"/>
    </xf>
    <xf numFmtId="0" fontId="45" fillId="40" borderId="38" applyNumberFormat="0" applyProtection="0">
      <alignment horizontal="left"/>
    </xf>
    <xf numFmtId="0" fontId="43" fillId="0" borderId="38" applyFill="0" applyProtection="0">
      <alignment horizontal="right" vertical="top" wrapText="1"/>
    </xf>
    <xf numFmtId="0" fontId="68" fillId="62" borderId="38"/>
    <xf numFmtId="0" fontId="68" fillId="62" borderId="38"/>
    <xf numFmtId="0" fontId="68" fillId="62" borderId="33"/>
    <xf numFmtId="0" fontId="53" fillId="0" borderId="48" applyFill="0" applyProtection="0">
      <alignment horizontal="right" vertical="top" wrapText="1"/>
    </xf>
    <xf numFmtId="0" fontId="68" fillId="62" borderId="55"/>
    <xf numFmtId="49" fontId="53" fillId="0" borderId="48" applyFill="0" applyProtection="0">
      <alignment horizontal="right"/>
    </xf>
    <xf numFmtId="0" fontId="43" fillId="0" borderId="48" applyFill="0" applyProtection="0">
      <alignment horizontal="right" vertical="top" wrapText="1"/>
    </xf>
    <xf numFmtId="0" fontId="68" fillId="62" borderId="43"/>
    <xf numFmtId="0" fontId="68" fillId="62" borderId="43"/>
    <xf numFmtId="0" fontId="68" fillId="62" borderId="38"/>
    <xf numFmtId="49" fontId="53" fillId="0" borderId="48" applyFill="0" applyProtection="0">
      <alignment horizontal="right"/>
    </xf>
    <xf numFmtId="49" fontId="53" fillId="0" borderId="48" applyFill="0" applyProtection="0">
      <alignment horizontal="right"/>
    </xf>
    <xf numFmtId="0" fontId="45" fillId="40" borderId="48" applyNumberFormat="0" applyProtection="0">
      <alignment horizontal="left"/>
    </xf>
    <xf numFmtId="0" fontId="68" fillId="62" borderId="55"/>
    <xf numFmtId="0" fontId="68" fillId="62" borderId="48"/>
    <xf numFmtId="0" fontId="68" fillId="62" borderId="48"/>
    <xf numFmtId="0" fontId="43" fillId="0" borderId="48" applyFill="0" applyProtection="0">
      <alignment horizontal="right" vertical="top" wrapText="1"/>
    </xf>
    <xf numFmtId="0" fontId="68" fillId="62" borderId="50"/>
    <xf numFmtId="0" fontId="68" fillId="62" borderId="50"/>
    <xf numFmtId="0" fontId="68" fillId="62" borderId="48"/>
    <xf numFmtId="0" fontId="68" fillId="62" borderId="55"/>
    <xf numFmtId="0" fontId="68" fillId="62" borderId="55"/>
    <xf numFmtId="0" fontId="47" fillId="37" borderId="56" applyNumberFormat="0" applyAlignment="0" applyProtection="0"/>
    <xf numFmtId="0" fontId="47" fillId="37" borderId="56" applyNumberFormat="0" applyAlignment="0" applyProtection="0"/>
    <xf numFmtId="0" fontId="49" fillId="38" borderId="57" applyNumberFormat="0" applyAlignment="0" applyProtection="0"/>
    <xf numFmtId="0" fontId="49" fillId="38" borderId="57" applyNumberFormat="0" applyAlignment="0" applyProtection="0"/>
    <xf numFmtId="0" fontId="50" fillId="0" borderId="58" applyNumberFormat="0" applyFill="0" applyAlignment="0" applyProtection="0"/>
    <xf numFmtId="0" fontId="50" fillId="0" borderId="58" applyNumberFormat="0" applyFill="0" applyAlignment="0" applyProtection="0"/>
    <xf numFmtId="0" fontId="45" fillId="40" borderId="55" applyNumberFormat="0" applyProtection="0">
      <alignment horizontal="right"/>
    </xf>
    <xf numFmtId="0" fontId="45" fillId="40" borderId="55" applyNumberFormat="0" applyProtection="0">
      <alignment horizontal="left"/>
    </xf>
    <xf numFmtId="49" fontId="43" fillId="0" borderId="55" applyFill="0" applyProtection="0">
      <alignment horizontal="right"/>
    </xf>
    <xf numFmtId="1" fontId="43" fillId="0" borderId="55" applyFill="0" applyProtection="0">
      <alignment horizontal="right" vertical="top" wrapText="1"/>
    </xf>
    <xf numFmtId="2" fontId="43" fillId="0" borderId="55" applyFill="0" applyProtection="0">
      <alignment horizontal="right" vertical="top" wrapText="1"/>
    </xf>
    <xf numFmtId="0" fontId="43" fillId="0" borderId="55" applyFill="0" applyProtection="0">
      <alignment horizontal="right" vertical="top" wrapText="1"/>
    </xf>
    <xf numFmtId="0" fontId="45" fillId="40" borderId="55" applyNumberFormat="0" applyProtection="0">
      <alignment horizontal="right"/>
    </xf>
    <xf numFmtId="0" fontId="45" fillId="40" borderId="55" applyNumberFormat="0" applyProtection="0">
      <alignment horizontal="left"/>
    </xf>
    <xf numFmtId="49" fontId="43" fillId="0" borderId="55" applyFill="0" applyProtection="0">
      <alignment horizontal="right"/>
    </xf>
    <xf numFmtId="1" fontId="43" fillId="0" borderId="55" applyFill="0" applyProtection="0">
      <alignment horizontal="right" vertical="top" wrapText="1"/>
    </xf>
    <xf numFmtId="2" fontId="43" fillId="0" borderId="55" applyFill="0" applyProtection="0">
      <alignment horizontal="right" vertical="top" wrapText="1"/>
    </xf>
    <xf numFmtId="0" fontId="43" fillId="0" borderId="55" applyFill="0" applyProtection="0">
      <alignment horizontal="right" vertical="top" wrapText="1"/>
    </xf>
    <xf numFmtId="0" fontId="45" fillId="40" borderId="55" applyNumberFormat="0" applyProtection="0">
      <alignment horizontal="right"/>
    </xf>
    <xf numFmtId="0" fontId="45" fillId="40" borderId="55" applyNumberFormat="0" applyProtection="0">
      <alignment horizontal="left"/>
    </xf>
    <xf numFmtId="49" fontId="43" fillId="0" borderId="55" applyFill="0" applyProtection="0">
      <alignment horizontal="right"/>
    </xf>
    <xf numFmtId="1" fontId="43" fillId="0" borderId="55" applyFill="0" applyProtection="0">
      <alignment horizontal="right" vertical="top" wrapText="1"/>
    </xf>
    <xf numFmtId="2" fontId="43" fillId="0" borderId="55" applyFill="0" applyProtection="0">
      <alignment horizontal="right" vertical="top" wrapText="1"/>
    </xf>
    <xf numFmtId="0" fontId="43" fillId="0" borderId="55" applyFill="0" applyProtection="0">
      <alignment horizontal="right" vertical="top" wrapText="1"/>
    </xf>
    <xf numFmtId="0" fontId="45" fillId="40" borderId="55" applyNumberFormat="0" applyProtection="0">
      <alignment horizontal="right"/>
    </xf>
    <xf numFmtId="1" fontId="43" fillId="0" borderId="55" applyFill="0" applyProtection="0">
      <alignment horizontal="right" vertical="top" wrapText="1"/>
    </xf>
    <xf numFmtId="2" fontId="43" fillId="0" borderId="55" applyFill="0" applyProtection="0">
      <alignment horizontal="right" vertical="top" wrapText="1"/>
    </xf>
    <xf numFmtId="0" fontId="43" fillId="0" borderId="55" applyFill="0" applyProtection="0">
      <alignment horizontal="right" vertical="top" wrapText="1"/>
    </xf>
    <xf numFmtId="0" fontId="45" fillId="40" borderId="55" applyNumberFormat="0" applyProtection="0">
      <alignment horizontal="right"/>
    </xf>
    <xf numFmtId="0" fontId="45" fillId="40" borderId="55" applyNumberFormat="0" applyProtection="0">
      <alignment horizontal="left"/>
    </xf>
    <xf numFmtId="49" fontId="43" fillId="0" borderId="55" applyFill="0" applyProtection="0">
      <alignment horizontal="right"/>
    </xf>
    <xf numFmtId="1" fontId="43" fillId="0" borderId="55" applyFill="0" applyProtection="0">
      <alignment horizontal="right" vertical="top" wrapText="1"/>
    </xf>
    <xf numFmtId="2" fontId="43" fillId="0" borderId="55" applyFill="0" applyProtection="0">
      <alignment horizontal="right" vertical="top" wrapText="1"/>
    </xf>
    <xf numFmtId="0" fontId="43" fillId="0" borderId="55" applyFill="0" applyProtection="0">
      <alignment horizontal="right" vertical="top" wrapText="1"/>
    </xf>
    <xf numFmtId="0" fontId="45" fillId="40" borderId="55" applyNumberFormat="0" applyProtection="0">
      <alignment horizontal="right"/>
    </xf>
    <xf numFmtId="0" fontId="45" fillId="40" borderId="55" applyNumberFormat="0" applyProtection="0">
      <alignment horizontal="left"/>
    </xf>
    <xf numFmtId="49" fontId="43" fillId="0" borderId="55" applyFill="0" applyProtection="0">
      <alignment horizontal="right"/>
    </xf>
    <xf numFmtId="1" fontId="43" fillId="0" borderId="55" applyFill="0" applyProtection="0">
      <alignment horizontal="right" vertical="top" wrapText="1"/>
    </xf>
    <xf numFmtId="2" fontId="43" fillId="0" borderId="55" applyFill="0" applyProtection="0">
      <alignment horizontal="right" vertical="top" wrapText="1"/>
    </xf>
    <xf numFmtId="0" fontId="43" fillId="0" borderId="55" applyFill="0" applyProtection="0">
      <alignment horizontal="right" vertical="top" wrapText="1"/>
    </xf>
    <xf numFmtId="0" fontId="45" fillId="40" borderId="55" applyNumberFormat="0" applyProtection="0">
      <alignment horizontal="right"/>
    </xf>
    <xf numFmtId="0" fontId="45" fillId="40" borderId="55" applyNumberFormat="0" applyProtection="0">
      <alignment horizontal="left"/>
    </xf>
    <xf numFmtId="49" fontId="43" fillId="0" borderId="55" applyFill="0" applyProtection="0">
      <alignment horizontal="right"/>
    </xf>
    <xf numFmtId="1" fontId="43" fillId="0" borderId="55" applyFill="0" applyProtection="0">
      <alignment horizontal="right" vertical="top" wrapText="1"/>
    </xf>
    <xf numFmtId="2" fontId="43" fillId="0" borderId="55" applyFill="0" applyProtection="0">
      <alignment horizontal="right" vertical="top" wrapText="1"/>
    </xf>
    <xf numFmtId="0" fontId="43" fillId="0" borderId="55" applyFill="0" applyProtection="0">
      <alignment horizontal="right" vertical="top" wrapText="1"/>
    </xf>
    <xf numFmtId="49" fontId="53" fillId="0" borderId="55" applyFill="0" applyProtection="0">
      <alignment horizontal="right"/>
    </xf>
    <xf numFmtId="2" fontId="53" fillId="0" borderId="55" applyFill="0" applyProtection="0">
      <alignment horizontal="right" vertical="top" wrapText="1"/>
    </xf>
    <xf numFmtId="1" fontId="53" fillId="0" borderId="55" applyFill="0" applyProtection="0">
      <alignment horizontal="right" vertical="top" wrapText="1"/>
    </xf>
    <xf numFmtId="49" fontId="53" fillId="0" borderId="55" applyFill="0" applyProtection="0">
      <alignment horizontal="right"/>
    </xf>
    <xf numFmtId="2" fontId="53" fillId="0" borderId="55" applyFill="0" applyProtection="0">
      <alignment horizontal="right" vertical="top" wrapText="1"/>
    </xf>
    <xf numFmtId="1" fontId="53" fillId="0" borderId="55" applyFill="0" applyProtection="0">
      <alignment horizontal="right" vertical="top" wrapText="1"/>
    </xf>
    <xf numFmtId="49" fontId="53" fillId="0" borderId="55" applyFill="0" applyProtection="0">
      <alignment horizontal="right"/>
    </xf>
    <xf numFmtId="0" fontId="53" fillId="0" borderId="55" applyFill="0" applyProtection="0">
      <alignment horizontal="right" vertical="top" wrapText="1"/>
    </xf>
    <xf numFmtId="1" fontId="53" fillId="0" borderId="55" applyFill="0" applyProtection="0">
      <alignment horizontal="right" vertical="top" wrapText="1"/>
    </xf>
    <xf numFmtId="2" fontId="53" fillId="0" borderId="55" applyFill="0" applyProtection="0">
      <alignment horizontal="right" vertical="top" wrapText="1"/>
    </xf>
    <xf numFmtId="49" fontId="53" fillId="0" borderId="55" applyFill="0" applyProtection="0">
      <alignment horizontal="right"/>
    </xf>
    <xf numFmtId="1" fontId="53" fillId="0" borderId="55" applyFill="0" applyProtection="0">
      <alignment horizontal="right" vertical="top" wrapText="1"/>
    </xf>
    <xf numFmtId="2" fontId="53" fillId="0" borderId="55" applyFill="0" applyProtection="0">
      <alignment horizontal="right" vertical="top" wrapText="1"/>
    </xf>
    <xf numFmtId="0" fontId="53" fillId="0" borderId="55" applyFill="0" applyProtection="0">
      <alignment horizontal="right" vertical="top" wrapText="1"/>
    </xf>
    <xf numFmtId="49" fontId="53" fillId="0" borderId="55" applyFill="0" applyProtection="0">
      <alignment horizontal="right"/>
    </xf>
    <xf numFmtId="2" fontId="53" fillId="0" borderId="55" applyFill="0" applyProtection="0">
      <alignment horizontal="right" vertical="top" wrapText="1"/>
    </xf>
    <xf numFmtId="1" fontId="53" fillId="0" borderId="55" applyFill="0" applyProtection="0">
      <alignment horizontal="right" vertical="top" wrapText="1"/>
    </xf>
    <xf numFmtId="0" fontId="43" fillId="56" borderId="59" applyNumberFormat="0" applyFont="0" applyAlignment="0" applyProtection="0"/>
    <xf numFmtId="0" fontId="57" fillId="38" borderId="56" applyNumberFormat="0" applyAlignment="0" applyProtection="0"/>
    <xf numFmtId="0" fontId="49" fillId="38" borderId="62" applyNumberFormat="0" applyAlignment="0" applyProtection="0"/>
    <xf numFmtId="0" fontId="43" fillId="56" borderId="59" applyNumberFormat="0" applyFont="0" applyAlignment="0" applyProtection="0"/>
    <xf numFmtId="0" fontId="57" fillId="38" borderId="77" applyNumberFormat="0" applyAlignment="0" applyProtection="0"/>
    <xf numFmtId="0" fontId="68" fillId="62" borderId="75"/>
    <xf numFmtId="0" fontId="68" fillId="62" borderId="80"/>
    <xf numFmtId="0" fontId="68" fillId="62" borderId="65"/>
    <xf numFmtId="0" fontId="57" fillId="38" borderId="61" applyNumberFormat="0" applyAlignment="0" applyProtection="0"/>
    <xf numFmtId="0" fontId="43" fillId="56" borderId="76" applyNumberFormat="0" applyFont="0" applyAlignment="0" applyProtection="0"/>
    <xf numFmtId="0" fontId="68" fillId="62" borderId="70"/>
    <xf numFmtId="0" fontId="68" fillId="62" borderId="70"/>
    <xf numFmtId="0" fontId="68" fillId="62" borderId="65"/>
    <xf numFmtId="0" fontId="68" fillId="62" borderId="75"/>
    <xf numFmtId="0" fontId="68" fillId="62" borderId="65"/>
    <xf numFmtId="0" fontId="68" fillId="62" borderId="60"/>
    <xf numFmtId="0" fontId="68" fillId="62" borderId="60"/>
    <xf numFmtId="0" fontId="68" fillId="62" borderId="60"/>
    <xf numFmtId="0" fontId="68" fillId="62" borderId="60"/>
    <xf numFmtId="0" fontId="68" fillId="62" borderId="60"/>
    <xf numFmtId="0" fontId="49" fillId="38" borderId="78" applyNumberFormat="0" applyAlignment="0" applyProtection="0"/>
    <xf numFmtId="0" fontId="68" fillId="62" borderId="75"/>
    <xf numFmtId="0" fontId="68" fillId="62" borderId="70"/>
    <xf numFmtId="0" fontId="68" fillId="62" borderId="80"/>
    <xf numFmtId="0" fontId="68" fillId="62" borderId="65"/>
    <xf numFmtId="0" fontId="43" fillId="56" borderId="64" applyNumberFormat="0" applyFont="0" applyAlignment="0" applyProtection="0"/>
    <xf numFmtId="0" fontId="50" fillId="0" borderId="63" applyNumberFormat="0" applyFill="0" applyAlignment="0" applyProtection="0"/>
    <xf numFmtId="0" fontId="47" fillId="37" borderId="61" applyNumberFormat="0" applyAlignment="0" applyProtection="0"/>
    <xf numFmtId="0" fontId="43" fillId="56" borderId="64" applyNumberFormat="0" applyFont="0" applyAlignment="0" applyProtection="0"/>
    <xf numFmtId="0" fontId="68" fillId="62" borderId="75"/>
    <xf numFmtId="0" fontId="68" fillId="62" borderId="80"/>
    <xf numFmtId="0" fontId="68" fillId="62" borderId="70"/>
    <xf numFmtId="0" fontId="49" fillId="38" borderId="67" applyNumberFormat="0" applyAlignment="0" applyProtection="0"/>
    <xf numFmtId="0" fontId="47" fillId="37" borderId="66" applyNumberFormat="0" applyAlignment="0" applyProtection="0"/>
    <xf numFmtId="0" fontId="68" fillId="62" borderId="75"/>
    <xf numFmtId="0" fontId="57" fillId="38" borderId="66" applyNumberFormat="0" applyAlignment="0" applyProtection="0"/>
    <xf numFmtId="0" fontId="68" fillId="62" borderId="75"/>
    <xf numFmtId="0" fontId="68" fillId="62" borderId="60"/>
    <xf numFmtId="0" fontId="68" fillId="62" borderId="60"/>
    <xf numFmtId="0" fontId="68" fillId="62" borderId="60"/>
    <xf numFmtId="0" fontId="49" fillId="38" borderId="62" applyNumberFormat="0" applyAlignment="0" applyProtection="0"/>
    <xf numFmtId="0" fontId="68" fillId="62" borderId="65"/>
    <xf numFmtId="0" fontId="50" fillId="0" borderId="79" applyNumberFormat="0" applyFill="0" applyAlignment="0" applyProtection="0"/>
    <xf numFmtId="0" fontId="68" fillId="62" borderId="65"/>
    <xf numFmtId="0" fontId="50" fillId="0" borderId="68" applyNumberFormat="0" applyFill="0" applyAlignment="0" applyProtection="0"/>
    <xf numFmtId="0" fontId="68" fillId="62" borderId="80"/>
    <xf numFmtId="0" fontId="47" fillId="37" borderId="71" applyNumberFormat="0" applyAlignment="0" applyProtection="0"/>
    <xf numFmtId="0" fontId="68" fillId="62" borderId="70"/>
    <xf numFmtId="0" fontId="47" fillId="37" borderId="77" applyNumberFormat="0" applyAlignment="0" applyProtection="0"/>
    <xf numFmtId="0" fontId="68" fillId="62" borderId="65"/>
    <xf numFmtId="0" fontId="43" fillId="56" borderId="74" applyNumberFormat="0" applyFont="0" applyAlignment="0" applyProtection="0"/>
    <xf numFmtId="0" fontId="50" fillId="0" borderId="79" applyNumberFormat="0" applyFill="0" applyAlignment="0" applyProtection="0"/>
    <xf numFmtId="0" fontId="50" fillId="0" borderId="73" applyNumberFormat="0" applyFill="0" applyAlignment="0" applyProtection="0"/>
    <xf numFmtId="0" fontId="57" fillId="38" borderId="71" applyNumberFormat="0" applyAlignment="0" applyProtection="0"/>
    <xf numFmtId="0" fontId="68" fillId="62" borderId="80"/>
    <xf numFmtId="0" fontId="68" fillId="62" borderId="75"/>
    <xf numFmtId="0" fontId="68" fillId="62" borderId="65"/>
    <xf numFmtId="0" fontId="68" fillId="62" borderId="70"/>
    <xf numFmtId="0" fontId="43" fillId="56" borderId="69" applyNumberFormat="0" applyFont="0" applyAlignment="0" applyProtection="0"/>
    <xf numFmtId="0" fontId="49" fillId="38" borderId="78" applyNumberFormat="0" applyAlignment="0" applyProtection="0"/>
    <xf numFmtId="0" fontId="68" fillId="62" borderId="70"/>
    <xf numFmtId="0" fontId="68" fillId="62" borderId="75"/>
    <xf numFmtId="0" fontId="43" fillId="56" borderId="76" applyNumberFormat="0" applyFont="0" applyAlignment="0" applyProtection="0"/>
    <xf numFmtId="0" fontId="68" fillId="62" borderId="80"/>
    <xf numFmtId="0" fontId="50" fillId="0" borderId="68" applyNumberFormat="0" applyFill="0" applyAlignment="0" applyProtection="0"/>
    <xf numFmtId="0" fontId="50" fillId="0" borderId="63" applyNumberFormat="0" applyFill="0" applyAlignment="0" applyProtection="0"/>
    <xf numFmtId="0" fontId="47" fillId="37" borderId="61" applyNumberFormat="0" applyAlignment="0" applyProtection="0"/>
    <xf numFmtId="0" fontId="68" fillId="62" borderId="70"/>
    <xf numFmtId="0" fontId="49" fillId="38" borderId="67" applyNumberFormat="0" applyAlignment="0" applyProtection="0"/>
    <xf numFmtId="0" fontId="47" fillId="37" borderId="66" applyNumberFormat="0" applyAlignment="0" applyProtection="0"/>
    <xf numFmtId="0" fontId="50" fillId="0" borderId="73" applyNumberFormat="0" applyFill="0" applyAlignment="0" applyProtection="0"/>
    <xf numFmtId="0" fontId="49" fillId="38" borderId="72" applyNumberFormat="0" applyAlignment="0" applyProtection="0"/>
    <xf numFmtId="0" fontId="47" fillId="37" borderId="77" applyNumberFormat="0" applyAlignment="0" applyProtection="0"/>
    <xf numFmtId="0" fontId="68" fillId="62" borderId="80"/>
    <xf numFmtId="0" fontId="47" fillId="37" borderId="71" applyNumberFormat="0" applyAlignment="0" applyProtection="0"/>
    <xf numFmtId="0" fontId="68" fillId="62" borderId="60"/>
    <xf numFmtId="0" fontId="68" fillId="62" borderId="60"/>
    <xf numFmtId="0" fontId="68" fillId="62" borderId="55"/>
    <xf numFmtId="0" fontId="68" fillId="62" borderId="80"/>
    <xf numFmtId="0" fontId="43" fillId="56" borderId="69" applyNumberFormat="0" applyFont="0" applyAlignment="0" applyProtection="0"/>
    <xf numFmtId="0" fontId="68" fillId="62" borderId="65"/>
    <xf numFmtId="0" fontId="68" fillId="62" borderId="65"/>
    <xf numFmtId="0" fontId="49" fillId="38" borderId="72" applyNumberFormat="0" applyAlignment="0" applyProtection="0"/>
    <xf numFmtId="0" fontId="43" fillId="56" borderId="74" applyNumberFormat="0" applyFont="0" applyAlignment="0" applyProtection="0"/>
    <xf numFmtId="0" fontId="68" fillId="62" borderId="70"/>
    <xf numFmtId="0" fontId="68" fillId="62" borderId="70"/>
    <xf numFmtId="0" fontId="68" fillId="62" borderId="75"/>
    <xf numFmtId="0" fontId="68" fillId="62" borderId="75"/>
    <xf numFmtId="0" fontId="68" fillId="62" borderId="80"/>
    <xf numFmtId="0" fontId="68" fillId="62" borderId="80"/>
    <xf numFmtId="0" fontId="76" fillId="0" borderId="0" applyNumberFormat="0" applyFill="0" applyBorder="0" applyAlignment="0" applyProtection="0"/>
    <xf numFmtId="0" fontId="77" fillId="0" borderId="81" applyNumberFormat="0" applyFill="0" applyAlignment="0" applyProtection="0"/>
    <xf numFmtId="0" fontId="78" fillId="0" borderId="82" applyNumberFormat="0" applyFill="0" applyAlignment="0" applyProtection="0"/>
    <xf numFmtId="0" fontId="79" fillId="0" borderId="83" applyNumberFormat="0" applyFill="0" applyAlignment="0" applyProtection="0"/>
    <xf numFmtId="0" fontId="79" fillId="0" borderId="0" applyNumberFormat="0" applyFill="0" applyBorder="0" applyAlignment="0" applyProtection="0"/>
    <xf numFmtId="0" fontId="80" fillId="65" borderId="0" applyNumberFormat="0" applyBorder="0" applyAlignment="0" applyProtection="0"/>
    <xf numFmtId="0" fontId="81" fillId="66" borderId="0" applyNumberFormat="0" applyBorder="0" applyAlignment="0" applyProtection="0"/>
    <xf numFmtId="0" fontId="39" fillId="67" borderId="9" applyNumberFormat="0" applyAlignment="0" applyProtection="0"/>
    <xf numFmtId="0" fontId="82" fillId="68" borderId="84" applyNumberFormat="0" applyAlignment="0" applyProtection="0"/>
    <xf numFmtId="0" fontId="83" fillId="68" borderId="9" applyNumberFormat="0" applyAlignment="0" applyProtection="0"/>
    <xf numFmtId="0" fontId="84" fillId="0" borderId="85" applyNumberFormat="0" applyFill="0" applyAlignment="0" applyProtection="0"/>
    <xf numFmtId="0" fontId="1" fillId="17" borderId="10" applyNumberFormat="0" applyAlignment="0" applyProtection="0"/>
    <xf numFmtId="0" fontId="34" fillId="0" borderId="0" applyNumberFormat="0" applyFill="0" applyBorder="0" applyAlignment="0" applyProtection="0"/>
    <xf numFmtId="0" fontId="2" fillId="0" borderId="87" applyNumberFormat="0" applyFill="0" applyAlignment="0" applyProtection="0"/>
    <xf numFmtId="0" fontId="10" fillId="18" borderId="0" applyNumberFormat="0" applyBorder="0" applyAlignment="0" applyProtection="0"/>
    <xf numFmtId="0" fontId="10" fillId="19" borderId="0" applyNumberFormat="0" applyBorder="0" applyAlignment="0" applyProtection="0"/>
    <xf numFmtId="0" fontId="4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4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4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0" fillId="36" borderId="0" applyNumberFormat="0" applyBorder="0" applyAlignment="0" applyProtection="0"/>
    <xf numFmtId="0" fontId="85" fillId="0" borderId="0">
      <alignment vertical="top"/>
    </xf>
    <xf numFmtId="0" fontId="87" fillId="0" borderId="88" applyNumberFormat="0">
      <alignment vertical="center"/>
    </xf>
    <xf numFmtId="172" fontId="88" fillId="0" borderId="88">
      <alignment horizontal="right" vertical="center"/>
    </xf>
    <xf numFmtId="0" fontId="72" fillId="0" borderId="0"/>
    <xf numFmtId="9" fontId="72" fillId="0" borderId="0" applyFont="0" applyFill="0" applyBorder="0" applyAlignment="0" applyProtection="0"/>
    <xf numFmtId="0" fontId="92" fillId="0" borderId="0"/>
    <xf numFmtId="43" fontId="92" fillId="0" borderId="0" applyFont="0" applyFill="0" applyBorder="0" applyAlignment="0" applyProtection="0"/>
    <xf numFmtId="9" fontId="92" fillId="0" borderId="0" applyFont="0" applyFill="0" applyBorder="0" applyAlignment="0" applyProtection="0"/>
    <xf numFmtId="0" fontId="90" fillId="0" borderId="0" applyNumberFormat="0" applyBorder="0" applyAlignment="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73" fontId="43" fillId="0" borderId="0"/>
    <xf numFmtId="3" fontId="43" fillId="8" borderId="9" applyFont="0" applyFill="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3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46" borderId="0" applyNumberFormat="0" applyBorder="0" applyAlignment="0" applyProtection="0"/>
    <xf numFmtId="0" fontId="51" fillId="48" borderId="0" applyNumberFormat="0" applyBorder="0" applyAlignment="0" applyProtection="0"/>
    <xf numFmtId="0" fontId="51" fillId="51" borderId="0" applyNumberFormat="0" applyBorder="0" applyAlignment="0" applyProtection="0"/>
    <xf numFmtId="0" fontId="56" fillId="52"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8" borderId="0" applyNumberFormat="0" applyBorder="0" applyAlignment="0" applyProtection="0"/>
    <xf numFmtId="0" fontId="56" fillId="59" borderId="0" applyNumberFormat="0" applyBorder="0" applyAlignment="0" applyProtection="0"/>
    <xf numFmtId="0" fontId="56" fillId="60"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61" borderId="0" applyNumberFormat="0" applyBorder="0" applyAlignment="0" applyProtection="0"/>
    <xf numFmtId="0" fontId="66" fillId="44" borderId="0" applyNumberFormat="0" applyBorder="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43"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43" fillId="69" borderId="86" applyNumberFormat="0" applyFont="0" applyAlignment="0" applyProtection="0"/>
    <xf numFmtId="0" fontId="43"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0" fontId="43" fillId="69" borderId="86" applyNumberFormat="0" applyFont="0" applyAlignment="0" applyProtection="0"/>
    <xf numFmtId="0" fontId="10" fillId="69" borderId="86" applyNumberFormat="0" applyFont="0" applyAlignment="0" applyProtection="0"/>
    <xf numFmtId="0" fontId="10" fillId="69" borderId="86" applyNumberFormat="0" applyFont="0" applyAlignment="0" applyProtection="0"/>
    <xf numFmtId="3" fontId="93" fillId="72" borderId="9" applyNumberFormat="0" applyBorder="0" applyAlignment="0" applyProtection="0"/>
    <xf numFmtId="0" fontId="94" fillId="0" borderId="0"/>
    <xf numFmtId="0" fontId="95" fillId="0" borderId="0">
      <alignment horizontal="right"/>
    </xf>
    <xf numFmtId="0" fontId="96" fillId="0" borderId="0"/>
    <xf numFmtId="0" fontId="97" fillId="0" borderId="0"/>
    <xf numFmtId="0" fontId="98" fillId="0" borderId="0"/>
    <xf numFmtId="0" fontId="99" fillId="0" borderId="89" applyNumberFormat="0" applyAlignment="0"/>
    <xf numFmtId="0" fontId="100" fillId="0" borderId="0" applyAlignment="0">
      <alignment horizontal="left"/>
    </xf>
    <xf numFmtId="0" fontId="100" fillId="0" borderId="0">
      <alignment horizontal="right"/>
    </xf>
    <xf numFmtId="166" fontId="100" fillId="0" borderId="0">
      <alignment horizontal="right"/>
    </xf>
    <xf numFmtId="167" fontId="101" fillId="0" borderId="0">
      <alignment horizontal="right"/>
    </xf>
    <xf numFmtId="0" fontId="102" fillId="0" borderId="0"/>
    <xf numFmtId="0" fontId="57" fillId="38" borderId="77" applyNumberFormat="0" applyAlignment="0" applyProtection="0"/>
    <xf numFmtId="0" fontId="57" fillId="38" borderId="77" applyNumberFormat="0" applyAlignment="0" applyProtection="0"/>
    <xf numFmtId="0" fontId="103" fillId="8" borderId="9" applyNumberFormat="0" applyBorder="0" applyAlignment="0" applyProtection="0"/>
    <xf numFmtId="0" fontId="60" fillId="57" borderId="17" applyNumberFormat="0" applyAlignment="0" applyProtection="0"/>
    <xf numFmtId="43" fontId="43" fillId="0" borderId="0" applyFont="0" applyFill="0" applyBorder="0" applyAlignment="0" applyProtection="0"/>
    <xf numFmtId="169" fontId="43" fillId="0" borderId="0" applyFont="0" applyFill="0" applyBorder="0" applyAlignment="0" applyProtection="0"/>
    <xf numFmtId="43" fontId="104" fillId="0" borderId="0" applyFont="0" applyFill="0" applyBorder="0" applyAlignment="0" applyProtection="0"/>
    <xf numFmtId="169" fontId="43" fillId="0" borderId="0" applyFont="0" applyFill="0" applyBorder="0" applyAlignment="0" applyProtection="0"/>
    <xf numFmtId="43" fontId="104" fillId="0" borderId="0" applyFont="0" applyFill="0" applyBorder="0" applyAlignment="0" applyProtection="0"/>
    <xf numFmtId="169" fontId="43" fillId="0" borderId="0" applyFont="0" applyFill="0" applyBorder="0" applyAlignment="0" applyProtection="0"/>
    <xf numFmtId="43" fontId="104" fillId="0" borderId="0" applyFont="0" applyFill="0" applyBorder="0" applyAlignment="0" applyProtection="0"/>
    <xf numFmtId="169" fontId="43" fillId="0" borderId="0" applyFont="0" applyFill="0" applyBorder="0" applyAlignment="0" applyProtection="0"/>
    <xf numFmtId="171" fontId="51" fillId="0" borderId="0" applyFont="0" applyFill="0" applyBorder="0" applyAlignment="0" applyProtection="0"/>
    <xf numFmtId="169" fontId="43"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3" fontId="43" fillId="0" borderId="0" applyFont="0" applyFill="0" applyBorder="0" applyAlignment="0" applyProtection="0"/>
    <xf numFmtId="0" fontId="58" fillId="0" borderId="0" applyNumberFormat="0" applyFill="0" applyBorder="0" applyAlignment="0" applyProtection="0"/>
    <xf numFmtId="0" fontId="59" fillId="45" borderId="0" applyNumberFormat="0" applyBorder="0" applyAlignment="0" applyProtection="0"/>
    <xf numFmtId="0" fontId="61" fillId="0" borderId="18" applyNumberFormat="0" applyFill="0" applyAlignment="0" applyProtection="0"/>
    <xf numFmtId="0" fontId="62" fillId="0" borderId="19" applyNumberFormat="0" applyFill="0" applyAlignment="0" applyProtection="0"/>
    <xf numFmtId="0" fontId="63" fillId="0" borderId="20" applyNumberFormat="0" applyFill="0" applyAlignment="0" applyProtection="0"/>
    <xf numFmtId="0" fontId="63" fillId="0" borderId="0" applyNumberFormat="0" applyFill="0" applyBorder="0" applyAlignment="0" applyProtection="0"/>
    <xf numFmtId="173"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47" fillId="37" borderId="77"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169" fontId="43" fillId="0" borderId="0" applyFont="0" applyFill="0" applyBorder="0" applyAlignment="0" applyProtection="0"/>
    <xf numFmtId="43" fontId="4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9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3"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5" fillId="0" borderId="0" applyNumberFormat="0" applyFill="0" applyBorder="0" applyAlignment="0" applyProtection="0">
      <alignment vertical="top"/>
      <protection locked="0"/>
    </xf>
    <xf numFmtId="0" fontId="28"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4" fillId="0" borderId="2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10" fillId="0" borderId="0"/>
    <xf numFmtId="0" fontId="10" fillId="0" borderId="0"/>
    <xf numFmtId="0" fontId="10" fillId="0" borderId="0"/>
    <xf numFmtId="0" fontId="10" fillId="0" borderId="0"/>
    <xf numFmtId="0" fontId="10"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10" fillId="0" borderId="0"/>
    <xf numFmtId="0" fontId="10" fillId="0" borderId="0"/>
    <xf numFmtId="0" fontId="43" fillId="0" borderId="0"/>
    <xf numFmtId="174" fontId="43" fillId="0" borderId="0"/>
    <xf numFmtId="174" fontId="43" fillId="0" borderId="0"/>
    <xf numFmtId="0" fontId="90" fillId="0" borderId="0" applyNumberFormat="0" applyBorder="0" applyAlignment="0"/>
    <xf numFmtId="173" fontId="43" fillId="0" borderId="0"/>
    <xf numFmtId="173" fontId="43" fillId="0" borderId="0"/>
    <xf numFmtId="173"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2" fillId="0" borderId="0"/>
    <xf numFmtId="0" fontId="72" fillId="0" borderId="0"/>
    <xf numFmtId="0" fontId="72" fillId="0" borderId="0"/>
    <xf numFmtId="0" fontId="72" fillId="0" borderId="0"/>
    <xf numFmtId="0" fontId="72" fillId="0" borderId="0"/>
    <xf numFmtId="0" fontId="7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5"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3" fontId="10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2" fillId="0" borderId="0"/>
    <xf numFmtId="0" fontId="72" fillId="0" borderId="0"/>
    <xf numFmtId="0" fontId="72" fillId="0" borderId="0"/>
    <xf numFmtId="174" fontId="103" fillId="8" borderId="0" applyNumberFormat="0" applyBorder="0" applyAlignment="0"/>
    <xf numFmtId="174" fontId="103" fillId="8" borderId="0" applyNumberFormat="0" applyBorder="0" applyAlignment="0"/>
    <xf numFmtId="174" fontId="103" fillId="8" borderId="0" applyNumberFormat="0" applyBorder="0" applyAlignment="0"/>
    <xf numFmtId="0" fontId="90" fillId="0" borderId="0" applyNumberFormat="0" applyBorder="0" applyAlignment="0"/>
    <xf numFmtId="0" fontId="90" fillId="0" borderId="0" applyNumberFormat="0" applyBorder="0" applyAlignment="0"/>
    <xf numFmtId="0" fontId="72" fillId="0" borderId="0"/>
    <xf numFmtId="0" fontId="72" fillId="0" borderId="0"/>
    <xf numFmtId="0" fontId="92" fillId="0" borderId="0" applyFill="0" applyBorder="0"/>
    <xf numFmtId="0" fontId="43" fillId="0" borderId="0"/>
    <xf numFmtId="0" fontId="92" fillId="0" borderId="0" applyFill="0" applyBorder="0"/>
    <xf numFmtId="0" fontId="43" fillId="0" borderId="0"/>
    <xf numFmtId="0" fontId="72" fillId="0" borderId="0"/>
    <xf numFmtId="0" fontId="72" fillId="0" borderId="0"/>
    <xf numFmtId="0" fontId="72" fillId="0" borderId="0"/>
    <xf numFmtId="0" fontId="10" fillId="0" borderId="0"/>
    <xf numFmtId="0" fontId="10" fillId="0" borderId="0"/>
    <xf numFmtId="0" fontId="10" fillId="0" borderId="0"/>
    <xf numFmtId="0" fontId="10" fillId="0" borderId="0"/>
    <xf numFmtId="0" fontId="10" fillId="0" borderId="0"/>
    <xf numFmtId="174" fontId="103" fillId="8" borderId="0" applyNumberFormat="0" applyBorder="0" applyAlignment="0"/>
    <xf numFmtId="0" fontId="92"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2" fillId="0" borderId="0"/>
    <xf numFmtId="0" fontId="10" fillId="0" borderId="0"/>
    <xf numFmtId="0" fontId="10" fillId="0" borderId="0"/>
    <xf numFmtId="0" fontId="10" fillId="0" borderId="0"/>
    <xf numFmtId="0" fontId="43" fillId="0" borderId="0"/>
    <xf numFmtId="0" fontId="10" fillId="0" borderId="0"/>
    <xf numFmtId="0" fontId="10" fillId="0" borderId="0"/>
    <xf numFmtId="0" fontId="10" fillId="0" borderId="0"/>
    <xf numFmtId="0" fontId="10" fillId="0" borderId="0"/>
    <xf numFmtId="0" fontId="10"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0" fontId="10" fillId="0" borderId="0"/>
    <xf numFmtId="0" fontId="10" fillId="0" borderId="0"/>
    <xf numFmtId="0" fontId="43" fillId="56" borderId="76" applyNumberFormat="0" applyFont="0" applyAlignment="0" applyProtection="0"/>
    <xf numFmtId="0" fontId="43" fillId="56" borderId="76" applyNumberFormat="0" applyFont="0" applyAlignment="0" applyProtection="0"/>
    <xf numFmtId="0" fontId="49" fillId="38" borderId="78" applyNumberFormat="0" applyAlignment="0" applyProtection="0"/>
    <xf numFmtId="0" fontId="77" fillId="0" borderId="81" applyNumberFormat="0" applyFill="0" applyAlignment="0" applyProtection="0"/>
    <xf numFmtId="0" fontId="86" fillId="70" borderId="0" applyNumberFormat="0" applyAlignment="0" applyProtection="0"/>
    <xf numFmtId="0" fontId="78" fillId="0" borderId="82" applyNumberFormat="0" applyFill="0" applyAlignment="0" applyProtection="0"/>
    <xf numFmtId="0" fontId="107" fillId="73" borderId="0" applyNumberFormat="0" applyAlignment="0" applyProtection="0"/>
    <xf numFmtId="0" fontId="79" fillId="0" borderId="83" applyNumberFormat="0" applyFill="0" applyAlignment="0" applyProtection="0"/>
    <xf numFmtId="0" fontId="108" fillId="74" borderId="0" applyNumberFormat="0" applyAlignment="0" applyProtection="0"/>
    <xf numFmtId="0" fontId="79" fillId="0" borderId="0" applyNumberFormat="0" applyFill="0" applyBorder="0" applyAlignment="0" applyProtection="0"/>
    <xf numFmtId="174" fontId="16" fillId="71" borderId="0" applyNumberFormat="0" applyFill="0" applyBorder="0" applyAlignment="0">
      <alignment horizontal="center"/>
    </xf>
    <xf numFmtId="166" fontId="10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2" fillId="0" borderId="0" applyFont="0" applyFill="0" applyBorder="0" applyAlignment="0" applyProtection="0"/>
    <xf numFmtId="9" fontId="4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9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9" fillId="0" borderId="0" applyNumberFormat="0" applyFill="0" applyBorder="0" applyAlignment="0" applyProtection="0"/>
    <xf numFmtId="0" fontId="65" fillId="0" borderId="0" applyNumberFormat="0" applyFill="0" applyBorder="0" applyAlignment="0" applyProtection="0"/>
    <xf numFmtId="0" fontId="50" fillId="0" borderId="79" applyNumberFormat="0" applyFill="0" applyAlignment="0" applyProtection="0"/>
    <xf numFmtId="0" fontId="110" fillId="68" borderId="9" applyNumberFormat="0" applyFill="0" applyBorder="0" applyAlignment="0" applyProtection="0"/>
    <xf numFmtId="0" fontId="46" fillId="0" borderId="0" applyNumberFormat="0" applyFill="0" applyBorder="0" applyAlignment="0" applyProtection="0"/>
    <xf numFmtId="0" fontId="111" fillId="68" borderId="9"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9" fontId="112" fillId="0" borderId="0" applyFont="0" applyFill="0" applyBorder="0" applyAlignment="0" applyProtection="0"/>
    <xf numFmtId="175" fontId="43" fillId="0" borderId="0" applyFont="0" applyFill="0" applyBorder="0" applyAlignment="0" applyProtection="0"/>
    <xf numFmtId="0" fontId="89" fillId="0" borderId="0" applyNumberFormat="0" applyFill="0" applyBorder="0" applyAlignment="0" applyProtection="0">
      <alignment vertical="top"/>
      <protection locked="0"/>
    </xf>
    <xf numFmtId="0" fontId="10" fillId="69" borderId="86" applyNumberFormat="0" applyFont="0" applyAlignment="0" applyProtection="0"/>
    <xf numFmtId="0" fontId="92" fillId="0" borderId="0"/>
    <xf numFmtId="0" fontId="92" fillId="0" borderId="0"/>
    <xf numFmtId="0" fontId="92" fillId="0" borderId="0"/>
    <xf numFmtId="0" fontId="92" fillId="0" borderId="0"/>
    <xf numFmtId="0" fontId="42" fillId="0" borderId="0"/>
    <xf numFmtId="0" fontId="43" fillId="0" borderId="0"/>
    <xf numFmtId="174" fontId="114" fillId="75" borderId="0" applyNumberFormat="0" applyBorder="0" applyAlignment="0" applyProtection="0">
      <alignment horizontal="center" vertical="top" wrapText="1"/>
    </xf>
    <xf numFmtId="0" fontId="43" fillId="0" borderId="0" applyNumberFormat="0" applyFont="0" applyFill="0" applyBorder="0" applyAlignment="0" applyProtection="0"/>
    <xf numFmtId="0" fontId="43" fillId="0" borderId="0" applyNumberFormat="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113" fillId="0" borderId="0"/>
    <xf numFmtId="0" fontId="43" fillId="56" borderId="76" applyNumberFormat="0" applyFont="0" applyAlignment="0" applyProtection="0"/>
    <xf numFmtId="0" fontId="43" fillId="56" borderId="76" applyNumberFormat="0" applyFont="0" applyAlignment="0" applyProtection="0"/>
    <xf numFmtId="0" fontId="47" fillId="37" borderId="77" applyNumberFormat="0" applyAlignment="0" applyProtection="0"/>
    <xf numFmtId="0" fontId="47" fillId="37" borderId="77" applyNumberFormat="0" applyAlignment="0" applyProtection="0"/>
    <xf numFmtId="0" fontId="57" fillId="38" borderId="77" applyNumberFormat="0" applyAlignment="0" applyProtection="0"/>
    <xf numFmtId="0" fontId="57" fillId="38" borderId="77" applyNumberFormat="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9" fillId="38" borderId="78" applyNumberFormat="0" applyAlignment="0" applyProtection="0"/>
    <xf numFmtId="0" fontId="49" fillId="38" borderId="78"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41" fillId="0" borderId="0"/>
    <xf numFmtId="0" fontId="45" fillId="40" borderId="96" applyNumberFormat="0" applyProtection="0">
      <alignment horizontal="right"/>
    </xf>
    <xf numFmtId="0" fontId="45" fillId="40" borderId="96" applyNumberFormat="0" applyProtection="0">
      <alignment horizontal="left"/>
    </xf>
    <xf numFmtId="0" fontId="45" fillId="40" borderId="96" applyNumberFormat="0" applyProtection="0">
      <alignment horizontal="right"/>
    </xf>
    <xf numFmtId="49" fontId="43" fillId="0" borderId="80" applyFill="0" applyProtection="0">
      <alignment horizontal="right"/>
    </xf>
    <xf numFmtId="0" fontId="45" fillId="40" borderId="80" applyNumberFormat="0" applyProtection="0">
      <alignment horizontal="left"/>
    </xf>
    <xf numFmtId="0" fontId="45" fillId="40" borderId="80" applyNumberFormat="0" applyProtection="0">
      <alignment horizontal="right"/>
    </xf>
    <xf numFmtId="0" fontId="43" fillId="0" borderId="80" applyFill="0" applyProtection="0">
      <alignment horizontal="right" vertical="top" wrapText="1"/>
    </xf>
    <xf numFmtId="2" fontId="43" fillId="0" borderId="80" applyFill="0" applyProtection="0">
      <alignment horizontal="right" vertical="top" wrapText="1"/>
    </xf>
    <xf numFmtId="1" fontId="43" fillId="0" borderId="80" applyFill="0" applyProtection="0">
      <alignment horizontal="right" vertical="top" wrapText="1"/>
    </xf>
    <xf numFmtId="49" fontId="43" fillId="0" borderId="80" applyFill="0" applyProtection="0">
      <alignment horizontal="right"/>
    </xf>
    <xf numFmtId="0" fontId="45" fillId="40" borderId="80" applyNumberFormat="0" applyProtection="0">
      <alignment horizontal="left"/>
    </xf>
    <xf numFmtId="0" fontId="45" fillId="40" borderId="80" applyNumberFormat="0" applyProtection="0">
      <alignment horizontal="right"/>
    </xf>
    <xf numFmtId="0" fontId="43" fillId="0" borderId="80" applyFill="0" applyProtection="0">
      <alignment horizontal="right" vertical="top" wrapText="1"/>
    </xf>
    <xf numFmtId="2" fontId="43" fillId="0" borderId="80" applyFill="0" applyProtection="0">
      <alignment horizontal="right" vertical="top" wrapText="1"/>
    </xf>
    <xf numFmtId="1" fontId="43" fillId="0" borderId="80" applyFill="0" applyProtection="0">
      <alignment horizontal="right" vertical="top" wrapText="1"/>
    </xf>
    <xf numFmtId="0" fontId="45" fillId="40" borderId="80" applyNumberFormat="0" applyProtection="0">
      <alignment horizontal="right"/>
    </xf>
    <xf numFmtId="0" fontId="43" fillId="0" borderId="91" applyFill="0" applyProtection="0">
      <alignment horizontal="right" vertical="top" wrapText="1"/>
    </xf>
    <xf numFmtId="0" fontId="45" fillId="40" borderId="80" applyNumberFormat="0" applyProtection="0">
      <alignment horizontal="left"/>
    </xf>
    <xf numFmtId="49" fontId="43" fillId="0" borderId="80" applyFill="0" applyProtection="0">
      <alignment horizontal="right"/>
    </xf>
    <xf numFmtId="0" fontId="43" fillId="0" borderId="80" applyFill="0" applyProtection="0">
      <alignment horizontal="right" vertical="top" wrapText="1"/>
    </xf>
    <xf numFmtId="1" fontId="43" fillId="0" borderId="80" applyFill="0" applyProtection="0">
      <alignment horizontal="right" vertical="top" wrapText="1"/>
    </xf>
    <xf numFmtId="2" fontId="43" fillId="0" borderId="80" applyFill="0" applyProtection="0">
      <alignment horizontal="right" vertical="top" wrapText="1"/>
    </xf>
    <xf numFmtId="0" fontId="68" fillId="62" borderId="91"/>
    <xf numFmtId="2" fontId="43" fillId="0" borderId="96" applyFill="0" applyProtection="0">
      <alignment horizontal="right" vertical="top" wrapText="1"/>
    </xf>
    <xf numFmtId="0" fontId="43" fillId="56" borderId="90" applyNumberFormat="0" applyFont="0" applyAlignment="0" applyProtection="0"/>
    <xf numFmtId="0" fontId="43" fillId="0" borderId="91" applyFill="0" applyProtection="0">
      <alignment horizontal="right" vertical="top" wrapText="1"/>
    </xf>
    <xf numFmtId="1" fontId="43" fillId="0" borderId="80" applyFill="0" applyProtection="0">
      <alignment horizontal="right" vertical="top" wrapText="1"/>
    </xf>
    <xf numFmtId="2" fontId="43" fillId="0" borderId="80" applyFill="0" applyProtection="0">
      <alignment horizontal="right" vertical="top" wrapText="1"/>
    </xf>
    <xf numFmtId="0" fontId="45" fillId="40" borderId="80" applyNumberFormat="0" applyProtection="0">
      <alignment horizontal="right"/>
    </xf>
    <xf numFmtId="0" fontId="53" fillId="0" borderId="80" applyFill="0" applyProtection="0">
      <alignment horizontal="right" vertical="top" wrapText="1"/>
    </xf>
    <xf numFmtId="0" fontId="68" fillId="62" borderId="96"/>
    <xf numFmtId="0" fontId="68" fillId="62" borderId="98"/>
    <xf numFmtId="1" fontId="43" fillId="0" borderId="96" applyFill="0" applyProtection="0">
      <alignment horizontal="right" vertical="top" wrapText="1"/>
    </xf>
    <xf numFmtId="1" fontId="53" fillId="0" borderId="96" applyFill="0" applyProtection="0">
      <alignment horizontal="right" vertical="top" wrapText="1"/>
    </xf>
    <xf numFmtId="49" fontId="43" fillId="0" borderId="91" applyFill="0" applyProtection="0">
      <alignment horizontal="right"/>
    </xf>
    <xf numFmtId="49" fontId="43" fillId="0" borderId="96" applyFill="0" applyProtection="0">
      <alignment horizontal="right"/>
    </xf>
    <xf numFmtId="1" fontId="43" fillId="0" borderId="96" applyFill="0" applyProtection="0">
      <alignment horizontal="right" vertical="top" wrapText="1"/>
    </xf>
    <xf numFmtId="2" fontId="43" fillId="0" borderId="91" applyFill="0" applyProtection="0">
      <alignment horizontal="right" vertical="top" wrapText="1"/>
    </xf>
    <xf numFmtId="0" fontId="43" fillId="0" borderId="96" applyFill="0" applyProtection="0">
      <alignment horizontal="right" vertical="top" wrapText="1"/>
    </xf>
    <xf numFmtId="0" fontId="68" fillId="62" borderId="96"/>
    <xf numFmtId="0" fontId="68" fillId="62" borderId="91"/>
    <xf numFmtId="0" fontId="68" fillId="62" borderId="98"/>
    <xf numFmtId="1" fontId="53" fillId="0" borderId="80" applyFill="0" applyProtection="0">
      <alignment horizontal="right" vertical="top" wrapText="1"/>
    </xf>
    <xf numFmtId="49" fontId="53" fillId="0" borderId="80" applyFill="0" applyProtection="0">
      <alignment horizontal="right"/>
    </xf>
    <xf numFmtId="0" fontId="45" fillId="40" borderId="80" applyNumberFormat="0" applyProtection="0">
      <alignment horizontal="right"/>
    </xf>
    <xf numFmtId="49" fontId="53" fillId="0" borderId="96" applyFill="0" applyProtection="0">
      <alignment horizontal="right"/>
    </xf>
    <xf numFmtId="49" fontId="53" fillId="0" borderId="91" applyFill="0" applyProtection="0">
      <alignment horizontal="right"/>
    </xf>
    <xf numFmtId="0" fontId="45" fillId="40" borderId="91" applyNumberFormat="0" applyProtection="0">
      <alignment horizontal="right"/>
    </xf>
    <xf numFmtId="0" fontId="45" fillId="40" borderId="91" applyNumberFormat="0" applyProtection="0">
      <alignment horizontal="left"/>
    </xf>
    <xf numFmtId="1" fontId="53" fillId="0" borderId="96" applyFill="0" applyProtection="0">
      <alignment horizontal="right" vertical="top" wrapText="1"/>
    </xf>
    <xf numFmtId="0" fontId="43" fillId="56" borderId="95" applyNumberFormat="0" applyFont="0" applyAlignment="0" applyProtection="0"/>
    <xf numFmtId="2" fontId="53" fillId="0" borderId="96" applyFill="0" applyProtection="0">
      <alignment horizontal="right" vertical="top" wrapText="1"/>
    </xf>
    <xf numFmtId="1" fontId="43" fillId="0" borderId="96" applyFill="0" applyProtection="0">
      <alignment horizontal="right" vertical="top" wrapText="1"/>
    </xf>
    <xf numFmtId="2" fontId="53" fillId="0" borderId="91" applyFill="0" applyProtection="0">
      <alignment horizontal="right" vertical="top" wrapText="1"/>
    </xf>
    <xf numFmtId="49" fontId="53" fillId="0" borderId="80" applyFill="0" applyProtection="0">
      <alignment horizontal="right"/>
    </xf>
    <xf numFmtId="0" fontId="45" fillId="40" borderId="91" applyNumberFormat="0" applyProtection="0">
      <alignment horizontal="right"/>
    </xf>
    <xf numFmtId="1" fontId="53" fillId="0" borderId="91" applyFill="0" applyProtection="0">
      <alignment horizontal="right" vertical="top" wrapText="1"/>
    </xf>
    <xf numFmtId="0" fontId="53" fillId="0" borderId="96" applyFill="0" applyProtection="0">
      <alignment horizontal="right" vertical="top" wrapText="1"/>
    </xf>
    <xf numFmtId="1" fontId="43" fillId="0" borderId="91" applyFill="0" applyProtection="0">
      <alignment horizontal="right" vertical="top" wrapText="1"/>
    </xf>
    <xf numFmtId="0" fontId="68" fillId="62" borderId="96"/>
    <xf numFmtId="0" fontId="68" fillId="62" borderId="91"/>
    <xf numFmtId="0" fontId="43" fillId="0" borderId="80" applyFill="0" applyProtection="0">
      <alignment horizontal="right" vertical="top" wrapText="1"/>
    </xf>
    <xf numFmtId="2" fontId="43" fillId="0" borderId="80" applyFill="0" applyProtection="0">
      <alignment horizontal="right" vertical="top" wrapText="1"/>
    </xf>
    <xf numFmtId="1" fontId="43" fillId="0" borderId="80" applyFill="0" applyProtection="0">
      <alignment horizontal="right" vertical="top" wrapText="1"/>
    </xf>
    <xf numFmtId="0" fontId="43" fillId="0" borderId="80" applyFill="0" applyProtection="0">
      <alignment horizontal="right" vertical="top" wrapText="1"/>
    </xf>
    <xf numFmtId="49" fontId="43" fillId="0" borderId="80" applyFill="0" applyProtection="0">
      <alignment horizontal="right"/>
    </xf>
    <xf numFmtId="2" fontId="53" fillId="0" borderId="96" applyFill="0" applyProtection="0">
      <alignment horizontal="right" vertical="top" wrapText="1"/>
    </xf>
    <xf numFmtId="2" fontId="43" fillId="0" borderId="96" applyFill="0" applyProtection="0">
      <alignment horizontal="right" vertical="top" wrapText="1"/>
    </xf>
    <xf numFmtId="49" fontId="53" fillId="0" borderId="80" applyFill="0" applyProtection="0">
      <alignment horizontal="right"/>
    </xf>
    <xf numFmtId="0" fontId="43" fillId="0" borderId="96" applyFill="0" applyProtection="0">
      <alignment horizontal="right" vertical="top" wrapText="1"/>
    </xf>
    <xf numFmtId="0" fontId="43" fillId="56" borderId="97" applyNumberFormat="0" applyFont="0" applyAlignment="0" applyProtection="0"/>
    <xf numFmtId="0" fontId="68" fillId="62" borderId="96"/>
    <xf numFmtId="1" fontId="53" fillId="0" borderId="91" applyFill="0" applyProtection="0">
      <alignment horizontal="right" vertical="top" wrapText="1"/>
    </xf>
    <xf numFmtId="0" fontId="57" fillId="38" borderId="92" applyNumberFormat="0" applyAlignment="0" applyProtection="0"/>
    <xf numFmtId="0" fontId="43" fillId="0" borderId="91" applyFill="0" applyProtection="0">
      <alignment horizontal="right" vertical="top" wrapText="1"/>
    </xf>
    <xf numFmtId="0" fontId="45" fillId="40" borderId="96" applyNumberFormat="0" applyProtection="0">
      <alignment horizontal="left"/>
    </xf>
    <xf numFmtId="0" fontId="68" fillId="62" borderId="91"/>
    <xf numFmtId="0" fontId="45" fillId="40" borderId="96" applyNumberFormat="0" applyProtection="0">
      <alignment horizontal="right"/>
    </xf>
    <xf numFmtId="1" fontId="53" fillId="0" borderId="96" applyFill="0" applyProtection="0">
      <alignment horizontal="right" vertical="top" wrapText="1"/>
    </xf>
    <xf numFmtId="2" fontId="53" fillId="0" borderId="80" applyFill="0" applyProtection="0">
      <alignment horizontal="right" vertical="top" wrapText="1"/>
    </xf>
    <xf numFmtId="1" fontId="43" fillId="0" borderId="91" applyFill="0" applyProtection="0">
      <alignment horizontal="right" vertical="top" wrapText="1"/>
    </xf>
    <xf numFmtId="2" fontId="43" fillId="0" borderId="96" applyFill="0" applyProtection="0">
      <alignment horizontal="right" vertical="top" wrapText="1"/>
    </xf>
    <xf numFmtId="0" fontId="43" fillId="56" borderId="90" applyNumberFormat="0" applyFont="0" applyAlignment="0" applyProtection="0"/>
    <xf numFmtId="0" fontId="53" fillId="0" borderId="80" applyFill="0" applyProtection="0">
      <alignment horizontal="right" vertical="top" wrapText="1"/>
    </xf>
    <xf numFmtId="0" fontId="43" fillId="0" borderId="80" applyFill="0" applyProtection="0">
      <alignment horizontal="right" vertical="top" wrapText="1"/>
    </xf>
    <xf numFmtId="0" fontId="43" fillId="0" borderId="96" applyFill="0" applyProtection="0">
      <alignment horizontal="right" vertical="top" wrapText="1"/>
    </xf>
    <xf numFmtId="2" fontId="53" fillId="0" borderId="91" applyFill="0" applyProtection="0">
      <alignment horizontal="right" vertical="top" wrapText="1"/>
    </xf>
    <xf numFmtId="2" fontId="53" fillId="0" borderId="96" applyFill="0" applyProtection="0">
      <alignment horizontal="right" vertical="top" wrapText="1"/>
    </xf>
    <xf numFmtId="0" fontId="45" fillId="40" borderId="91" applyNumberFormat="0" applyProtection="0">
      <alignment horizontal="right"/>
    </xf>
    <xf numFmtId="0" fontId="50" fillId="0" borderId="94" applyNumberFormat="0" applyFill="0" applyAlignment="0" applyProtection="0"/>
    <xf numFmtId="0" fontId="68" fillId="62" borderId="96"/>
    <xf numFmtId="0" fontId="47" fillId="37" borderId="92" applyNumberFormat="0" applyAlignment="0" applyProtection="0"/>
    <xf numFmtId="49" fontId="43" fillId="0" borderId="91" applyFill="0" applyProtection="0">
      <alignment horizontal="right"/>
    </xf>
    <xf numFmtId="0" fontId="49" fillId="38" borderId="93" applyNumberFormat="0" applyAlignment="0" applyProtection="0"/>
    <xf numFmtId="49" fontId="53" fillId="0" borderId="96" applyFill="0" applyProtection="0">
      <alignment horizontal="right"/>
    </xf>
    <xf numFmtId="0" fontId="45" fillId="40" borderId="91" applyNumberFormat="0" applyProtection="0">
      <alignment horizontal="right"/>
    </xf>
    <xf numFmtId="0" fontId="45" fillId="40" borderId="96" applyNumberFormat="0" applyProtection="0">
      <alignment horizontal="right"/>
    </xf>
    <xf numFmtId="1" fontId="53" fillId="0" borderId="80" applyFill="0" applyProtection="0">
      <alignment horizontal="right" vertical="top" wrapText="1"/>
    </xf>
    <xf numFmtId="49" fontId="43" fillId="0" borderId="80" applyFill="0" applyProtection="0">
      <alignment horizontal="right"/>
    </xf>
    <xf numFmtId="0" fontId="43" fillId="0" borderId="96" applyFill="0" applyProtection="0">
      <alignment horizontal="right" vertical="top" wrapText="1"/>
    </xf>
    <xf numFmtId="49" fontId="43" fillId="0" borderId="96" applyFill="0" applyProtection="0">
      <alignment horizontal="right"/>
    </xf>
    <xf numFmtId="0" fontId="47" fillId="37" borderId="92" applyNumberFormat="0" applyAlignment="0" applyProtection="0"/>
    <xf numFmtId="0" fontId="68" fillId="62" borderId="91"/>
    <xf numFmtId="1" fontId="43" fillId="0" borderId="96" applyFill="0" applyProtection="0">
      <alignment horizontal="right" vertical="top" wrapText="1"/>
    </xf>
    <xf numFmtId="49" fontId="53" fillId="0" borderId="96" applyFill="0" applyProtection="0">
      <alignment horizontal="right"/>
    </xf>
    <xf numFmtId="0" fontId="45" fillId="40" borderId="96" applyNumberFormat="0" applyProtection="0">
      <alignment horizontal="right"/>
    </xf>
    <xf numFmtId="2" fontId="43" fillId="0" borderId="91" applyFill="0" applyProtection="0">
      <alignment horizontal="right" vertical="top" wrapText="1"/>
    </xf>
    <xf numFmtId="0" fontId="68" fillId="62" borderId="98"/>
    <xf numFmtId="49" fontId="53" fillId="0" borderId="91" applyFill="0" applyProtection="0">
      <alignment horizontal="right"/>
    </xf>
    <xf numFmtId="0" fontId="68" fillId="62" borderId="98"/>
    <xf numFmtId="0" fontId="45" fillId="40" borderId="80" applyNumberFormat="0" applyProtection="0">
      <alignment horizontal="right"/>
    </xf>
    <xf numFmtId="0" fontId="43" fillId="0" borderId="91" applyFill="0" applyProtection="0">
      <alignment horizontal="right" vertical="top" wrapText="1"/>
    </xf>
    <xf numFmtId="0" fontId="45" fillId="40" borderId="80" applyNumberFormat="0" applyProtection="0">
      <alignment horizontal="left"/>
    </xf>
    <xf numFmtId="0" fontId="43" fillId="0" borderId="80" applyFill="0" applyProtection="0">
      <alignment horizontal="right" vertical="top" wrapText="1"/>
    </xf>
    <xf numFmtId="2" fontId="43" fillId="0" borderId="91" applyFill="0" applyProtection="0">
      <alignment horizontal="right" vertical="top" wrapText="1"/>
    </xf>
    <xf numFmtId="49" fontId="53" fillId="0" borderId="91" applyFill="0" applyProtection="0">
      <alignment horizontal="right"/>
    </xf>
    <xf numFmtId="1" fontId="53" fillId="0" borderId="80" applyFill="0" applyProtection="0">
      <alignment horizontal="right" vertical="top" wrapText="1"/>
    </xf>
    <xf numFmtId="1" fontId="43" fillId="0" borderId="96" applyFill="0" applyProtection="0">
      <alignment horizontal="right" vertical="top" wrapText="1"/>
    </xf>
    <xf numFmtId="0" fontId="45" fillId="40" borderId="80" applyNumberFormat="0" applyProtection="0">
      <alignment horizontal="left"/>
    </xf>
    <xf numFmtId="0" fontId="45" fillId="40" borderId="96" applyNumberFormat="0" applyProtection="0">
      <alignment horizontal="left"/>
    </xf>
    <xf numFmtId="0" fontId="53" fillId="0" borderId="91" applyFill="0" applyProtection="0">
      <alignment horizontal="right" vertical="top" wrapText="1"/>
    </xf>
    <xf numFmtId="1" fontId="43" fillId="0" borderId="91" applyFill="0" applyProtection="0">
      <alignment horizontal="right" vertical="top" wrapText="1"/>
    </xf>
    <xf numFmtId="2" fontId="53" fillId="0" borderId="91" applyFill="0" applyProtection="0">
      <alignment horizontal="right" vertical="top" wrapText="1"/>
    </xf>
    <xf numFmtId="1" fontId="43" fillId="0" borderId="96" applyFill="0" applyProtection="0">
      <alignment horizontal="right" vertical="top" wrapText="1"/>
    </xf>
    <xf numFmtId="49" fontId="43" fillId="0" borderId="96" applyFill="0" applyProtection="0">
      <alignment horizontal="right"/>
    </xf>
    <xf numFmtId="0" fontId="68" fillId="62" borderId="98"/>
    <xf numFmtId="0" fontId="53" fillId="0" borderId="91" applyFill="0" applyProtection="0">
      <alignment horizontal="right" vertical="top" wrapText="1"/>
    </xf>
    <xf numFmtId="49" fontId="43" fillId="0" borderId="91" applyFill="0" applyProtection="0">
      <alignment horizontal="right"/>
    </xf>
    <xf numFmtId="2" fontId="43" fillId="0" borderId="96" applyFill="0" applyProtection="0">
      <alignment horizontal="right" vertical="top" wrapText="1"/>
    </xf>
    <xf numFmtId="1" fontId="53" fillId="0" borderId="91" applyFill="0" applyProtection="0">
      <alignment horizontal="right" vertical="top" wrapText="1"/>
    </xf>
    <xf numFmtId="49" fontId="53" fillId="0" borderId="91" applyFill="0" applyProtection="0">
      <alignment horizontal="right"/>
    </xf>
    <xf numFmtId="0" fontId="45" fillId="40" borderId="91" applyNumberFormat="0" applyProtection="0">
      <alignment horizontal="left"/>
    </xf>
    <xf numFmtId="2" fontId="43" fillId="0" borderId="91" applyFill="0" applyProtection="0">
      <alignment horizontal="right" vertical="top" wrapText="1"/>
    </xf>
    <xf numFmtId="0" fontId="45" fillId="40" borderId="91" applyNumberFormat="0" applyProtection="0">
      <alignment horizontal="right"/>
    </xf>
    <xf numFmtId="0" fontId="45" fillId="40" borderId="96" applyNumberFormat="0" applyProtection="0">
      <alignment horizontal="left"/>
    </xf>
    <xf numFmtId="1" fontId="53" fillId="0" borderId="80" applyFill="0" applyProtection="0">
      <alignment horizontal="right" vertical="top" wrapText="1"/>
    </xf>
    <xf numFmtId="1" fontId="43" fillId="0" borderId="80" applyFill="0" applyProtection="0">
      <alignment horizontal="right" vertical="top" wrapText="1"/>
    </xf>
    <xf numFmtId="2" fontId="53" fillId="0" borderId="96" applyFill="0" applyProtection="0">
      <alignment horizontal="right" vertical="top" wrapText="1"/>
    </xf>
    <xf numFmtId="0" fontId="45" fillId="40" borderId="91" applyNumberFormat="0" applyProtection="0">
      <alignment horizontal="left"/>
    </xf>
    <xf numFmtId="49" fontId="43" fillId="0" borderId="96" applyFill="0" applyProtection="0">
      <alignment horizontal="right"/>
    </xf>
    <xf numFmtId="2" fontId="43" fillId="0" borderId="91" applyFill="0" applyProtection="0">
      <alignment horizontal="right" vertical="top" wrapText="1"/>
    </xf>
    <xf numFmtId="1" fontId="43" fillId="0" borderId="91" applyFill="0" applyProtection="0">
      <alignment horizontal="right" vertical="top" wrapText="1"/>
    </xf>
    <xf numFmtId="0" fontId="45" fillId="40" borderId="96" applyNumberFormat="0" applyProtection="0">
      <alignment horizontal="right"/>
    </xf>
    <xf numFmtId="2" fontId="43" fillId="0" borderId="91" applyFill="0" applyProtection="0">
      <alignment horizontal="right" vertical="top" wrapText="1"/>
    </xf>
    <xf numFmtId="49" fontId="43" fillId="0" borderId="91" applyFill="0" applyProtection="0">
      <alignment horizontal="right"/>
    </xf>
    <xf numFmtId="0" fontId="45" fillId="40" borderId="91" applyNumberFormat="0" applyProtection="0">
      <alignment horizontal="right"/>
    </xf>
    <xf numFmtId="0" fontId="45" fillId="40" borderId="91" applyNumberFormat="0" applyProtection="0">
      <alignment horizontal="left"/>
    </xf>
    <xf numFmtId="1" fontId="43" fillId="0" borderId="91" applyFill="0" applyProtection="0">
      <alignment horizontal="right" vertical="top" wrapText="1"/>
    </xf>
    <xf numFmtId="0" fontId="43" fillId="0" borderId="91" applyFill="0" applyProtection="0">
      <alignment horizontal="right" vertical="top" wrapText="1"/>
    </xf>
    <xf numFmtId="49" fontId="53" fillId="0" borderId="80" applyFill="0" applyProtection="0">
      <alignment horizontal="right"/>
    </xf>
    <xf numFmtId="2" fontId="43" fillId="0" borderId="96" applyFill="0" applyProtection="0">
      <alignment horizontal="right" vertical="top" wrapText="1"/>
    </xf>
    <xf numFmtId="2" fontId="53" fillId="0" borderId="80" applyFill="0" applyProtection="0">
      <alignment horizontal="right" vertical="top" wrapText="1"/>
    </xf>
    <xf numFmtId="49" fontId="43" fillId="0" borderId="96" applyFill="0" applyProtection="0">
      <alignment horizontal="right"/>
    </xf>
    <xf numFmtId="0" fontId="43" fillId="56" borderId="95" applyNumberFormat="0" applyFont="0" applyAlignment="0" applyProtection="0"/>
    <xf numFmtId="49" fontId="53" fillId="0" borderId="91" applyFill="0" applyProtection="0">
      <alignment horizontal="right"/>
    </xf>
    <xf numFmtId="1" fontId="43" fillId="0" borderId="91" applyFill="0" applyProtection="0">
      <alignment horizontal="right" vertical="top" wrapText="1"/>
    </xf>
    <xf numFmtId="1" fontId="53" fillId="0" borderId="91" applyFill="0" applyProtection="0">
      <alignment horizontal="right" vertical="top" wrapText="1"/>
    </xf>
    <xf numFmtId="0" fontId="68" fillId="62" borderId="98"/>
    <xf numFmtId="0" fontId="68" fillId="62" borderId="91"/>
    <xf numFmtId="0" fontId="68" fillId="62" borderId="96"/>
    <xf numFmtId="0" fontId="43" fillId="0" borderId="91" applyFill="0" applyProtection="0">
      <alignment horizontal="right" vertical="top" wrapText="1"/>
    </xf>
    <xf numFmtId="49" fontId="53" fillId="0" borderId="96" applyFill="0" applyProtection="0">
      <alignment horizontal="right"/>
    </xf>
    <xf numFmtId="49" fontId="53" fillId="0" borderId="96" applyFill="0" applyProtection="0">
      <alignment horizontal="right"/>
    </xf>
    <xf numFmtId="2" fontId="53" fillId="0" borderId="80" applyFill="0" applyProtection="0">
      <alignment horizontal="right" vertical="top" wrapText="1"/>
    </xf>
    <xf numFmtId="49" fontId="43" fillId="0" borderId="80" applyFill="0" applyProtection="0">
      <alignment horizontal="right"/>
    </xf>
    <xf numFmtId="2" fontId="53" fillId="0" borderId="91" applyFill="0" applyProtection="0">
      <alignment horizontal="right" vertical="top" wrapText="1"/>
    </xf>
    <xf numFmtId="1" fontId="53" fillId="0" borderId="96" applyFill="0" applyProtection="0">
      <alignment horizontal="right" vertical="top" wrapText="1"/>
    </xf>
    <xf numFmtId="2" fontId="53" fillId="0" borderId="91" applyFill="0" applyProtection="0">
      <alignment horizontal="right" vertical="top" wrapText="1"/>
    </xf>
    <xf numFmtId="0" fontId="50" fillId="0" borderId="94" applyNumberFormat="0" applyFill="0" applyAlignment="0" applyProtection="0"/>
    <xf numFmtId="0" fontId="68" fillId="62" borderId="91"/>
    <xf numFmtId="49" fontId="43" fillId="0" borderId="91" applyFill="0" applyProtection="0">
      <alignment horizontal="right"/>
    </xf>
    <xf numFmtId="0" fontId="45" fillId="40" borderId="91" applyNumberFormat="0" applyProtection="0">
      <alignment horizontal="left"/>
    </xf>
    <xf numFmtId="0" fontId="43" fillId="0" borderId="96" applyFill="0" applyProtection="0">
      <alignment horizontal="right" vertical="top" wrapText="1"/>
    </xf>
    <xf numFmtId="0" fontId="45" fillId="40" borderId="91" applyNumberFormat="0" applyProtection="0">
      <alignment horizontal="right"/>
    </xf>
    <xf numFmtId="1" fontId="53" fillId="0" borderId="96" applyFill="0" applyProtection="0">
      <alignment horizontal="right" vertical="top" wrapText="1"/>
    </xf>
    <xf numFmtId="0" fontId="43" fillId="0" borderId="91" applyFill="0" applyProtection="0">
      <alignment horizontal="right" vertical="top" wrapText="1"/>
    </xf>
    <xf numFmtId="0" fontId="43" fillId="0" borderId="96" applyFill="0" applyProtection="0">
      <alignment horizontal="right" vertical="top" wrapText="1"/>
    </xf>
    <xf numFmtId="0" fontId="68" fillId="62" borderId="91"/>
    <xf numFmtId="0" fontId="49" fillId="38" borderId="93" applyNumberFormat="0" applyAlignment="0" applyProtection="0"/>
    <xf numFmtId="49" fontId="53" fillId="0" borderId="80" applyFill="0" applyProtection="0">
      <alignment horizontal="right"/>
    </xf>
    <xf numFmtId="2" fontId="53" fillId="0" borderId="80" applyFill="0" applyProtection="0">
      <alignment horizontal="right" vertical="top" wrapText="1"/>
    </xf>
    <xf numFmtId="2" fontId="43" fillId="0" borderId="80" applyFill="0" applyProtection="0">
      <alignment horizontal="right" vertical="top" wrapText="1"/>
    </xf>
    <xf numFmtId="2" fontId="53" fillId="0" borderId="96" applyFill="0" applyProtection="0">
      <alignment horizontal="right" vertical="top" wrapText="1"/>
    </xf>
    <xf numFmtId="0" fontId="45" fillId="40" borderId="91" applyNumberFormat="0" applyProtection="0">
      <alignment horizontal="left"/>
    </xf>
    <xf numFmtId="1" fontId="43" fillId="0" borderId="91" applyFill="0" applyProtection="0">
      <alignment horizontal="right" vertical="top" wrapText="1"/>
    </xf>
    <xf numFmtId="0" fontId="45" fillId="40" borderId="96" applyNumberFormat="0" applyProtection="0">
      <alignment horizontal="right"/>
    </xf>
    <xf numFmtId="0" fontId="68" fillId="62" borderId="98"/>
    <xf numFmtId="0" fontId="68" fillId="62" borderId="98"/>
    <xf numFmtId="0" fontId="68" fillId="62" borderId="96"/>
    <xf numFmtId="2" fontId="53" fillId="0" borderId="80" applyFill="0" applyProtection="0">
      <alignment horizontal="right" vertical="top" wrapText="1"/>
    </xf>
    <xf numFmtId="2" fontId="43" fillId="0" borderId="91" applyFill="0" applyProtection="0">
      <alignment horizontal="right" vertical="top" wrapText="1"/>
    </xf>
    <xf numFmtId="49" fontId="43" fillId="0" borderId="91" applyFill="0" applyProtection="0">
      <alignment horizontal="right"/>
    </xf>
    <xf numFmtId="1" fontId="53" fillId="0" borderId="80" applyFill="0" applyProtection="0">
      <alignment horizontal="right" vertical="top" wrapText="1"/>
    </xf>
    <xf numFmtId="0" fontId="45" fillId="40" borderId="80" applyNumberFormat="0" applyProtection="0">
      <alignment horizontal="left"/>
    </xf>
    <xf numFmtId="0" fontId="68" fillId="62" borderId="91"/>
    <xf numFmtId="0" fontId="43" fillId="0" borderId="96" applyFill="0" applyProtection="0">
      <alignment horizontal="right" vertical="top" wrapText="1"/>
    </xf>
    <xf numFmtId="0" fontId="45" fillId="40" borderId="96" applyNumberFormat="0" applyProtection="0">
      <alignment horizontal="left"/>
    </xf>
    <xf numFmtId="0" fontId="43" fillId="56" borderId="97" applyNumberFormat="0" applyFont="0" applyAlignment="0" applyProtection="0"/>
    <xf numFmtId="1" fontId="53" fillId="0" borderId="91" applyFill="0" applyProtection="0">
      <alignment horizontal="right" vertical="top" wrapText="1"/>
    </xf>
    <xf numFmtId="0" fontId="68" fillId="62" borderId="96"/>
    <xf numFmtId="2" fontId="43" fillId="0" borderId="96" applyFill="0" applyProtection="0">
      <alignment horizontal="right" vertical="top" wrapText="1"/>
    </xf>
    <xf numFmtId="1" fontId="43" fillId="0" borderId="80" applyFill="0" applyProtection="0">
      <alignment horizontal="right" vertical="top" wrapText="1"/>
    </xf>
    <xf numFmtId="2" fontId="43" fillId="0" borderId="80" applyFill="0" applyProtection="0">
      <alignment horizontal="right" vertical="top" wrapText="1"/>
    </xf>
    <xf numFmtId="0" fontId="45" fillId="40" borderId="80" applyNumberFormat="0" applyProtection="0">
      <alignment horizontal="right"/>
    </xf>
    <xf numFmtId="0" fontId="68" fillId="62" borderId="91"/>
    <xf numFmtId="0" fontId="68" fillId="62" borderId="80"/>
    <xf numFmtId="49" fontId="43" fillId="0" borderId="96" applyFill="0" applyProtection="0">
      <alignment horizontal="right"/>
    </xf>
    <xf numFmtId="0" fontId="45" fillId="40" borderId="96" applyNumberFormat="0" applyProtection="0">
      <alignment horizontal="left"/>
    </xf>
    <xf numFmtId="0" fontId="68" fillId="62" borderId="91"/>
    <xf numFmtId="0" fontId="53" fillId="0" borderId="96" applyFill="0" applyProtection="0">
      <alignment horizontal="right" vertical="top" wrapText="1"/>
    </xf>
    <xf numFmtId="1" fontId="43" fillId="0" borderId="96" applyFill="0" applyProtection="0">
      <alignment horizontal="right" vertical="top" wrapText="1"/>
    </xf>
    <xf numFmtId="0" fontId="68" fillId="62" borderId="96"/>
    <xf numFmtId="0" fontId="68" fillId="62" borderId="96"/>
    <xf numFmtId="2" fontId="43" fillId="0" borderId="96" applyFill="0" applyProtection="0">
      <alignment horizontal="right" vertical="top" wrapText="1"/>
    </xf>
    <xf numFmtId="0" fontId="68" fillId="62" borderId="98"/>
    <xf numFmtId="0" fontId="68" fillId="62" borderId="98"/>
    <xf numFmtId="0" fontId="68" fillId="62" borderId="96"/>
    <xf numFmtId="0" fontId="43" fillId="56" borderId="99" applyNumberFormat="0" applyFont="0" applyAlignment="0" applyProtection="0"/>
    <xf numFmtId="0" fontId="57" fillId="38" borderId="100" applyNumberFormat="0" applyAlignment="0" applyProtection="0"/>
    <xf numFmtId="0" fontId="47" fillId="37" borderId="100" applyNumberFormat="0" applyAlignment="0" applyProtection="0"/>
    <xf numFmtId="0" fontId="43" fillId="56" borderId="99" applyNumberFormat="0" applyFont="0" applyAlignment="0" applyProtection="0"/>
    <xf numFmtId="0" fontId="115" fillId="0" borderId="0"/>
    <xf numFmtId="9" fontId="115" fillId="0" borderId="0" applyFont="0" applyFill="0" applyBorder="0" applyAlignment="0" applyProtection="0"/>
    <xf numFmtId="2" fontId="53" fillId="0" borderId="125" applyFill="0" applyProtection="0">
      <alignment horizontal="right" vertical="top" wrapText="1"/>
    </xf>
    <xf numFmtId="0" fontId="47" fillId="37" borderId="101" applyNumberFormat="0" applyAlignment="0" applyProtection="0"/>
    <xf numFmtId="0" fontId="47" fillId="37" borderId="101" applyNumberFormat="0" applyAlignment="0" applyProtection="0"/>
    <xf numFmtId="0" fontId="68" fillId="62" borderId="120"/>
    <xf numFmtId="0" fontId="49" fillId="38" borderId="102" applyNumberFormat="0" applyAlignment="0" applyProtection="0"/>
    <xf numFmtId="0" fontId="49" fillId="38" borderId="102" applyNumberFormat="0" applyAlignment="0" applyProtection="0"/>
    <xf numFmtId="0" fontId="50" fillId="0" borderId="103" applyNumberFormat="0" applyFill="0" applyAlignment="0" applyProtection="0"/>
    <xf numFmtId="0" fontId="50" fillId="0" borderId="103" applyNumberFormat="0" applyFill="0" applyAlignment="0" applyProtection="0"/>
    <xf numFmtId="0" fontId="45" fillId="40" borderId="105" applyNumberFormat="0" applyProtection="0">
      <alignment horizontal="left"/>
    </xf>
    <xf numFmtId="0" fontId="45" fillId="40" borderId="105" applyNumberFormat="0" applyProtection="0">
      <alignment horizontal="right"/>
    </xf>
    <xf numFmtId="0" fontId="43" fillId="0" borderId="105" applyFill="0" applyProtection="0">
      <alignment horizontal="right" vertical="top" wrapText="1"/>
    </xf>
    <xf numFmtId="2" fontId="43" fillId="0" borderId="105" applyFill="0" applyProtection="0">
      <alignment horizontal="right" vertical="top" wrapText="1"/>
    </xf>
    <xf numFmtId="1" fontId="43" fillId="0" borderId="105" applyFill="0" applyProtection="0">
      <alignment horizontal="right" vertical="top" wrapText="1"/>
    </xf>
    <xf numFmtId="49" fontId="43" fillId="0" borderId="105" applyFill="0" applyProtection="0">
      <alignment horizontal="right"/>
    </xf>
    <xf numFmtId="0" fontId="45" fillId="40" borderId="105" applyNumberFormat="0" applyProtection="0">
      <alignment horizontal="left"/>
    </xf>
    <xf numFmtId="0" fontId="45" fillId="40" borderId="105" applyNumberFormat="0" applyProtection="0">
      <alignment horizontal="right"/>
    </xf>
    <xf numFmtId="0" fontId="43" fillId="0" borderId="105" applyFill="0" applyProtection="0">
      <alignment horizontal="right" vertical="top" wrapText="1"/>
    </xf>
    <xf numFmtId="2" fontId="43" fillId="0" borderId="105" applyFill="0" applyProtection="0">
      <alignment horizontal="right" vertical="top" wrapText="1"/>
    </xf>
    <xf numFmtId="1" fontId="43" fillId="0" borderId="105" applyFill="0" applyProtection="0">
      <alignment horizontal="right" vertical="top" wrapText="1"/>
    </xf>
    <xf numFmtId="49" fontId="43" fillId="0" borderId="105" applyFill="0" applyProtection="0">
      <alignment horizontal="right"/>
    </xf>
    <xf numFmtId="0" fontId="50" fillId="0" borderId="108" applyNumberFormat="0" applyFill="0" applyAlignment="0" applyProtection="0"/>
    <xf numFmtId="0" fontId="50" fillId="0" borderId="108" applyNumberFormat="0" applyFill="0" applyAlignment="0" applyProtection="0"/>
    <xf numFmtId="0" fontId="49" fillId="38" borderId="107" applyNumberFormat="0" applyAlignment="0" applyProtection="0"/>
    <xf numFmtId="0" fontId="49" fillId="38" borderId="107" applyNumberFormat="0" applyAlignment="0" applyProtection="0"/>
    <xf numFmtId="0" fontId="47" fillId="37" borderId="106" applyNumberFormat="0" applyAlignment="0" applyProtection="0"/>
    <xf numFmtId="0" fontId="47" fillId="37" borderId="106" applyNumberFormat="0" applyAlignment="0" applyProtection="0"/>
    <xf numFmtId="0" fontId="43" fillId="0" borderId="125" applyFill="0" applyProtection="0">
      <alignment horizontal="right" vertical="top" wrapText="1"/>
    </xf>
    <xf numFmtId="0" fontId="68" fillId="62" borderId="130"/>
    <xf numFmtId="0" fontId="45" fillId="40" borderId="105" applyNumberFormat="0" applyProtection="0">
      <alignment horizontal="left"/>
    </xf>
    <xf numFmtId="0" fontId="45" fillId="40" borderId="105" applyNumberFormat="0" applyProtection="0">
      <alignment horizontal="right"/>
    </xf>
    <xf numFmtId="1" fontId="43" fillId="0" borderId="105" applyFill="0" applyProtection="0">
      <alignment horizontal="right" vertical="top" wrapText="1"/>
    </xf>
    <xf numFmtId="49" fontId="43" fillId="0" borderId="105" applyFill="0" applyProtection="0">
      <alignment horizontal="right"/>
    </xf>
    <xf numFmtId="1" fontId="53" fillId="0" borderId="105" applyFill="0" applyProtection="0">
      <alignment horizontal="right" vertical="top" wrapText="1"/>
    </xf>
    <xf numFmtId="0" fontId="45" fillId="40" borderId="115" applyNumberFormat="0" applyProtection="0">
      <alignment horizontal="right"/>
    </xf>
    <xf numFmtId="0" fontId="68" fillId="62" borderId="125"/>
    <xf numFmtId="2" fontId="43" fillId="0" borderId="115" applyFill="0" applyProtection="0">
      <alignment horizontal="right" vertical="top" wrapText="1"/>
    </xf>
    <xf numFmtId="0" fontId="53" fillId="0" borderId="105" applyFill="0" applyProtection="0">
      <alignment horizontal="right" vertical="top" wrapText="1"/>
    </xf>
    <xf numFmtId="0" fontId="45" fillId="40" borderId="105" applyNumberFormat="0" applyProtection="0">
      <alignment horizontal="left"/>
    </xf>
    <xf numFmtId="0" fontId="43" fillId="56" borderId="104" applyNumberFormat="0" applyFont="0" applyAlignment="0" applyProtection="0"/>
    <xf numFmtId="0" fontId="57" fillId="38" borderId="101" applyNumberFormat="0" applyAlignment="0" applyProtection="0"/>
    <xf numFmtId="0" fontId="45" fillId="40" borderId="105" applyNumberFormat="0" applyProtection="0">
      <alignment horizontal="right"/>
    </xf>
    <xf numFmtId="1" fontId="43" fillId="0" borderId="125" applyFill="0" applyProtection="0">
      <alignment horizontal="right" vertical="top" wrapText="1"/>
    </xf>
    <xf numFmtId="2" fontId="43" fillId="0" borderId="105" applyFill="0" applyProtection="0">
      <alignment horizontal="right" vertical="top" wrapText="1"/>
    </xf>
    <xf numFmtId="0" fontId="43" fillId="56" borderId="104" applyNumberFormat="0" applyFont="0" applyAlignment="0" applyProtection="0"/>
    <xf numFmtId="0" fontId="53" fillId="0" borderId="125" applyFill="0" applyProtection="0">
      <alignment horizontal="right" vertical="top" wrapText="1"/>
    </xf>
    <xf numFmtId="49" fontId="43" fillId="0" borderId="115" applyFill="0" applyProtection="0">
      <alignment horizontal="right"/>
    </xf>
    <xf numFmtId="0" fontId="68" fillId="62" borderId="110"/>
    <xf numFmtId="0" fontId="45" fillId="40" borderId="125" applyNumberFormat="0" applyProtection="0">
      <alignment horizontal="right"/>
    </xf>
    <xf numFmtId="0" fontId="68" fillId="62" borderId="115"/>
    <xf numFmtId="0" fontId="45" fillId="40" borderId="125" applyNumberFormat="0" applyProtection="0">
      <alignment horizontal="left"/>
    </xf>
    <xf numFmtId="49" fontId="53" fillId="0" borderId="115" applyFill="0" applyProtection="0">
      <alignment horizontal="right"/>
    </xf>
    <xf numFmtId="0" fontId="68" fillId="62" borderId="110"/>
    <xf numFmtId="0" fontId="47" fillId="37" borderId="116" applyNumberFormat="0" applyAlignment="0" applyProtection="0"/>
    <xf numFmtId="1" fontId="53" fillId="0" borderId="115" applyFill="0" applyProtection="0">
      <alignment horizontal="right" vertical="top" wrapText="1"/>
    </xf>
    <xf numFmtId="0" fontId="45" fillId="40" borderId="125" applyNumberFormat="0" applyProtection="0">
      <alignment horizontal="right"/>
    </xf>
    <xf numFmtId="49" fontId="53" fillId="0" borderId="125" applyFill="0" applyProtection="0">
      <alignment horizontal="right"/>
    </xf>
    <xf numFmtId="0" fontId="45" fillId="40" borderId="115" applyNumberFormat="0" applyProtection="0">
      <alignment horizontal="right"/>
    </xf>
    <xf numFmtId="1" fontId="53" fillId="0" borderId="105" applyFill="0" applyProtection="0">
      <alignment horizontal="right" vertical="top" wrapText="1"/>
    </xf>
    <xf numFmtId="0" fontId="43" fillId="0" borderId="115" applyFill="0" applyProtection="0">
      <alignment horizontal="right" vertical="top" wrapText="1"/>
    </xf>
    <xf numFmtId="0" fontId="68" fillId="62" borderId="130"/>
    <xf numFmtId="0" fontId="50" fillId="0" borderId="113" applyNumberFormat="0" applyFill="0" applyAlignment="0" applyProtection="0"/>
    <xf numFmtId="0" fontId="68" fillId="62" borderId="130"/>
    <xf numFmtId="49" fontId="43" fillId="0" borderId="125" applyFill="0" applyProtection="0">
      <alignment horizontal="right"/>
    </xf>
    <xf numFmtId="0" fontId="43" fillId="0" borderId="115" applyFill="0" applyProtection="0">
      <alignment horizontal="right" vertical="top" wrapText="1"/>
    </xf>
    <xf numFmtId="0" fontId="45" fillId="40" borderId="125" applyNumberFormat="0" applyProtection="0">
      <alignment horizontal="right"/>
    </xf>
    <xf numFmtId="0" fontId="43" fillId="0" borderId="125" applyFill="0" applyProtection="0">
      <alignment horizontal="right" vertical="top" wrapText="1"/>
    </xf>
    <xf numFmtId="2" fontId="43" fillId="0" borderId="115" applyFill="0" applyProtection="0">
      <alignment horizontal="right" vertical="top" wrapText="1"/>
    </xf>
    <xf numFmtId="0" fontId="43" fillId="56" borderId="124" applyNumberFormat="0" applyFont="0" applyAlignment="0" applyProtection="0"/>
    <xf numFmtId="2" fontId="43" fillId="0" borderId="125" applyFill="0" applyProtection="0">
      <alignment horizontal="right" vertical="top" wrapText="1"/>
    </xf>
    <xf numFmtId="0" fontId="68" fillId="62" borderId="120"/>
    <xf numFmtId="0" fontId="43" fillId="0" borderId="115" applyFill="0" applyProtection="0">
      <alignment horizontal="right" vertical="top" wrapText="1"/>
    </xf>
    <xf numFmtId="0" fontId="50" fillId="0" borderId="123" applyNumberFormat="0" applyFill="0" applyAlignment="0" applyProtection="0"/>
    <xf numFmtId="1" fontId="43" fillId="0" borderId="105" applyFill="0" applyProtection="0">
      <alignment horizontal="right" vertical="top" wrapText="1"/>
    </xf>
    <xf numFmtId="49" fontId="53" fillId="0" borderId="105" applyFill="0" applyProtection="0">
      <alignment horizontal="right"/>
    </xf>
    <xf numFmtId="0" fontId="45" fillId="40" borderId="105" applyNumberFormat="0" applyProtection="0">
      <alignment horizontal="right"/>
    </xf>
    <xf numFmtId="0" fontId="68" fillId="62" borderId="115"/>
    <xf numFmtId="0" fontId="43" fillId="56" borderId="129" applyNumberFormat="0" applyFont="0" applyAlignment="0" applyProtection="0"/>
    <xf numFmtId="0" fontId="57" fillId="38" borderId="111" applyNumberFormat="0" applyAlignment="0" applyProtection="0"/>
    <xf numFmtId="1" fontId="43" fillId="0" borderId="115" applyFill="0" applyProtection="0">
      <alignment horizontal="right" vertical="top" wrapText="1"/>
    </xf>
    <xf numFmtId="0" fontId="47" fillId="37" borderId="111" applyNumberFormat="0" applyAlignment="0" applyProtection="0"/>
    <xf numFmtId="49" fontId="43" fillId="0" borderId="115" applyFill="0" applyProtection="0">
      <alignment horizontal="right"/>
    </xf>
    <xf numFmtId="0" fontId="68" fillId="62" borderId="120"/>
    <xf numFmtId="2" fontId="43" fillId="0" borderId="125" applyFill="0" applyProtection="0">
      <alignment horizontal="right" vertical="top" wrapText="1"/>
    </xf>
    <xf numFmtId="0" fontId="43" fillId="0" borderId="115" applyFill="0" applyProtection="0">
      <alignment horizontal="right" vertical="top" wrapText="1"/>
    </xf>
    <xf numFmtId="0" fontId="49" fillId="38" borderId="122" applyNumberFormat="0" applyAlignment="0" applyProtection="0"/>
    <xf numFmtId="1" fontId="43" fillId="0" borderId="115" applyFill="0" applyProtection="0">
      <alignment horizontal="right" vertical="top" wrapText="1"/>
    </xf>
    <xf numFmtId="0" fontId="43" fillId="0" borderId="105" applyFill="0" applyProtection="0">
      <alignment horizontal="right" vertical="top" wrapText="1"/>
    </xf>
    <xf numFmtId="0" fontId="68" fillId="62" borderId="105"/>
    <xf numFmtId="0" fontId="68" fillId="62" borderId="105"/>
    <xf numFmtId="0" fontId="68" fillId="62" borderId="105"/>
    <xf numFmtId="2" fontId="53" fillId="0" borderId="105" applyFill="0" applyProtection="0">
      <alignment horizontal="right" vertical="top" wrapText="1"/>
    </xf>
    <xf numFmtId="0" fontId="45" fillId="40" borderId="115" applyNumberFormat="0" applyProtection="0">
      <alignment horizontal="right"/>
    </xf>
    <xf numFmtId="0" fontId="68" fillId="62" borderId="105"/>
    <xf numFmtId="0" fontId="68" fillId="62" borderId="105"/>
    <xf numFmtId="1" fontId="53" fillId="0" borderId="105" applyFill="0" applyProtection="0">
      <alignment horizontal="right" vertical="top" wrapText="1"/>
    </xf>
    <xf numFmtId="1" fontId="43" fillId="0" borderId="105" applyFill="0" applyProtection="0">
      <alignment horizontal="right" vertical="top" wrapText="1"/>
    </xf>
    <xf numFmtId="0" fontId="45" fillId="40" borderId="125" applyNumberFormat="0" applyProtection="0">
      <alignment horizontal="right"/>
    </xf>
    <xf numFmtId="1" fontId="53" fillId="0" borderId="115" applyFill="0" applyProtection="0">
      <alignment horizontal="right" vertical="top" wrapText="1"/>
    </xf>
    <xf numFmtId="0" fontId="45" fillId="40" borderId="105" applyNumberFormat="0" applyProtection="0">
      <alignment horizontal="right"/>
    </xf>
    <xf numFmtId="0" fontId="45" fillId="40" borderId="125" applyNumberFormat="0" applyProtection="0">
      <alignment horizontal="right"/>
    </xf>
    <xf numFmtId="0" fontId="45" fillId="40" borderId="115" applyNumberFormat="0" applyProtection="0">
      <alignment horizontal="right"/>
    </xf>
    <xf numFmtId="49" fontId="53" fillId="0" borderId="125" applyFill="0" applyProtection="0">
      <alignment horizontal="right"/>
    </xf>
    <xf numFmtId="0" fontId="68" fillId="62" borderId="115"/>
    <xf numFmtId="0" fontId="68" fillId="62" borderId="115"/>
    <xf numFmtId="0" fontId="45" fillId="40" borderId="115" applyNumberFormat="0" applyProtection="0">
      <alignment horizontal="left"/>
    </xf>
    <xf numFmtId="1" fontId="43" fillId="0" borderId="115" applyFill="0" applyProtection="0">
      <alignment horizontal="right" vertical="top" wrapText="1"/>
    </xf>
    <xf numFmtId="49" fontId="43" fillId="0" borderId="115" applyFill="0" applyProtection="0">
      <alignment horizontal="right"/>
    </xf>
    <xf numFmtId="1" fontId="53" fillId="0" borderId="125" applyFill="0" applyProtection="0">
      <alignment horizontal="right" vertical="top" wrapText="1"/>
    </xf>
    <xf numFmtId="0" fontId="68" fillId="62" borderId="120"/>
    <xf numFmtId="0" fontId="43" fillId="0" borderId="125" applyFill="0" applyProtection="0">
      <alignment horizontal="right" vertical="top" wrapText="1"/>
    </xf>
    <xf numFmtId="2" fontId="43" fillId="0" borderId="125" applyFill="0" applyProtection="0">
      <alignment horizontal="right" vertical="top" wrapText="1"/>
    </xf>
    <xf numFmtId="0" fontId="53" fillId="0" borderId="125" applyFill="0" applyProtection="0">
      <alignment horizontal="right" vertical="top" wrapText="1"/>
    </xf>
    <xf numFmtId="0" fontId="45" fillId="40" borderId="105" applyNumberFormat="0" applyProtection="0">
      <alignment horizontal="right"/>
    </xf>
    <xf numFmtId="2" fontId="53" fillId="0" borderId="105" applyFill="0" applyProtection="0">
      <alignment horizontal="right" vertical="top" wrapText="1"/>
    </xf>
    <xf numFmtId="49" fontId="43" fillId="0" borderId="105" applyFill="0" applyProtection="0">
      <alignment horizontal="right"/>
    </xf>
    <xf numFmtId="1" fontId="43" fillId="0" borderId="125" applyFill="0" applyProtection="0">
      <alignment horizontal="right" vertical="top" wrapText="1"/>
    </xf>
    <xf numFmtId="0" fontId="50" fillId="0" borderId="123" applyNumberFormat="0" applyFill="0" applyAlignment="0" applyProtection="0"/>
    <xf numFmtId="0" fontId="47" fillId="37" borderId="121" applyNumberFormat="0" applyAlignment="0" applyProtection="0"/>
    <xf numFmtId="1" fontId="43" fillId="0" borderId="125" applyFill="0" applyProtection="0">
      <alignment horizontal="right" vertical="top" wrapText="1"/>
    </xf>
    <xf numFmtId="2" fontId="53" fillId="0" borderId="125" applyFill="0" applyProtection="0">
      <alignment horizontal="right" vertical="top" wrapText="1"/>
    </xf>
    <xf numFmtId="0" fontId="68" fillId="62" borderId="130"/>
    <xf numFmtId="0" fontId="57" fillId="38" borderId="121" applyNumberFormat="0" applyAlignment="0" applyProtection="0"/>
    <xf numFmtId="0" fontId="47" fillId="37" borderId="111" applyNumberFormat="0" applyAlignment="0" applyProtection="0"/>
    <xf numFmtId="1" fontId="43" fillId="0" borderId="115" applyFill="0" applyProtection="0">
      <alignment horizontal="right" vertical="top" wrapText="1"/>
    </xf>
    <xf numFmtId="0" fontId="68" fillId="62" borderId="115"/>
    <xf numFmtId="0" fontId="68" fillId="62" borderId="110"/>
    <xf numFmtId="0" fontId="68" fillId="62" borderId="125"/>
    <xf numFmtId="1" fontId="43" fillId="0" borderId="115" applyFill="0" applyProtection="0">
      <alignment horizontal="right" vertical="top" wrapText="1"/>
    </xf>
    <xf numFmtId="1" fontId="53" fillId="0" borderId="105" applyFill="0" applyProtection="0">
      <alignment horizontal="right" vertical="top" wrapText="1"/>
    </xf>
    <xf numFmtId="0" fontId="43" fillId="0" borderId="105" applyFill="0" applyProtection="0">
      <alignment horizontal="right" vertical="top" wrapText="1"/>
    </xf>
    <xf numFmtId="2" fontId="53" fillId="0" borderId="115" applyFill="0" applyProtection="0">
      <alignment horizontal="right" vertical="top" wrapText="1"/>
    </xf>
    <xf numFmtId="0" fontId="68" fillId="62" borderId="115"/>
    <xf numFmtId="49" fontId="53" fillId="0" borderId="125" applyFill="0" applyProtection="0">
      <alignment horizontal="right"/>
    </xf>
    <xf numFmtId="0" fontId="68" fillId="62" borderId="130"/>
    <xf numFmtId="0" fontId="68" fillId="62" borderId="120"/>
    <xf numFmtId="2" fontId="53" fillId="0" borderId="115" applyFill="0" applyProtection="0">
      <alignment horizontal="right" vertical="top" wrapText="1"/>
    </xf>
    <xf numFmtId="2" fontId="43" fillId="0" borderId="115" applyFill="0" applyProtection="0">
      <alignment horizontal="right" vertical="top" wrapText="1"/>
    </xf>
    <xf numFmtId="0" fontId="45" fillId="40" borderId="115" applyNumberFormat="0" applyProtection="0">
      <alignment horizontal="right"/>
    </xf>
    <xf numFmtId="0" fontId="49" fillId="38" borderId="112" applyNumberFormat="0" applyAlignment="0" applyProtection="0"/>
    <xf numFmtId="0" fontId="45" fillId="40" borderId="115" applyNumberFormat="0" applyProtection="0">
      <alignment horizontal="left"/>
    </xf>
    <xf numFmtId="2" fontId="53" fillId="0" borderId="115" applyFill="0" applyProtection="0">
      <alignment horizontal="right" vertical="top" wrapText="1"/>
    </xf>
    <xf numFmtId="0" fontId="68" fillId="62" borderId="105"/>
    <xf numFmtId="0" fontId="68" fillId="62" borderId="105"/>
    <xf numFmtId="0" fontId="43" fillId="56" borderId="109" applyNumberFormat="0" applyFont="0" applyAlignment="0" applyProtection="0"/>
    <xf numFmtId="49" fontId="53" fillId="0" borderId="105" applyFill="0" applyProtection="0">
      <alignment horizontal="right"/>
    </xf>
    <xf numFmtId="0" fontId="68" fillId="62" borderId="105"/>
    <xf numFmtId="2" fontId="53" fillId="0" borderId="105" applyFill="0" applyProtection="0">
      <alignment horizontal="right" vertical="top" wrapText="1"/>
    </xf>
    <xf numFmtId="0" fontId="57" fillId="38" borderId="106" applyNumberFormat="0" applyAlignment="0" applyProtection="0"/>
    <xf numFmtId="49" fontId="43" fillId="0" borderId="105" applyFill="0" applyProtection="0">
      <alignment horizontal="right"/>
    </xf>
    <xf numFmtId="2" fontId="53" fillId="0" borderId="115" applyFill="0" applyProtection="0">
      <alignment horizontal="right" vertical="top" wrapText="1"/>
    </xf>
    <xf numFmtId="0" fontId="43" fillId="0" borderId="105" applyFill="0" applyProtection="0">
      <alignment horizontal="right" vertical="top" wrapText="1"/>
    </xf>
    <xf numFmtId="2" fontId="43" fillId="0" borderId="105" applyFill="0" applyProtection="0">
      <alignment horizontal="right" vertical="top" wrapText="1"/>
    </xf>
    <xf numFmtId="0" fontId="45" fillId="40" borderId="115" applyNumberFormat="0" applyProtection="0">
      <alignment horizontal="right"/>
    </xf>
    <xf numFmtId="0" fontId="68" fillId="62" borderId="130"/>
    <xf numFmtId="49" fontId="43" fillId="0" borderId="115" applyFill="0" applyProtection="0">
      <alignment horizontal="right"/>
    </xf>
    <xf numFmtId="0" fontId="45" fillId="40" borderId="115" applyNumberFormat="0" applyProtection="0">
      <alignment horizontal="left"/>
    </xf>
    <xf numFmtId="0" fontId="49" fillId="38" borderId="117" applyNumberFormat="0" applyAlignment="0" applyProtection="0"/>
    <xf numFmtId="0" fontId="68" fillId="62" borderId="130"/>
    <xf numFmtId="2" fontId="43" fillId="0" borderId="125" applyFill="0" applyProtection="0">
      <alignment horizontal="right" vertical="top" wrapText="1"/>
    </xf>
    <xf numFmtId="0" fontId="68" fillId="62" borderId="130"/>
    <xf numFmtId="0" fontId="68" fillId="62" borderId="110"/>
    <xf numFmtId="0" fontId="45" fillId="40" borderId="125" applyNumberFormat="0" applyProtection="0">
      <alignment horizontal="left"/>
    </xf>
    <xf numFmtId="0" fontId="68" fillId="62" borderId="120"/>
    <xf numFmtId="49" fontId="43" fillId="0" borderId="125" applyFill="0" applyProtection="0">
      <alignment horizontal="right"/>
    </xf>
    <xf numFmtId="49" fontId="53" fillId="0" borderId="115" applyFill="0" applyProtection="0">
      <alignment horizontal="right"/>
    </xf>
    <xf numFmtId="0" fontId="43" fillId="0" borderId="125" applyFill="0" applyProtection="0">
      <alignment horizontal="right" vertical="top" wrapText="1"/>
    </xf>
    <xf numFmtId="2" fontId="43" fillId="0" borderId="105" applyFill="0" applyProtection="0">
      <alignment horizontal="right" vertical="top" wrapText="1"/>
    </xf>
    <xf numFmtId="0" fontId="47" fillId="37" borderId="126" applyNumberFormat="0" applyAlignment="0" applyProtection="0"/>
    <xf numFmtId="0" fontId="45" fillId="40" borderId="125" applyNumberFormat="0" applyProtection="0">
      <alignment horizontal="right"/>
    </xf>
    <xf numFmtId="0" fontId="68" fillId="62" borderId="120"/>
    <xf numFmtId="0" fontId="47" fillId="37" borderId="116" applyNumberFormat="0" applyAlignment="0" applyProtection="0"/>
    <xf numFmtId="0" fontId="43" fillId="56" borderId="114" applyNumberFormat="0" applyFont="0" applyAlignment="0" applyProtection="0"/>
    <xf numFmtId="2" fontId="53" fillId="0" borderId="125" applyFill="0" applyProtection="0">
      <alignment horizontal="right" vertical="top" wrapText="1"/>
    </xf>
    <xf numFmtId="0" fontId="68" fillId="62" borderId="115"/>
    <xf numFmtId="2" fontId="53" fillId="0" borderId="125" applyFill="0" applyProtection="0">
      <alignment horizontal="right" vertical="top" wrapText="1"/>
    </xf>
    <xf numFmtId="1" fontId="53" fillId="0" borderId="115" applyFill="0" applyProtection="0">
      <alignment horizontal="right" vertical="top" wrapText="1"/>
    </xf>
    <xf numFmtId="2" fontId="43" fillId="0" borderId="115" applyFill="0" applyProtection="0">
      <alignment horizontal="right" vertical="top" wrapText="1"/>
    </xf>
    <xf numFmtId="0" fontId="43" fillId="56" borderId="114" applyNumberFormat="0" applyFont="0" applyAlignment="0" applyProtection="0"/>
    <xf numFmtId="1" fontId="43" fillId="0" borderId="125" applyFill="0" applyProtection="0">
      <alignment horizontal="right" vertical="top" wrapText="1"/>
    </xf>
    <xf numFmtId="0" fontId="47" fillId="37" borderId="126" applyNumberFormat="0" applyAlignment="0" applyProtection="0"/>
    <xf numFmtId="1" fontId="53" fillId="0" borderId="125" applyFill="0" applyProtection="0">
      <alignment horizontal="right" vertical="top" wrapText="1"/>
    </xf>
    <xf numFmtId="0" fontId="68" fillId="62" borderId="125"/>
    <xf numFmtId="0" fontId="57" fillId="38" borderId="116" applyNumberFormat="0" applyAlignment="0" applyProtection="0"/>
    <xf numFmtId="0" fontId="68" fillId="62" borderId="125"/>
    <xf numFmtId="1" fontId="53" fillId="0" borderId="115" applyFill="0" applyProtection="0">
      <alignment horizontal="right" vertical="top" wrapText="1"/>
    </xf>
    <xf numFmtId="1" fontId="43" fillId="0" borderId="125" applyFill="0" applyProtection="0">
      <alignment horizontal="right" vertical="top" wrapText="1"/>
    </xf>
    <xf numFmtId="0" fontId="45" fillId="40" borderId="105" applyNumberFormat="0" applyProtection="0">
      <alignment horizontal="left"/>
    </xf>
    <xf numFmtId="2" fontId="43" fillId="0" borderId="115" applyFill="0" applyProtection="0">
      <alignment horizontal="right" vertical="top" wrapText="1"/>
    </xf>
    <xf numFmtId="49" fontId="53" fillId="0" borderId="105" applyFill="0" applyProtection="0">
      <alignment horizontal="right"/>
    </xf>
    <xf numFmtId="1" fontId="43" fillId="0" borderId="105" applyFill="0" applyProtection="0">
      <alignment horizontal="right" vertical="top" wrapText="1"/>
    </xf>
    <xf numFmtId="0" fontId="45" fillId="40" borderId="125" applyNumberFormat="0" applyProtection="0">
      <alignment horizontal="left"/>
    </xf>
    <xf numFmtId="0" fontId="68" fillId="62" borderId="125"/>
    <xf numFmtId="0" fontId="50" fillId="0" borderId="128" applyNumberFormat="0" applyFill="0" applyAlignment="0" applyProtection="0"/>
    <xf numFmtId="49" fontId="43" fillId="0" borderId="125" applyFill="0" applyProtection="0">
      <alignment horizontal="right"/>
    </xf>
    <xf numFmtId="0" fontId="43" fillId="56" borderId="124" applyNumberFormat="0" applyFont="0" applyAlignment="0" applyProtection="0"/>
    <xf numFmtId="49" fontId="43" fillId="0" borderId="125" applyFill="0" applyProtection="0">
      <alignment horizontal="right"/>
    </xf>
    <xf numFmtId="0" fontId="50" fillId="0" borderId="128" applyNumberFormat="0" applyFill="0" applyAlignment="0" applyProtection="0"/>
    <xf numFmtId="49" fontId="43" fillId="0" borderId="115" applyFill="0" applyProtection="0">
      <alignment horizontal="right"/>
    </xf>
    <xf numFmtId="0" fontId="45" fillId="40" borderId="115" applyNumberFormat="0" applyProtection="0">
      <alignment horizontal="left"/>
    </xf>
    <xf numFmtId="49" fontId="43" fillId="0" borderId="125" applyFill="0" applyProtection="0">
      <alignment horizontal="right"/>
    </xf>
    <xf numFmtId="1" fontId="53" fillId="0" borderId="125" applyFill="0" applyProtection="0">
      <alignment horizontal="right" vertical="top" wrapText="1"/>
    </xf>
    <xf numFmtId="0" fontId="45" fillId="40" borderId="125" applyNumberFormat="0" applyProtection="0">
      <alignment horizontal="left"/>
    </xf>
    <xf numFmtId="0" fontId="43" fillId="0" borderId="125" applyFill="0" applyProtection="0">
      <alignment horizontal="right" vertical="top" wrapText="1"/>
    </xf>
    <xf numFmtId="0" fontId="68" fillId="62" borderId="115"/>
    <xf numFmtId="0" fontId="45" fillId="40" borderId="125" applyNumberFormat="0" applyProtection="0">
      <alignment horizontal="left"/>
    </xf>
    <xf numFmtId="1" fontId="53" fillId="0" borderId="105" applyFill="0" applyProtection="0">
      <alignment horizontal="right" vertical="top" wrapText="1"/>
    </xf>
    <xf numFmtId="2" fontId="53" fillId="0" borderId="105" applyFill="0" applyProtection="0">
      <alignment horizontal="right" vertical="top" wrapText="1"/>
    </xf>
    <xf numFmtId="49" fontId="53" fillId="0" borderId="105" applyFill="0" applyProtection="0">
      <alignment horizontal="right"/>
    </xf>
    <xf numFmtId="1" fontId="53" fillId="0" borderId="125" applyFill="0" applyProtection="0">
      <alignment horizontal="right" vertical="top" wrapText="1"/>
    </xf>
    <xf numFmtId="0" fontId="43" fillId="0" borderId="105" applyFill="0" applyProtection="0">
      <alignment horizontal="right" vertical="top" wrapText="1"/>
    </xf>
    <xf numFmtId="49" fontId="53" fillId="0" borderId="115" applyFill="0" applyProtection="0">
      <alignment horizontal="right"/>
    </xf>
    <xf numFmtId="0" fontId="68" fillId="62" borderId="125"/>
    <xf numFmtId="0" fontId="43" fillId="0" borderId="125" applyFill="0" applyProtection="0">
      <alignment horizontal="right" vertical="top" wrapText="1"/>
    </xf>
    <xf numFmtId="0" fontId="68" fillId="62" borderId="110"/>
    <xf numFmtId="49" fontId="53" fillId="0" borderId="115" applyFill="0" applyProtection="0">
      <alignment horizontal="right"/>
    </xf>
    <xf numFmtId="1" fontId="43" fillId="0" borderId="115" applyFill="0" applyProtection="0">
      <alignment horizontal="right" vertical="top" wrapText="1"/>
    </xf>
    <xf numFmtId="0" fontId="45" fillId="40" borderId="125" applyNumberFormat="0" applyProtection="0">
      <alignment horizontal="right"/>
    </xf>
    <xf numFmtId="0" fontId="43" fillId="0" borderId="115" applyFill="0" applyProtection="0">
      <alignment horizontal="right" vertical="top" wrapText="1"/>
    </xf>
    <xf numFmtId="0" fontId="43" fillId="0" borderId="125" applyFill="0" applyProtection="0">
      <alignment horizontal="right" vertical="top" wrapText="1"/>
    </xf>
    <xf numFmtId="0" fontId="68" fillId="62" borderId="125"/>
    <xf numFmtId="0" fontId="43" fillId="0" borderId="115" applyFill="0" applyProtection="0">
      <alignment horizontal="right" vertical="top" wrapText="1"/>
    </xf>
    <xf numFmtId="0" fontId="68" fillId="62" borderId="110"/>
    <xf numFmtId="0" fontId="50" fillId="0" borderId="113" applyNumberFormat="0" applyFill="0" applyAlignment="0" applyProtection="0"/>
    <xf numFmtId="0" fontId="45" fillId="40" borderId="115" applyNumberFormat="0" applyProtection="0">
      <alignment horizontal="left"/>
    </xf>
    <xf numFmtId="1" fontId="53" fillId="0" borderId="115" applyFill="0" applyProtection="0">
      <alignment horizontal="right" vertical="top" wrapText="1"/>
    </xf>
    <xf numFmtId="0" fontId="50" fillId="0" borderId="118" applyNumberFormat="0" applyFill="0" applyAlignment="0" applyProtection="0"/>
    <xf numFmtId="0" fontId="45" fillId="40" borderId="115" applyNumberFormat="0" applyProtection="0">
      <alignment horizontal="right"/>
    </xf>
    <xf numFmtId="0" fontId="43" fillId="0" borderId="105" applyFill="0" applyProtection="0">
      <alignment horizontal="right" vertical="top" wrapText="1"/>
    </xf>
    <xf numFmtId="0" fontId="53" fillId="0" borderId="115" applyFill="0" applyProtection="0">
      <alignment horizontal="right" vertical="top" wrapText="1"/>
    </xf>
    <xf numFmtId="49" fontId="53" fillId="0" borderId="105" applyFill="0" applyProtection="0">
      <alignment horizontal="right"/>
    </xf>
    <xf numFmtId="0" fontId="45" fillId="40" borderId="105" applyNumberFormat="0" applyProtection="0">
      <alignment horizontal="left"/>
    </xf>
    <xf numFmtId="0" fontId="43" fillId="0" borderId="115" applyFill="0" applyProtection="0">
      <alignment horizontal="right" vertical="top" wrapText="1"/>
    </xf>
    <xf numFmtId="0" fontId="45" fillId="40" borderId="125" applyNumberFormat="0" applyProtection="0">
      <alignment horizontal="left"/>
    </xf>
    <xf numFmtId="49" fontId="53" fillId="0" borderId="115" applyFill="0" applyProtection="0">
      <alignment horizontal="right"/>
    </xf>
    <xf numFmtId="0" fontId="49" fillId="38" borderId="117" applyNumberFormat="0" applyAlignment="0" applyProtection="0"/>
    <xf numFmtId="0" fontId="45" fillId="40" borderId="115" applyNumberFormat="0" applyProtection="0">
      <alignment horizontal="left"/>
    </xf>
    <xf numFmtId="0" fontId="68" fillId="62" borderId="125"/>
    <xf numFmtId="0" fontId="49" fillId="38" borderId="127" applyNumberFormat="0" applyAlignment="0" applyProtection="0"/>
    <xf numFmtId="1" fontId="53" fillId="0" borderId="125" applyFill="0" applyProtection="0">
      <alignment horizontal="right" vertical="top" wrapText="1"/>
    </xf>
    <xf numFmtId="1" fontId="43" fillId="0" borderId="125" applyFill="0" applyProtection="0">
      <alignment horizontal="right" vertical="top" wrapText="1"/>
    </xf>
    <xf numFmtId="0" fontId="43" fillId="56" borderId="119" applyNumberFormat="0" applyFont="0" applyAlignment="0" applyProtection="0"/>
    <xf numFmtId="0" fontId="47" fillId="37" borderId="121" applyNumberFormat="0" applyAlignment="0" applyProtection="0"/>
    <xf numFmtId="0" fontId="68" fillId="62" borderId="120"/>
    <xf numFmtId="0" fontId="68" fillId="62" borderId="110"/>
    <xf numFmtId="0" fontId="50" fillId="0" borderId="118" applyNumberFormat="0" applyFill="0" applyAlignment="0" applyProtection="0"/>
    <xf numFmtId="49" fontId="43" fillId="0" borderId="105" applyFill="0" applyProtection="0">
      <alignment horizontal="right"/>
    </xf>
    <xf numFmtId="0" fontId="49" fillId="38" borderId="112" applyNumberFormat="0" applyAlignment="0" applyProtection="0"/>
    <xf numFmtId="2" fontId="53" fillId="0" borderId="105" applyFill="0" applyProtection="0">
      <alignment horizontal="right" vertical="top" wrapText="1"/>
    </xf>
    <xf numFmtId="2" fontId="43" fillId="0" borderId="105" applyFill="0" applyProtection="0">
      <alignment horizontal="right" vertical="top" wrapText="1"/>
    </xf>
    <xf numFmtId="0" fontId="49" fillId="38" borderId="127" applyNumberFormat="0" applyAlignment="0" applyProtection="0"/>
    <xf numFmtId="49" fontId="43" fillId="0" borderId="115" applyFill="0" applyProtection="0">
      <alignment horizontal="right"/>
    </xf>
    <xf numFmtId="2" fontId="43" fillId="0" borderId="115" applyFill="0" applyProtection="0">
      <alignment horizontal="right" vertical="top" wrapText="1"/>
    </xf>
    <xf numFmtId="0" fontId="68" fillId="62" borderId="110"/>
    <xf numFmtId="2" fontId="43" fillId="0" borderId="125" applyFill="0" applyProtection="0">
      <alignment horizontal="right" vertical="top" wrapText="1"/>
    </xf>
    <xf numFmtId="2" fontId="43" fillId="0" borderId="125" applyFill="0" applyProtection="0">
      <alignment horizontal="right" vertical="top" wrapText="1"/>
    </xf>
    <xf numFmtId="0" fontId="57" fillId="38" borderId="126" applyNumberFormat="0" applyAlignment="0" applyProtection="0"/>
    <xf numFmtId="0" fontId="53" fillId="0" borderId="105" applyFill="0" applyProtection="0">
      <alignment horizontal="right" vertical="top" wrapText="1"/>
    </xf>
    <xf numFmtId="1" fontId="43" fillId="0" borderId="105" applyFill="0" applyProtection="0">
      <alignment horizontal="right" vertical="top" wrapText="1"/>
    </xf>
    <xf numFmtId="0" fontId="43" fillId="56" borderId="109" applyNumberFormat="0" applyFont="0" applyAlignment="0" applyProtection="0"/>
    <xf numFmtId="1" fontId="43" fillId="0" borderId="125" applyFill="0" applyProtection="0">
      <alignment horizontal="right" vertical="top" wrapText="1"/>
    </xf>
    <xf numFmtId="0" fontId="68" fillId="62" borderId="105"/>
    <xf numFmtId="0" fontId="68" fillId="62" borderId="105"/>
    <xf numFmtId="2" fontId="43" fillId="0" borderId="105" applyFill="0" applyProtection="0">
      <alignment horizontal="right" vertical="top" wrapText="1"/>
    </xf>
    <xf numFmtId="2" fontId="53" fillId="0" borderId="115" applyFill="0" applyProtection="0">
      <alignment horizontal="right" vertical="top" wrapText="1"/>
    </xf>
    <xf numFmtId="0" fontId="49" fillId="38" borderId="122" applyNumberFormat="0" applyAlignment="0" applyProtection="0"/>
    <xf numFmtId="0" fontId="68" fillId="62" borderId="110"/>
    <xf numFmtId="0" fontId="68" fillId="62" borderId="110"/>
    <xf numFmtId="0" fontId="68" fillId="62" borderId="105"/>
    <xf numFmtId="0" fontId="53" fillId="0" borderId="115" applyFill="0" applyProtection="0">
      <alignment horizontal="right" vertical="top" wrapText="1"/>
    </xf>
    <xf numFmtId="1" fontId="43" fillId="0" borderId="115" applyFill="0" applyProtection="0">
      <alignment horizontal="right" vertical="top" wrapText="1"/>
    </xf>
    <xf numFmtId="0" fontId="43" fillId="56" borderId="119" applyNumberFormat="0" applyFont="0" applyAlignment="0" applyProtection="0"/>
    <xf numFmtId="0" fontId="68" fillId="62" borderId="115"/>
    <xf numFmtId="0" fontId="68" fillId="62" borderId="115"/>
    <xf numFmtId="2" fontId="43" fillId="0" borderId="115" applyFill="0" applyProtection="0">
      <alignment horizontal="right" vertical="top" wrapText="1"/>
    </xf>
    <xf numFmtId="2" fontId="53" fillId="0" borderId="125" applyFill="0" applyProtection="0">
      <alignment horizontal="right" vertical="top" wrapText="1"/>
    </xf>
    <xf numFmtId="0" fontId="68" fillId="62" borderId="120"/>
    <xf numFmtId="0" fontId="68" fillId="62" borderId="120"/>
    <xf numFmtId="0" fontId="68" fillId="62" borderId="115"/>
    <xf numFmtId="0" fontId="43" fillId="56" borderId="129" applyNumberFormat="0" applyFont="0" applyAlignment="0" applyProtection="0"/>
    <xf numFmtId="49" fontId="53" fillId="0" borderId="125" applyFill="0" applyProtection="0">
      <alignment horizontal="right"/>
    </xf>
    <xf numFmtId="49" fontId="53" fillId="0" borderId="125" applyFill="0" applyProtection="0">
      <alignment horizontal="right"/>
    </xf>
    <xf numFmtId="2" fontId="43" fillId="0" borderId="125" applyFill="0" applyProtection="0">
      <alignment horizontal="right" vertical="top" wrapText="1"/>
    </xf>
    <xf numFmtId="0" fontId="68" fillId="62" borderId="125"/>
    <xf numFmtId="0" fontId="68" fillId="62" borderId="125"/>
    <xf numFmtId="49" fontId="43" fillId="0" borderId="125" applyFill="0" applyProtection="0">
      <alignment horizontal="right"/>
    </xf>
    <xf numFmtId="0" fontId="68" fillId="62" borderId="130"/>
    <xf numFmtId="0" fontId="68" fillId="62" borderId="130"/>
    <xf numFmtId="0" fontId="68" fillId="62" borderId="125"/>
    <xf numFmtId="0" fontId="41" fillId="0" borderId="0"/>
    <xf numFmtId="173" fontId="41" fillId="0" borderId="0"/>
    <xf numFmtId="3" fontId="41" fillId="8" borderId="9" applyFont="0" applyFill="0" applyBorder="0" applyAlignment="0" applyProtection="0"/>
    <xf numFmtId="0" fontId="41" fillId="69" borderId="86" applyNumberFormat="0" applyFont="0" applyAlignment="0" applyProtection="0"/>
    <xf numFmtId="0" fontId="41" fillId="69" borderId="86" applyNumberFormat="0" applyFont="0" applyAlignment="0" applyProtection="0"/>
    <xf numFmtId="0" fontId="41" fillId="69" borderId="86" applyNumberFormat="0" applyFont="0" applyAlignment="0" applyProtection="0"/>
    <xf numFmtId="0" fontId="41" fillId="69" borderId="86" applyNumberFormat="0" applyFont="0" applyAlignment="0" applyProtection="0"/>
    <xf numFmtId="0" fontId="57" fillId="38" borderId="126" applyNumberFormat="0" applyAlignment="0" applyProtection="0"/>
    <xf numFmtId="0" fontId="57" fillId="38" borderId="126" applyNumberFormat="0" applyAlignment="0" applyProtection="0"/>
    <xf numFmtId="43"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73" fontId="41" fillId="0" borderId="0" applyFont="0" applyFill="0" applyBorder="0" applyAlignment="0" applyProtection="0"/>
    <xf numFmtId="0" fontId="47" fillId="37" borderId="126" applyNumberFormat="0" applyAlignment="0" applyProtection="0"/>
    <xf numFmtId="169" fontId="41" fillId="0" borderId="0" applyFont="0" applyFill="0" applyBorder="0" applyAlignment="0" applyProtection="0"/>
    <xf numFmtId="16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174" fontId="41" fillId="0" borderId="0"/>
    <xf numFmtId="174" fontId="41" fillId="0" borderId="0"/>
    <xf numFmtId="173" fontId="41" fillId="0" borderId="0"/>
    <xf numFmtId="173" fontId="41" fillId="0" borderId="0"/>
    <xf numFmtId="173"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56" borderId="129" applyNumberFormat="0" applyFont="0" applyAlignment="0" applyProtection="0"/>
    <xf numFmtId="0" fontId="41" fillId="56" borderId="129" applyNumberFormat="0" applyFont="0" applyAlignment="0" applyProtection="0"/>
    <xf numFmtId="0" fontId="49" fillId="38" borderId="127" applyNumberFormat="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50" fillId="0" borderId="128" applyNumberFormat="0" applyFill="0" applyAlignment="0" applyProtection="0"/>
    <xf numFmtId="175" fontId="41" fillId="0" borderId="0" applyFont="0" applyFill="0" applyBorder="0" applyAlignment="0" applyProtection="0"/>
    <xf numFmtId="0" fontId="41" fillId="0" borderId="0"/>
    <xf numFmtId="0" fontId="41" fillId="0" borderId="0" applyNumberFormat="0" applyFont="0" applyFill="0" applyBorder="0" applyAlignment="0" applyProtection="0"/>
    <xf numFmtId="0" fontId="41" fillId="0" borderId="0" applyNumberFormat="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1" fillId="56" borderId="129" applyNumberFormat="0" applyFont="0" applyAlignment="0" applyProtection="0"/>
    <xf numFmtId="0" fontId="41" fillId="56" borderId="129" applyNumberFormat="0" applyFont="0" applyAlignment="0" applyProtection="0"/>
    <xf numFmtId="0" fontId="47" fillId="37" borderId="126" applyNumberFormat="0" applyAlignment="0" applyProtection="0"/>
    <xf numFmtId="0" fontId="47" fillId="37" borderId="126" applyNumberFormat="0" applyAlignment="0" applyProtection="0"/>
    <xf numFmtId="0" fontId="57" fillId="38" borderId="126" applyNumberFormat="0" applyAlignment="0" applyProtection="0"/>
    <xf numFmtId="0" fontId="57" fillId="38" borderId="126" applyNumberFormat="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49" fillId="38" borderId="127" applyNumberFormat="0" applyAlignment="0" applyProtection="0"/>
    <xf numFmtId="0" fontId="49" fillId="38" borderId="127" applyNumberFormat="0" applyAlignment="0" applyProtection="0"/>
    <xf numFmtId="0" fontId="50" fillId="0" borderId="128" applyNumberFormat="0" applyFill="0" applyAlignment="0" applyProtection="0"/>
    <xf numFmtId="0" fontId="50" fillId="0" borderId="128" applyNumberFormat="0" applyFill="0" applyAlignment="0" applyProtection="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9" fontId="41" fillId="0" borderId="0" applyFont="0" applyFill="0" applyBorder="0" applyAlignment="0" applyProtection="0"/>
    <xf numFmtId="0" fontId="47" fillId="37" borderId="131" applyNumberFormat="0" applyAlignment="0" applyProtection="0"/>
    <xf numFmtId="0" fontId="47" fillId="37" borderId="131" applyNumberFormat="0" applyAlignment="0" applyProtection="0"/>
    <xf numFmtId="0" fontId="49" fillId="38" borderId="132" applyNumberFormat="0" applyAlignment="0" applyProtection="0"/>
    <xf numFmtId="0" fontId="49" fillId="38" borderId="132" applyNumberFormat="0" applyAlignment="0" applyProtection="0"/>
    <xf numFmtId="9" fontId="41" fillId="0" borderId="0" applyFont="0" applyFill="0" applyBorder="0" applyAlignment="0" applyProtection="0"/>
    <xf numFmtId="0" fontId="50" fillId="0" borderId="133" applyNumberFormat="0" applyFill="0" applyAlignment="0" applyProtection="0"/>
    <xf numFmtId="0" fontId="50" fillId="0" borderId="133" applyNumberFormat="0" applyFill="0" applyAlignment="0" applyProtection="0"/>
    <xf numFmtId="49" fontId="41" fillId="0" borderId="1" applyFill="0" applyProtection="0">
      <alignment horizontal="right"/>
    </xf>
    <xf numFmtId="1" fontId="41" fillId="0" borderId="1" applyFill="0" applyProtection="0">
      <alignment horizontal="right" vertical="top" wrapText="1"/>
    </xf>
    <xf numFmtId="2" fontId="41" fillId="0" borderId="1" applyFill="0" applyProtection="0">
      <alignment horizontal="right" vertical="top" wrapText="1"/>
    </xf>
    <xf numFmtId="0" fontId="41" fillId="0" borderId="1" applyFill="0" applyProtection="0">
      <alignment horizontal="right" vertical="top" wrapText="1"/>
    </xf>
    <xf numFmtId="49" fontId="41" fillId="0" borderId="1" applyFill="0" applyProtection="0">
      <alignment horizontal="right"/>
    </xf>
    <xf numFmtId="1" fontId="41" fillId="0" borderId="1" applyFill="0" applyProtection="0">
      <alignment horizontal="right" vertical="top" wrapText="1"/>
    </xf>
    <xf numFmtId="2" fontId="41" fillId="0" borderId="1" applyFill="0" applyProtection="0">
      <alignment horizontal="right" vertical="top" wrapText="1"/>
    </xf>
    <xf numFmtId="0" fontId="41" fillId="0" borderId="1" applyFill="0" applyProtection="0">
      <alignment horizontal="right" vertical="top" wrapText="1"/>
    </xf>
    <xf numFmtId="49" fontId="41" fillId="0" borderId="1" applyFill="0" applyProtection="0">
      <alignment horizontal="right"/>
    </xf>
    <xf numFmtId="1" fontId="41" fillId="0" borderId="1" applyFill="0" applyProtection="0">
      <alignment horizontal="right" vertical="top" wrapText="1"/>
    </xf>
    <xf numFmtId="2" fontId="41" fillId="0" borderId="1" applyFill="0" applyProtection="0">
      <alignment horizontal="right" vertical="top" wrapText="1"/>
    </xf>
    <xf numFmtId="0" fontId="41" fillId="0" borderId="1" applyFill="0" applyProtection="0">
      <alignment horizontal="right" vertical="top" wrapText="1"/>
    </xf>
    <xf numFmtId="1" fontId="41" fillId="0" borderId="1" applyFill="0" applyProtection="0">
      <alignment horizontal="right" vertical="top" wrapText="1"/>
    </xf>
    <xf numFmtId="2" fontId="41" fillId="0" borderId="1" applyFill="0" applyProtection="0">
      <alignment horizontal="right" vertical="top" wrapText="1"/>
    </xf>
    <xf numFmtId="0" fontId="41" fillId="0" borderId="1" applyFill="0" applyProtection="0">
      <alignment horizontal="right" vertical="top" wrapText="1"/>
    </xf>
    <xf numFmtId="49" fontId="41" fillId="0" borderId="1" applyFill="0" applyProtection="0">
      <alignment horizontal="right"/>
    </xf>
    <xf numFmtId="1" fontId="41" fillId="0" borderId="1" applyFill="0" applyProtection="0">
      <alignment horizontal="right" vertical="top" wrapText="1"/>
    </xf>
    <xf numFmtId="2" fontId="41" fillId="0" borderId="1" applyFill="0" applyProtection="0">
      <alignment horizontal="right" vertical="top" wrapText="1"/>
    </xf>
    <xf numFmtId="0" fontId="41" fillId="0" borderId="1" applyFill="0" applyProtection="0">
      <alignment horizontal="right" vertical="top" wrapText="1"/>
    </xf>
    <xf numFmtId="49" fontId="41" fillId="0" borderId="1" applyFill="0" applyProtection="0">
      <alignment horizontal="right"/>
    </xf>
    <xf numFmtId="1" fontId="41" fillId="0" borderId="1" applyFill="0" applyProtection="0">
      <alignment horizontal="right" vertical="top" wrapText="1"/>
    </xf>
    <xf numFmtId="2" fontId="41" fillId="0" borderId="1" applyFill="0" applyProtection="0">
      <alignment horizontal="right" vertical="top" wrapText="1"/>
    </xf>
    <xf numFmtId="0" fontId="41" fillId="0" borderId="1" applyFill="0" applyProtection="0">
      <alignment horizontal="right" vertical="top" wrapText="1"/>
    </xf>
    <xf numFmtId="49" fontId="41" fillId="0" borderId="1" applyFill="0" applyProtection="0">
      <alignment horizontal="right"/>
    </xf>
    <xf numFmtId="1" fontId="41" fillId="0" borderId="1" applyFill="0" applyProtection="0">
      <alignment horizontal="right" vertical="top" wrapText="1"/>
    </xf>
    <xf numFmtId="2" fontId="41" fillId="0" borderId="1" applyFill="0" applyProtection="0">
      <alignment horizontal="right" vertical="top" wrapText="1"/>
    </xf>
    <xf numFmtId="0" fontId="41" fillId="0" borderId="1" applyFill="0" applyProtection="0">
      <alignment horizontal="right" vertical="top" wrapText="1"/>
    </xf>
    <xf numFmtId="0" fontId="41" fillId="0" borderId="0"/>
    <xf numFmtId="9"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44" fontId="41" fillId="0" borderId="0" applyFont="0" applyFill="0" applyBorder="0" applyAlignment="0" applyProtection="0"/>
    <xf numFmtId="0" fontId="41" fillId="56" borderId="134" applyNumberFormat="0" applyFont="0" applyAlignment="0" applyProtection="0"/>
    <xf numFmtId="0" fontId="57" fillId="38" borderId="131" applyNumberFormat="0" applyAlignment="0" applyProtection="0"/>
    <xf numFmtId="169" fontId="41" fillId="0" borderId="0" applyFont="0" applyFill="0" applyBorder="0" applyAlignment="0" applyProtection="0"/>
    <xf numFmtId="0" fontId="41" fillId="0" borderId="0"/>
    <xf numFmtId="9" fontId="41" fillId="0" borderId="0" applyFont="0" applyFill="0" applyBorder="0" applyAlignment="0" applyProtection="0"/>
    <xf numFmtId="9"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44" fontId="41" fillId="0" borderId="0" applyFont="0" applyFill="0" applyBorder="0" applyAlignment="0" applyProtection="0"/>
    <xf numFmtId="0" fontId="41" fillId="56" borderId="134" applyNumberFormat="0" applyFont="0" applyAlignment="0" applyProtection="0"/>
    <xf numFmtId="9" fontId="41" fillId="0" borderId="0" applyFont="0" applyFill="0" applyBorder="0" applyAlignment="0" applyProtection="0"/>
    <xf numFmtId="0" fontId="41" fillId="0" borderId="0"/>
    <xf numFmtId="0" fontId="41" fillId="0" borderId="0"/>
    <xf numFmtId="0" fontId="41" fillId="0" borderId="0" applyNumberFormat="0" applyFont="0" applyFill="0" applyBorder="0" applyProtection="0">
      <alignment horizontal="left" vertical="center" indent="2"/>
    </xf>
    <xf numFmtId="0" fontId="41" fillId="0" borderId="0" applyNumberFormat="0" applyFont="0" applyFill="0" applyBorder="0" applyProtection="0">
      <alignment horizontal="left" vertical="center" indent="5"/>
    </xf>
    <xf numFmtId="0" fontId="41" fillId="0" borderId="0"/>
    <xf numFmtId="0" fontId="41" fillId="0" borderId="0"/>
    <xf numFmtId="0" fontId="41" fillId="62" borderId="0" applyNumberFormat="0" applyFont="0" applyBorder="0" applyAlignment="0" applyProtection="0"/>
    <xf numFmtId="170" fontId="41" fillId="0" borderId="0" applyFont="0" applyFill="0" applyBorder="0" applyAlignment="0" applyProtection="0"/>
    <xf numFmtId="0" fontId="41" fillId="0" borderId="0"/>
    <xf numFmtId="0" fontId="41" fillId="0" borderId="135" applyFill="0" applyProtection="0">
      <alignment horizontal="right" vertical="top" wrapText="1"/>
    </xf>
    <xf numFmtId="2" fontId="41" fillId="0" borderId="1" applyFill="0" applyProtection="0">
      <alignment horizontal="right" vertical="top" wrapText="1"/>
    </xf>
    <xf numFmtId="1" fontId="41" fillId="0" borderId="1" applyFill="0" applyProtection="0">
      <alignment horizontal="right" vertical="top" wrapText="1"/>
    </xf>
    <xf numFmtId="49" fontId="41" fillId="0" borderId="1" applyFill="0" applyProtection="0">
      <alignment horizontal="right"/>
    </xf>
    <xf numFmtId="0" fontId="45" fillId="40" borderId="1" applyNumberFormat="0" applyProtection="0">
      <alignment horizontal="left"/>
    </xf>
    <xf numFmtId="0" fontId="45" fillId="40" borderId="1" applyNumberFormat="0" applyProtection="0">
      <alignment horizontal="right"/>
    </xf>
    <xf numFmtId="0" fontId="41" fillId="0" borderId="1" applyFill="0" applyProtection="0">
      <alignment horizontal="right" vertical="top" wrapText="1"/>
    </xf>
    <xf numFmtId="2" fontId="41" fillId="0" borderId="1" applyFill="0" applyProtection="0">
      <alignment horizontal="right" vertical="top" wrapText="1"/>
    </xf>
    <xf numFmtId="1" fontId="41" fillId="0" borderId="1" applyFill="0" applyProtection="0">
      <alignment horizontal="right" vertical="top" wrapText="1"/>
    </xf>
    <xf numFmtId="49" fontId="41" fillId="0" borderId="1" applyFill="0" applyProtection="0">
      <alignment horizontal="right"/>
    </xf>
    <xf numFmtId="0" fontId="45" fillId="40" borderId="1" applyNumberFormat="0" applyProtection="0">
      <alignment horizontal="left"/>
    </xf>
    <xf numFmtId="0" fontId="45" fillId="40" borderId="1" applyNumberFormat="0" applyProtection="0">
      <alignment horizontal="right"/>
    </xf>
    <xf numFmtId="0" fontId="45" fillId="40" borderId="135" applyNumberFormat="0" applyProtection="0">
      <alignment horizontal="left"/>
    </xf>
    <xf numFmtId="0" fontId="41" fillId="0" borderId="135" applyFill="0" applyProtection="0">
      <alignment horizontal="right" vertical="top" wrapText="1"/>
    </xf>
    <xf numFmtId="0" fontId="68" fillId="62" borderId="135"/>
    <xf numFmtId="0" fontId="41" fillId="0" borderId="1" applyFill="0" applyProtection="0">
      <alignment horizontal="right" vertical="top" wrapText="1"/>
    </xf>
    <xf numFmtId="0" fontId="45" fillId="40" borderId="1" applyNumberFormat="0" applyProtection="0">
      <alignment horizontal="right"/>
    </xf>
    <xf numFmtId="2" fontId="53" fillId="0" borderId="1" applyFill="0" applyProtection="0">
      <alignment horizontal="right" vertical="top" wrapText="1"/>
    </xf>
    <xf numFmtId="0" fontId="53" fillId="0" borderId="135" applyFill="0" applyProtection="0">
      <alignment horizontal="right" vertical="top" wrapText="1"/>
    </xf>
    <xf numFmtId="0" fontId="68" fillId="62" borderId="135"/>
    <xf numFmtId="0" fontId="45" fillId="40" borderId="135" applyNumberFormat="0" applyProtection="0">
      <alignment horizontal="right"/>
    </xf>
    <xf numFmtId="49" fontId="53" fillId="0" borderId="1" applyFill="0" applyProtection="0">
      <alignment horizontal="right"/>
    </xf>
    <xf numFmtId="1" fontId="41" fillId="0" borderId="1" applyFill="0" applyProtection="0">
      <alignment horizontal="right" vertical="top" wrapText="1"/>
    </xf>
    <xf numFmtId="2" fontId="41" fillId="0" borderId="1" applyFill="0" applyProtection="0">
      <alignment horizontal="right" vertical="top" wrapText="1"/>
    </xf>
    <xf numFmtId="0" fontId="45" fillId="40" borderId="1" applyNumberFormat="0" applyProtection="0">
      <alignment horizontal="left"/>
    </xf>
    <xf numFmtId="0" fontId="57" fillId="38" borderId="131" applyNumberFormat="0" applyAlignment="0" applyProtection="0"/>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7" fillId="37" borderId="131" applyNumberFormat="0" applyAlignment="0" applyProtection="0"/>
    <xf numFmtId="2" fontId="53" fillId="0" borderId="135" applyFill="0" applyProtection="0">
      <alignment horizontal="right" vertical="top" wrapText="1"/>
    </xf>
    <xf numFmtId="1"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right"/>
    </xf>
    <xf numFmtId="49" fontId="53" fillId="0" borderId="135" applyFill="0" applyProtection="0">
      <alignment horizontal="right"/>
    </xf>
    <xf numFmtId="49" fontId="41" fillId="0" borderId="135" applyFill="0" applyProtection="0">
      <alignment horizontal="right"/>
    </xf>
    <xf numFmtId="1" fontId="53" fillId="0" borderId="135" applyFill="0" applyProtection="0">
      <alignment horizontal="right" vertical="top" wrapText="1"/>
    </xf>
    <xf numFmtId="0" fontId="45" fillId="40" borderId="135" applyNumberFormat="0" applyProtection="0">
      <alignment horizontal="right"/>
    </xf>
    <xf numFmtId="2" fontId="41" fillId="0" borderId="135" applyFill="0" applyProtection="0">
      <alignment horizontal="right" vertical="top" wrapText="1"/>
    </xf>
    <xf numFmtId="49" fontId="53" fillId="0" borderId="135" applyFill="0" applyProtection="0">
      <alignment horizontal="right"/>
    </xf>
    <xf numFmtId="49" fontId="41" fillId="0" borderId="135" applyFill="0" applyProtection="0">
      <alignment horizontal="right"/>
    </xf>
    <xf numFmtId="0" fontId="68" fillId="62" borderId="135"/>
    <xf numFmtId="0" fontId="53" fillId="0" borderId="135" applyFill="0" applyProtection="0">
      <alignment horizontal="right" vertical="top" wrapText="1"/>
    </xf>
    <xf numFmtId="0" fontId="45" fillId="40" borderId="135" applyNumberFormat="0" applyProtection="0">
      <alignment horizontal="right"/>
    </xf>
    <xf numFmtId="0" fontId="53" fillId="0" borderId="135" applyFill="0" applyProtection="0">
      <alignment horizontal="right" vertical="top" wrapText="1"/>
    </xf>
    <xf numFmtId="1" fontId="41" fillId="0" borderId="135" applyFill="0" applyProtection="0">
      <alignment horizontal="right" vertical="top" wrapText="1"/>
    </xf>
    <xf numFmtId="2" fontId="53" fillId="0" borderId="135" applyFill="0" applyProtection="0">
      <alignment horizontal="right" vertical="top" wrapText="1"/>
    </xf>
    <xf numFmtId="0" fontId="68" fillId="62" borderId="135"/>
    <xf numFmtId="0" fontId="45" fillId="40" borderId="135" applyNumberFormat="0" applyProtection="0">
      <alignment horizontal="left"/>
    </xf>
    <xf numFmtId="1" fontId="41" fillId="0" borderId="1" applyFill="0" applyProtection="0">
      <alignment horizontal="right" vertical="top" wrapText="1"/>
    </xf>
    <xf numFmtId="0" fontId="45" fillId="40" borderId="135" applyNumberFormat="0" applyProtection="0">
      <alignment horizontal="left"/>
    </xf>
    <xf numFmtId="0" fontId="41" fillId="56" borderId="134" applyNumberFormat="0" applyFont="0" applyAlignment="0" applyProtection="0"/>
    <xf numFmtId="0" fontId="68" fillId="62" borderId="135"/>
    <xf numFmtId="0" fontId="45" fillId="40" borderId="1" applyNumberFormat="0" applyProtection="0">
      <alignment horizontal="right"/>
    </xf>
    <xf numFmtId="0" fontId="45" fillId="40" borderId="135" applyNumberFormat="0" applyProtection="0">
      <alignment horizontal="right"/>
    </xf>
    <xf numFmtId="49" fontId="41" fillId="0" borderId="135" applyFill="0" applyProtection="0">
      <alignment horizontal="right"/>
    </xf>
    <xf numFmtId="2" fontId="41" fillId="0" borderId="135" applyFill="0" applyProtection="0">
      <alignment horizontal="right" vertical="top" wrapText="1"/>
    </xf>
    <xf numFmtId="49" fontId="41" fillId="0" borderId="135" applyFill="0" applyProtection="0">
      <alignment horizontal="right"/>
    </xf>
    <xf numFmtId="0" fontId="50" fillId="0" borderId="133" applyNumberFormat="0" applyFill="0" applyAlignment="0" applyProtection="0"/>
    <xf numFmtId="0" fontId="41" fillId="56" borderId="134" applyNumberFormat="0" applyFont="0" applyAlignment="0" applyProtection="0"/>
    <xf numFmtId="0" fontId="45" fillId="40" borderId="135" applyNumberFormat="0" applyProtection="0">
      <alignment horizontal="right"/>
    </xf>
    <xf numFmtId="49" fontId="53" fillId="0" borderId="135" applyFill="0" applyProtection="0">
      <alignment horizontal="right"/>
    </xf>
    <xf numFmtId="1" fontId="53" fillId="0" borderId="135" applyFill="0" applyProtection="0">
      <alignment horizontal="right" vertical="top" wrapText="1"/>
    </xf>
    <xf numFmtId="0" fontId="50" fillId="0" borderId="133" applyNumberFormat="0" applyFill="0" applyAlignment="0" applyProtection="0"/>
    <xf numFmtId="0" fontId="45" fillId="40" borderId="135" applyNumberFormat="0" applyProtection="0">
      <alignment horizontal="right"/>
    </xf>
    <xf numFmtId="0" fontId="45" fillId="40" borderId="135" applyNumberFormat="0" applyProtection="0">
      <alignment horizontal="left"/>
    </xf>
    <xf numFmtId="0" fontId="50" fillId="0" borderId="133" applyNumberFormat="0" applyFill="0" applyAlignment="0" applyProtection="0"/>
    <xf numFmtId="0" fontId="68" fillId="62" borderId="135"/>
    <xf numFmtId="0" fontId="49" fillId="38" borderId="132" applyNumberFormat="0" applyAlignment="0" applyProtection="0"/>
    <xf numFmtId="0" fontId="45" fillId="40" borderId="135" applyNumberFormat="0" applyProtection="0">
      <alignment horizontal="right"/>
    </xf>
    <xf numFmtId="1" fontId="41" fillId="0" borderId="135" applyFill="0" applyProtection="0">
      <alignment horizontal="right" vertical="top" wrapText="1"/>
    </xf>
    <xf numFmtId="0" fontId="41" fillId="0" borderId="135" applyFill="0" applyProtection="0">
      <alignment horizontal="right" vertical="top" wrapText="1"/>
    </xf>
    <xf numFmtId="0" fontId="41"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right"/>
    </xf>
    <xf numFmtId="0" fontId="68" fillId="62" borderId="135"/>
    <xf numFmtId="1" fontId="41" fillId="0" borderId="135" applyFill="0" applyProtection="0">
      <alignment horizontal="right" vertical="top" wrapText="1"/>
    </xf>
    <xf numFmtId="0" fontId="47" fillId="37" borderId="131" applyNumberFormat="0" applyAlignment="0" applyProtection="0"/>
    <xf numFmtId="0" fontId="68" fillId="62" borderId="135"/>
    <xf numFmtId="0" fontId="68" fillId="62" borderId="135"/>
    <xf numFmtId="49" fontId="53" fillId="0" borderId="135" applyFill="0" applyProtection="0">
      <alignment horizontal="right"/>
    </xf>
    <xf numFmtId="0" fontId="41" fillId="0" borderId="135" applyFill="0" applyProtection="0">
      <alignment horizontal="right" vertical="top" wrapText="1"/>
    </xf>
    <xf numFmtId="0" fontId="47" fillId="37" borderId="131" applyNumberFormat="0" applyAlignment="0" applyProtection="0"/>
    <xf numFmtId="0" fontId="41" fillId="0" borderId="135" applyFill="0" applyProtection="0">
      <alignment horizontal="right" vertical="top" wrapText="1"/>
    </xf>
    <xf numFmtId="0" fontId="49" fillId="38" borderId="132" applyNumberFormat="0" applyAlignment="0" applyProtection="0"/>
    <xf numFmtId="0" fontId="68" fillId="62" borderId="135"/>
    <xf numFmtId="0" fontId="68" fillId="62" borderId="135"/>
    <xf numFmtId="0" fontId="68" fillId="62" borderId="135"/>
    <xf numFmtId="2" fontId="41" fillId="0" borderId="135" applyFill="0" applyProtection="0">
      <alignment horizontal="right" vertical="top" wrapText="1"/>
    </xf>
    <xf numFmtId="1" fontId="41" fillId="0" borderId="135" applyFill="0" applyProtection="0">
      <alignment horizontal="right" vertical="top" wrapText="1"/>
    </xf>
    <xf numFmtId="0" fontId="49" fillId="38" borderId="132" applyNumberFormat="0" applyAlignment="0" applyProtection="0"/>
    <xf numFmtId="0" fontId="68" fillId="62" borderId="135"/>
    <xf numFmtId="0" fontId="45" fillId="40" borderId="135" applyNumberFormat="0" applyProtection="0">
      <alignment horizontal="right"/>
    </xf>
    <xf numFmtId="49" fontId="41" fillId="0" borderId="135" applyFill="0" applyProtection="0">
      <alignment horizontal="right"/>
    </xf>
    <xf numFmtId="1" fontId="53" fillId="0" borderId="1" applyFill="0" applyProtection="0">
      <alignment horizontal="right" vertical="top" wrapText="1"/>
    </xf>
    <xf numFmtId="1" fontId="41" fillId="0" borderId="135" applyFill="0" applyProtection="0">
      <alignment horizontal="right" vertical="top" wrapText="1"/>
    </xf>
    <xf numFmtId="0" fontId="68" fillId="62" borderId="135"/>
    <xf numFmtId="0" fontId="47" fillId="37" borderId="131" applyNumberFormat="0" applyAlignment="0" applyProtection="0"/>
    <xf numFmtId="1" fontId="41" fillId="0" borderId="135" applyFill="0" applyProtection="0">
      <alignment horizontal="right" vertical="top" wrapText="1"/>
    </xf>
    <xf numFmtId="0" fontId="45" fillId="40" borderId="135" applyNumberFormat="0" applyProtection="0">
      <alignment horizontal="right"/>
    </xf>
    <xf numFmtId="2" fontId="53" fillId="0" borderId="135" applyFill="0" applyProtection="0">
      <alignment horizontal="right" vertical="top" wrapText="1"/>
    </xf>
    <xf numFmtId="0" fontId="47" fillId="37" borderId="131" applyNumberFormat="0" applyAlignment="0" applyProtection="0"/>
    <xf numFmtId="0" fontId="45" fillId="40" borderId="135" applyNumberFormat="0" applyProtection="0">
      <alignment horizontal="right"/>
    </xf>
    <xf numFmtId="0" fontId="45" fillId="40" borderId="135" applyNumberFormat="0" applyProtection="0">
      <alignment horizontal="right"/>
    </xf>
    <xf numFmtId="0" fontId="68" fillId="62" borderId="135"/>
    <xf numFmtId="0" fontId="68" fillId="62" borderId="135"/>
    <xf numFmtId="0" fontId="45" fillId="40" borderId="135" applyNumberFormat="0" applyProtection="0">
      <alignment horizontal="right"/>
    </xf>
    <xf numFmtId="1" fontId="53"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left"/>
    </xf>
    <xf numFmtId="1" fontId="41" fillId="0" borderId="135" applyFill="0" applyProtection="0">
      <alignment horizontal="right" vertical="top" wrapText="1"/>
    </xf>
    <xf numFmtId="49" fontId="41" fillId="0" borderId="135" applyFill="0" applyProtection="0">
      <alignment horizontal="right"/>
    </xf>
    <xf numFmtId="49" fontId="41" fillId="0" borderId="135" applyFill="0" applyProtection="0">
      <alignment horizontal="right"/>
    </xf>
    <xf numFmtId="49" fontId="53" fillId="0" borderId="135" applyFill="0" applyProtection="0">
      <alignment horizontal="right"/>
    </xf>
    <xf numFmtId="0" fontId="41" fillId="56" borderId="134" applyNumberFormat="0" applyFont="0" applyAlignment="0" applyProtection="0"/>
    <xf numFmtId="0" fontId="45" fillId="40" borderId="135" applyNumberFormat="0" applyProtection="0">
      <alignment horizontal="left"/>
    </xf>
    <xf numFmtId="0" fontId="50" fillId="0" borderId="133" applyNumberFormat="0" applyFill="0" applyAlignment="0" applyProtection="0"/>
    <xf numFmtId="0" fontId="41" fillId="0" borderId="135" applyFill="0" applyProtection="0">
      <alignment horizontal="right" vertical="top" wrapText="1"/>
    </xf>
    <xf numFmtId="0" fontId="68" fillId="62" borderId="135"/>
    <xf numFmtId="49" fontId="53" fillId="0" borderId="135" applyFill="0" applyProtection="0">
      <alignment horizontal="right"/>
    </xf>
    <xf numFmtId="2" fontId="53" fillId="0" borderId="135" applyFill="0" applyProtection="0">
      <alignment horizontal="right" vertical="top" wrapText="1"/>
    </xf>
    <xf numFmtId="2" fontId="41" fillId="0" borderId="135" applyFill="0" applyProtection="0">
      <alignment horizontal="right" vertical="top" wrapText="1"/>
    </xf>
    <xf numFmtId="1" fontId="53" fillId="0" borderId="135" applyFill="0" applyProtection="0">
      <alignment horizontal="right" vertical="top" wrapText="1"/>
    </xf>
    <xf numFmtId="0" fontId="68" fillId="62" borderId="135"/>
    <xf numFmtId="2" fontId="41" fillId="0" borderId="135" applyFill="0" applyProtection="0">
      <alignment horizontal="right" vertical="top" wrapText="1"/>
    </xf>
    <xf numFmtId="2" fontId="41" fillId="0" borderId="135" applyFill="0" applyProtection="0">
      <alignment horizontal="right" vertical="top" wrapText="1"/>
    </xf>
    <xf numFmtId="0" fontId="68" fillId="62" borderId="135"/>
    <xf numFmtId="2" fontId="41" fillId="0" borderId="135" applyFill="0" applyProtection="0">
      <alignment horizontal="right" vertical="top" wrapText="1"/>
    </xf>
    <xf numFmtId="2" fontId="53" fillId="0" borderId="1" applyFill="0" applyProtection="0">
      <alignment horizontal="right" vertical="top" wrapText="1"/>
    </xf>
    <xf numFmtId="49" fontId="41" fillId="0" borderId="1" applyFill="0" applyProtection="0">
      <alignment horizontal="right"/>
    </xf>
    <xf numFmtId="0" fontId="68" fillId="62" borderId="1"/>
    <xf numFmtId="0" fontId="68" fillId="62" borderId="1"/>
    <xf numFmtId="0" fontId="68" fillId="62" borderId="1"/>
    <xf numFmtId="1" fontId="53" fillId="0" borderId="1" applyFill="0" applyProtection="0">
      <alignment horizontal="right" vertical="top" wrapText="1"/>
    </xf>
    <xf numFmtId="0" fontId="68" fillId="62" borderId="1"/>
    <xf numFmtId="0" fontId="68" fillId="62" borderId="1"/>
    <xf numFmtId="1" fontId="53" fillId="0" borderId="135" applyFill="0" applyProtection="0">
      <alignment horizontal="right" vertical="top" wrapText="1"/>
    </xf>
    <xf numFmtId="0" fontId="53" fillId="0" borderId="1" applyFill="0" applyProtection="0">
      <alignment horizontal="right" vertical="top" wrapText="1"/>
    </xf>
    <xf numFmtId="49" fontId="41" fillId="0" borderId="135" applyFill="0" applyProtection="0">
      <alignment horizontal="right"/>
    </xf>
    <xf numFmtId="2" fontId="41" fillId="0" borderId="135" applyFill="0" applyProtection="0">
      <alignment horizontal="right" vertical="top" wrapText="1"/>
    </xf>
    <xf numFmtId="1" fontId="41" fillId="0" borderId="1" applyFill="0" applyProtection="0">
      <alignment horizontal="right" vertical="top" wrapText="1"/>
    </xf>
    <xf numFmtId="0" fontId="45" fillId="40" borderId="1" applyNumberFormat="0" applyProtection="0">
      <alignment horizontal="right"/>
    </xf>
    <xf numFmtId="2" fontId="41"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0" fontId="68" fillId="62" borderId="135"/>
    <xf numFmtId="49" fontId="53" fillId="0" borderId="135" applyFill="0" applyProtection="0">
      <alignment horizontal="right"/>
    </xf>
    <xf numFmtId="0" fontId="41" fillId="0" borderId="135" applyFill="0" applyProtection="0">
      <alignment horizontal="right" vertical="top" wrapText="1"/>
    </xf>
    <xf numFmtId="2" fontId="53" fillId="0" borderId="135" applyFill="0" applyProtection="0">
      <alignment horizontal="right" vertical="top" wrapText="1"/>
    </xf>
    <xf numFmtId="49" fontId="53" fillId="0" borderId="135" applyFill="0" applyProtection="0">
      <alignment horizontal="right"/>
    </xf>
    <xf numFmtId="0" fontId="68" fillId="62" borderId="135"/>
    <xf numFmtId="0" fontId="68" fillId="62" borderId="135"/>
    <xf numFmtId="49" fontId="41" fillId="0" borderId="135" applyFill="0" applyProtection="0">
      <alignment horizontal="right"/>
    </xf>
    <xf numFmtId="0" fontId="41" fillId="0" borderId="135" applyFill="0" applyProtection="0">
      <alignment horizontal="right" vertical="top" wrapText="1"/>
    </xf>
    <xf numFmtId="0" fontId="68" fillId="62" borderId="135"/>
    <xf numFmtId="0" fontId="45" fillId="40" borderId="135" applyNumberFormat="0" applyProtection="0">
      <alignment horizontal="right"/>
    </xf>
    <xf numFmtId="0" fontId="50" fillId="0" borderId="133" applyNumberFormat="0" applyFill="0" applyAlignment="0" applyProtection="0"/>
    <xf numFmtId="2" fontId="53" fillId="0" borderId="135" applyFill="0" applyProtection="0">
      <alignment horizontal="right" vertical="top" wrapText="1"/>
    </xf>
    <xf numFmtId="0" fontId="49" fillId="38" borderId="132" applyNumberFormat="0" applyAlignment="0" applyProtection="0"/>
    <xf numFmtId="0" fontId="68" fillId="62" borderId="135"/>
    <xf numFmtId="2" fontId="41" fillId="0" borderId="135" applyFill="0" applyProtection="0">
      <alignment horizontal="right" vertical="top" wrapText="1"/>
    </xf>
    <xf numFmtId="1" fontId="53" fillId="0" borderId="135" applyFill="0" applyProtection="0">
      <alignment horizontal="right" vertical="top" wrapText="1"/>
    </xf>
    <xf numFmtId="49" fontId="41" fillId="0" borderId="135" applyFill="0" applyProtection="0">
      <alignment horizontal="right"/>
    </xf>
    <xf numFmtId="0" fontId="50" fillId="0" borderId="133" applyNumberFormat="0" applyFill="0" applyAlignment="0" applyProtection="0"/>
    <xf numFmtId="0" fontId="45" fillId="40" borderId="135" applyNumberFormat="0" applyProtection="0">
      <alignment horizontal="right"/>
    </xf>
    <xf numFmtId="0" fontId="47" fillId="37" borderId="131" applyNumberFormat="0" applyAlignment="0" applyProtection="0"/>
    <xf numFmtId="2" fontId="41" fillId="0" borderId="135" applyFill="0" applyProtection="0">
      <alignment horizontal="right" vertical="top" wrapText="1"/>
    </xf>
    <xf numFmtId="0" fontId="41" fillId="56" borderId="134" applyNumberFormat="0" applyFont="0" applyAlignment="0" applyProtection="0"/>
    <xf numFmtId="0" fontId="41" fillId="0" borderId="1" applyFill="0" applyProtection="0">
      <alignment horizontal="right" vertical="top" wrapText="1"/>
    </xf>
    <xf numFmtId="0" fontId="41" fillId="56" borderId="134" applyNumberFormat="0" applyFont="0" applyAlignment="0" applyProtection="0"/>
    <xf numFmtId="2" fontId="41" fillId="0" borderId="135" applyFill="0" applyProtection="0">
      <alignment horizontal="right" vertical="top" wrapText="1"/>
    </xf>
    <xf numFmtId="0" fontId="68" fillId="62" borderId="135"/>
    <xf numFmtId="1" fontId="41"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right"/>
    </xf>
    <xf numFmtId="2" fontId="53" fillId="0" borderId="135" applyFill="0" applyProtection="0">
      <alignment horizontal="right" vertical="top" wrapText="1"/>
    </xf>
    <xf numFmtId="2" fontId="53" fillId="0" borderId="135" applyFill="0" applyProtection="0">
      <alignment horizontal="right" vertical="top" wrapText="1"/>
    </xf>
    <xf numFmtId="0" fontId="49" fillId="38" borderId="132" applyNumberFormat="0" applyAlignment="0" applyProtection="0"/>
    <xf numFmtId="0" fontId="45" fillId="40" borderId="135" applyNumberFormat="0" applyProtection="0">
      <alignment horizontal="right"/>
    </xf>
    <xf numFmtId="49" fontId="41" fillId="0" borderId="135" applyFill="0" applyProtection="0">
      <alignment horizontal="right"/>
    </xf>
    <xf numFmtId="1" fontId="53" fillId="0" borderId="135" applyFill="0" applyProtection="0">
      <alignment horizontal="right" vertical="top" wrapText="1"/>
    </xf>
    <xf numFmtId="2" fontId="41" fillId="0" borderId="135" applyFill="0" applyProtection="0">
      <alignment horizontal="right" vertical="top" wrapText="1"/>
    </xf>
    <xf numFmtId="2" fontId="53"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left"/>
    </xf>
    <xf numFmtId="0" fontId="53" fillId="0" borderId="135" applyFill="0" applyProtection="0">
      <alignment horizontal="right" vertical="top" wrapText="1"/>
    </xf>
    <xf numFmtId="1" fontId="53"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5" fillId="40" borderId="1" applyNumberFormat="0" applyProtection="0">
      <alignment horizontal="right"/>
    </xf>
    <xf numFmtId="0" fontId="41" fillId="0" borderId="135" applyFill="0" applyProtection="0">
      <alignment horizontal="right" vertical="top" wrapText="1"/>
    </xf>
    <xf numFmtId="2" fontId="53" fillId="0" borderId="1" applyFill="0" applyProtection="0">
      <alignment horizontal="right" vertical="top" wrapText="1"/>
    </xf>
    <xf numFmtId="49" fontId="41" fillId="0" borderId="1" applyFill="0" applyProtection="0">
      <alignment horizontal="right"/>
    </xf>
    <xf numFmtId="0" fontId="45" fillId="40" borderId="135" applyNumberFormat="0" applyProtection="0">
      <alignment horizontal="left"/>
    </xf>
    <xf numFmtId="0" fontId="68" fillId="62" borderId="135"/>
    <xf numFmtId="0" fontId="68" fillId="62" borderId="135"/>
    <xf numFmtId="0" fontId="68" fillId="62" borderId="135"/>
    <xf numFmtId="0" fontId="50" fillId="0" borderId="133" applyNumberFormat="0" applyFill="0" applyAlignment="0" applyProtection="0"/>
    <xf numFmtId="0" fontId="57" fillId="38" borderId="131" applyNumberFormat="0" applyAlignment="0" applyProtection="0"/>
    <xf numFmtId="49" fontId="53" fillId="0" borderId="135" applyFill="0" applyProtection="0">
      <alignment horizontal="right"/>
    </xf>
    <xf numFmtId="0" fontId="41" fillId="56" borderId="134" applyNumberFormat="0" applyFont="0" applyAlignment="0" applyProtection="0"/>
    <xf numFmtId="1" fontId="53" fillId="0" borderId="135" applyFill="0" applyProtection="0">
      <alignment horizontal="right" vertical="top" wrapText="1"/>
    </xf>
    <xf numFmtId="0" fontId="53" fillId="0" borderId="135" applyFill="0" applyProtection="0">
      <alignment horizontal="right" vertical="top" wrapText="1"/>
    </xf>
    <xf numFmtId="0" fontId="68" fillId="62" borderId="135"/>
    <xf numFmtId="0" fontId="68" fillId="62" borderId="135"/>
    <xf numFmtId="0" fontId="41" fillId="0" borderId="135" applyFill="0" applyProtection="0">
      <alignment horizontal="right" vertical="top" wrapText="1"/>
    </xf>
    <xf numFmtId="1" fontId="41" fillId="0" borderId="135" applyFill="0" applyProtection="0">
      <alignment horizontal="right" vertical="top" wrapText="1"/>
    </xf>
    <xf numFmtId="0" fontId="49" fillId="38" borderId="132" applyNumberFormat="0" applyAlignment="0" applyProtection="0"/>
    <xf numFmtId="49" fontId="53" fillId="0" borderId="135" applyFill="0" applyProtection="0">
      <alignment horizontal="right"/>
    </xf>
    <xf numFmtId="1" fontId="41" fillId="0" borderId="135" applyFill="0" applyProtection="0">
      <alignment horizontal="right" vertical="top" wrapText="1"/>
    </xf>
    <xf numFmtId="49" fontId="53" fillId="0" borderId="135" applyFill="0" applyProtection="0">
      <alignment horizontal="right"/>
    </xf>
    <xf numFmtId="0" fontId="41" fillId="56" borderId="134" applyNumberFormat="0" applyFont="0" applyAlignment="0" applyProtection="0"/>
    <xf numFmtId="0" fontId="41" fillId="0" borderId="135" applyFill="0" applyProtection="0">
      <alignment horizontal="right" vertical="top" wrapText="1"/>
    </xf>
    <xf numFmtId="1" fontId="53" fillId="0" borderId="135" applyFill="0" applyProtection="0">
      <alignment horizontal="right" vertical="top" wrapText="1"/>
    </xf>
    <xf numFmtId="1" fontId="41" fillId="0" borderId="135" applyFill="0" applyProtection="0">
      <alignment horizontal="right" vertical="top" wrapText="1"/>
    </xf>
    <xf numFmtId="0" fontId="68" fillId="62" borderId="135"/>
    <xf numFmtId="2" fontId="41" fillId="0" borderId="135" applyFill="0" applyProtection="0">
      <alignment horizontal="right" vertical="top" wrapText="1"/>
    </xf>
    <xf numFmtId="0" fontId="45" fillId="40" borderId="135" applyNumberFormat="0" applyProtection="0">
      <alignment horizontal="right"/>
    </xf>
    <xf numFmtId="2" fontId="53" fillId="0" borderId="135" applyFill="0" applyProtection="0">
      <alignment horizontal="right" vertical="top" wrapText="1"/>
    </xf>
    <xf numFmtId="49" fontId="53" fillId="0" borderId="1" applyFill="0" applyProtection="0">
      <alignment horizontal="right"/>
    </xf>
    <xf numFmtId="0" fontId="68" fillId="62" borderId="1"/>
    <xf numFmtId="0" fontId="68" fillId="62" borderId="1"/>
    <xf numFmtId="49" fontId="53" fillId="0" borderId="1" applyFill="0" applyProtection="0">
      <alignment horizontal="right"/>
    </xf>
    <xf numFmtId="0" fontId="68" fillId="62" borderId="1"/>
    <xf numFmtId="0" fontId="41" fillId="0" borderId="135" applyFill="0" applyProtection="0">
      <alignment horizontal="right" vertical="top" wrapText="1"/>
    </xf>
    <xf numFmtId="1" fontId="53" fillId="0" borderId="1" applyFill="0" applyProtection="0">
      <alignment horizontal="right" vertical="top" wrapText="1"/>
    </xf>
    <xf numFmtId="0" fontId="41" fillId="0" borderId="1" applyFill="0" applyProtection="0">
      <alignment horizontal="right" vertical="top" wrapText="1"/>
    </xf>
    <xf numFmtId="49" fontId="41" fillId="0" borderId="135" applyFill="0" applyProtection="0">
      <alignment horizontal="right"/>
    </xf>
    <xf numFmtId="49" fontId="41" fillId="0" borderId="1" applyFill="0" applyProtection="0">
      <alignment horizontal="right"/>
    </xf>
    <xf numFmtId="2" fontId="41" fillId="0" borderId="1" applyFill="0" applyProtection="0">
      <alignment horizontal="right" vertical="top" wrapText="1"/>
    </xf>
    <xf numFmtId="0" fontId="68" fillId="62" borderId="135"/>
    <xf numFmtId="0" fontId="45" fillId="40" borderId="135" applyNumberFormat="0" applyProtection="0">
      <alignment horizontal="left"/>
    </xf>
    <xf numFmtId="0" fontId="68" fillId="62" borderId="135"/>
    <xf numFmtId="0" fontId="45" fillId="40" borderId="135" applyNumberFormat="0" applyProtection="0">
      <alignment horizontal="right"/>
    </xf>
    <xf numFmtId="0" fontId="41" fillId="0" borderId="135" applyFill="0" applyProtection="0">
      <alignment horizontal="right" vertical="top" wrapText="1"/>
    </xf>
    <xf numFmtId="2" fontId="53" fillId="0" borderId="135" applyFill="0" applyProtection="0">
      <alignment horizontal="right" vertical="top" wrapText="1"/>
    </xf>
    <xf numFmtId="0" fontId="45" fillId="40" borderId="135" applyNumberFormat="0" applyProtection="0">
      <alignment horizontal="left"/>
    </xf>
    <xf numFmtId="0" fontId="41" fillId="56" borderId="134" applyNumberFormat="0" applyFont="0" applyAlignment="0" applyProtection="0"/>
    <xf numFmtId="0" fontId="68" fillId="62" borderId="135"/>
    <xf numFmtId="2" fontId="53" fillId="0" borderId="135" applyFill="0" applyProtection="0">
      <alignment horizontal="right" vertical="top" wrapText="1"/>
    </xf>
    <xf numFmtId="0" fontId="45" fillId="40" borderId="135" applyNumberFormat="0" applyProtection="0">
      <alignment horizontal="left"/>
    </xf>
    <xf numFmtId="0" fontId="68" fillId="62" borderId="135"/>
    <xf numFmtId="49" fontId="53" fillId="0" borderId="135" applyFill="0" applyProtection="0">
      <alignment horizontal="right"/>
    </xf>
    <xf numFmtId="1" fontId="53" fillId="0" borderId="135" applyFill="0" applyProtection="0">
      <alignment horizontal="right" vertical="top" wrapText="1"/>
    </xf>
    <xf numFmtId="1" fontId="53" fillId="0" borderId="135" applyFill="0" applyProtection="0">
      <alignment horizontal="right" vertical="top" wrapText="1"/>
    </xf>
    <xf numFmtId="0" fontId="41" fillId="56" borderId="134" applyNumberFormat="0" applyFont="0" applyAlignment="0" applyProtection="0"/>
    <xf numFmtId="2" fontId="41" fillId="0" borderId="135" applyFill="0" applyProtection="0">
      <alignment horizontal="right" vertical="top" wrapText="1"/>
    </xf>
    <xf numFmtId="0" fontId="68" fillId="62" borderId="135"/>
    <xf numFmtId="2" fontId="41" fillId="0" borderId="135" applyFill="0" applyProtection="0">
      <alignment horizontal="right" vertical="top" wrapText="1"/>
    </xf>
    <xf numFmtId="0" fontId="45" fillId="40" borderId="135" applyNumberFormat="0" applyProtection="0">
      <alignment horizontal="left"/>
    </xf>
    <xf numFmtId="0" fontId="47" fillId="37" borderId="131" applyNumberFormat="0" applyAlignment="0" applyProtection="0"/>
    <xf numFmtId="49" fontId="53" fillId="0" borderId="135" applyFill="0" applyProtection="0">
      <alignment horizontal="right"/>
    </xf>
    <xf numFmtId="0" fontId="57" fillId="38" borderId="131" applyNumberFormat="0" applyAlignment="0" applyProtection="0"/>
    <xf numFmtId="2" fontId="53" fillId="0" borderId="135" applyFill="0" applyProtection="0">
      <alignment horizontal="right" vertical="top" wrapText="1"/>
    </xf>
    <xf numFmtId="0" fontId="41" fillId="56" borderId="134" applyNumberFormat="0" applyFont="0" applyAlignment="0" applyProtection="0"/>
    <xf numFmtId="2" fontId="41" fillId="0" borderId="135" applyFill="0" applyProtection="0">
      <alignment horizontal="right" vertical="top" wrapText="1"/>
    </xf>
    <xf numFmtId="1" fontId="53" fillId="0" borderId="1" applyFill="0" applyProtection="0">
      <alignment horizontal="right" vertical="top" wrapText="1"/>
    </xf>
    <xf numFmtId="0" fontId="45" fillId="40" borderId="1" applyNumberFormat="0" applyProtection="0">
      <alignment horizontal="left"/>
    </xf>
    <xf numFmtId="0" fontId="45" fillId="40" borderId="135" applyNumberFormat="0" applyProtection="0">
      <alignment horizontal="right"/>
    </xf>
    <xf numFmtId="2" fontId="41" fillId="0" borderId="1" applyFill="0" applyProtection="0">
      <alignment horizontal="right" vertical="top" wrapText="1"/>
    </xf>
    <xf numFmtId="1" fontId="41" fillId="0" borderId="1" applyFill="0" applyProtection="0">
      <alignment horizontal="right" vertical="top" wrapText="1"/>
    </xf>
    <xf numFmtId="0" fontId="53" fillId="0" borderId="135" applyFill="0" applyProtection="0">
      <alignment horizontal="right" vertical="top" wrapText="1"/>
    </xf>
    <xf numFmtId="0" fontId="68" fillId="62" borderId="135"/>
    <xf numFmtId="0" fontId="68" fillId="62" borderId="135"/>
    <xf numFmtId="1" fontId="53" fillId="0" borderId="135" applyFill="0" applyProtection="0">
      <alignment horizontal="right" vertical="top" wrapText="1"/>
    </xf>
    <xf numFmtId="0" fontId="57" fillId="38" borderId="131" applyNumberFormat="0" applyAlignment="0" applyProtection="0"/>
    <xf numFmtId="2" fontId="53" fillId="0" borderId="135" applyFill="0" applyProtection="0">
      <alignment horizontal="right" vertical="top" wrapText="1"/>
    </xf>
    <xf numFmtId="0" fontId="41" fillId="0" borderId="135" applyFill="0" applyProtection="0">
      <alignment horizontal="right" vertical="top" wrapText="1"/>
    </xf>
    <xf numFmtId="0" fontId="47" fillId="37" borderId="131" applyNumberFormat="0" applyAlignment="0" applyProtection="0"/>
    <xf numFmtId="1" fontId="53" fillId="0" borderId="135" applyFill="0" applyProtection="0">
      <alignment horizontal="right" vertical="top" wrapText="1"/>
    </xf>
    <xf numFmtId="2" fontId="53" fillId="0" borderId="135" applyFill="0" applyProtection="0">
      <alignment horizontal="right" vertical="top" wrapText="1"/>
    </xf>
    <xf numFmtId="0" fontId="68" fillId="62" borderId="135"/>
    <xf numFmtId="0" fontId="41" fillId="56" borderId="134" applyNumberFormat="0" applyFont="0" applyAlignment="0" applyProtection="0"/>
    <xf numFmtId="0" fontId="45" fillId="40" borderId="135" applyNumberFormat="0" applyProtection="0">
      <alignment horizontal="left"/>
    </xf>
    <xf numFmtId="49" fontId="53" fillId="0" borderId="135" applyFill="0" applyProtection="0">
      <alignment horizontal="right"/>
    </xf>
    <xf numFmtId="49" fontId="41" fillId="0" borderId="135" applyFill="0" applyProtection="0">
      <alignment horizontal="right"/>
    </xf>
    <xf numFmtId="2" fontId="41" fillId="0" borderId="135" applyFill="0" applyProtection="0">
      <alignment horizontal="right" vertical="top" wrapText="1"/>
    </xf>
    <xf numFmtId="0" fontId="41" fillId="0" borderId="135" applyFill="0" applyProtection="0">
      <alignment horizontal="right" vertical="top" wrapText="1"/>
    </xf>
    <xf numFmtId="49" fontId="53" fillId="0" borderId="135" applyFill="0" applyProtection="0">
      <alignment horizontal="right"/>
    </xf>
    <xf numFmtId="0" fontId="68" fillId="62" borderId="135"/>
    <xf numFmtId="1" fontId="53" fillId="0" borderId="135" applyFill="0" applyProtection="0">
      <alignment horizontal="right" vertical="top" wrapText="1"/>
    </xf>
    <xf numFmtId="0" fontId="41" fillId="0" borderId="135" applyFill="0" applyProtection="0">
      <alignment horizontal="right" vertical="top" wrapText="1"/>
    </xf>
    <xf numFmtId="0" fontId="41" fillId="0" borderId="135" applyFill="0" applyProtection="0">
      <alignment horizontal="right" vertical="top" wrapText="1"/>
    </xf>
    <xf numFmtId="49" fontId="53" fillId="0" borderId="135" applyFill="0" applyProtection="0">
      <alignment horizontal="right"/>
    </xf>
    <xf numFmtId="0" fontId="68" fillId="62" borderId="135"/>
    <xf numFmtId="0" fontId="49" fillId="38" borderId="132" applyNumberFormat="0" applyAlignment="0" applyProtection="0"/>
    <xf numFmtId="49" fontId="41" fillId="0" borderId="135" applyFill="0" applyProtection="0">
      <alignment horizontal="right"/>
    </xf>
    <xf numFmtId="1" fontId="53" fillId="0" borderId="135" applyFill="0" applyProtection="0">
      <alignment horizontal="right" vertical="top" wrapText="1"/>
    </xf>
    <xf numFmtId="0" fontId="41" fillId="0" borderId="135" applyFill="0" applyProtection="0">
      <alignment horizontal="right" vertical="top" wrapText="1"/>
    </xf>
    <xf numFmtId="0" fontId="41" fillId="0" borderId="135" applyFill="0" applyProtection="0">
      <alignment horizontal="right" vertical="top" wrapText="1"/>
    </xf>
    <xf numFmtId="0" fontId="68" fillId="62" borderId="135"/>
    <xf numFmtId="2" fontId="41" fillId="0" borderId="1" applyFill="0" applyProtection="0">
      <alignment horizontal="right" vertical="top" wrapText="1"/>
    </xf>
    <xf numFmtId="1" fontId="41" fillId="0" borderId="135" applyFill="0" applyProtection="0">
      <alignment horizontal="right" vertical="top" wrapText="1"/>
    </xf>
    <xf numFmtId="0" fontId="57" fillId="38" borderId="131" applyNumberFormat="0" applyAlignment="0" applyProtection="0"/>
    <xf numFmtId="2" fontId="53"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left"/>
    </xf>
    <xf numFmtId="1" fontId="53"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0" fontId="50" fillId="0" borderId="133" applyNumberFormat="0" applyFill="0" applyAlignment="0" applyProtection="0"/>
    <xf numFmtId="0" fontId="41" fillId="0" borderId="135" applyFill="0" applyProtection="0">
      <alignment horizontal="right" vertical="top" wrapText="1"/>
    </xf>
    <xf numFmtId="49" fontId="53" fillId="0" borderId="135" applyFill="0" applyProtection="0">
      <alignment horizontal="right"/>
    </xf>
    <xf numFmtId="0" fontId="41"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0" fontId="49" fillId="38" borderId="132" applyNumberFormat="0" applyAlignment="0" applyProtection="0"/>
    <xf numFmtId="1" fontId="41" fillId="0" borderId="135" applyFill="0" applyProtection="0">
      <alignment horizontal="right" vertical="top" wrapText="1"/>
    </xf>
    <xf numFmtId="0" fontId="45" fillId="40" borderId="135" applyNumberFormat="0" applyProtection="0">
      <alignment horizontal="left"/>
    </xf>
    <xf numFmtId="0" fontId="68" fillId="62" borderId="135"/>
    <xf numFmtId="49" fontId="41" fillId="0" borderId="135" applyFill="0" applyProtection="0">
      <alignment horizontal="right"/>
    </xf>
    <xf numFmtId="1" fontId="53" fillId="0" borderId="135" applyFill="0" applyProtection="0">
      <alignment horizontal="right" vertical="top" wrapText="1"/>
    </xf>
    <xf numFmtId="2" fontId="53" fillId="0" borderId="135" applyFill="0" applyProtection="0">
      <alignment horizontal="right" vertical="top" wrapText="1"/>
    </xf>
    <xf numFmtId="0" fontId="45" fillId="40" borderId="135" applyNumberFormat="0" applyProtection="0">
      <alignment horizontal="left"/>
    </xf>
    <xf numFmtId="0" fontId="68" fillId="62" borderId="135"/>
    <xf numFmtId="2" fontId="41" fillId="0" borderId="135" applyFill="0" applyProtection="0">
      <alignment horizontal="right" vertical="top" wrapText="1"/>
    </xf>
    <xf numFmtId="2" fontId="41" fillId="0" borderId="135" applyFill="0" applyProtection="0">
      <alignment horizontal="right" vertical="top" wrapText="1"/>
    </xf>
    <xf numFmtId="0" fontId="41" fillId="56" borderId="134" applyNumberFormat="0" applyFont="0" applyAlignment="0" applyProtection="0"/>
    <xf numFmtId="2" fontId="53" fillId="0" borderId="1" applyFill="0" applyProtection="0">
      <alignment horizontal="right" vertical="top" wrapText="1"/>
    </xf>
    <xf numFmtId="1" fontId="53" fillId="0" borderId="1" applyFill="0" applyProtection="0">
      <alignment horizontal="right" vertical="top" wrapText="1"/>
    </xf>
    <xf numFmtId="1" fontId="53" fillId="0" borderId="135" applyFill="0" applyProtection="0">
      <alignment horizontal="right" vertical="top" wrapText="1"/>
    </xf>
    <xf numFmtId="49" fontId="53" fillId="0" borderId="1" applyFill="0" applyProtection="0">
      <alignment horizontal="right"/>
    </xf>
    <xf numFmtId="0" fontId="41" fillId="56" borderId="134" applyNumberFormat="0" applyFont="0" applyAlignment="0" applyProtection="0"/>
    <xf numFmtId="0" fontId="45" fillId="40" borderId="1" applyNumberFormat="0" applyProtection="0">
      <alignment horizontal="right"/>
    </xf>
    <xf numFmtId="0" fontId="41" fillId="0" borderId="135" applyFill="0" applyProtection="0">
      <alignment horizontal="right" vertical="top" wrapText="1"/>
    </xf>
    <xf numFmtId="0" fontId="41" fillId="0" borderId="1" applyFill="0" applyProtection="0">
      <alignment horizontal="right" vertical="top" wrapText="1"/>
    </xf>
    <xf numFmtId="1" fontId="41" fillId="0" borderId="135" applyFill="0" applyProtection="0">
      <alignment horizontal="right" vertical="top" wrapText="1"/>
    </xf>
    <xf numFmtId="0" fontId="50" fillId="0" borderId="133" applyNumberFormat="0" applyFill="0" applyAlignment="0" applyProtection="0"/>
    <xf numFmtId="2" fontId="41" fillId="0" borderId="135" applyFill="0" applyProtection="0">
      <alignment horizontal="right" vertical="top" wrapText="1"/>
    </xf>
    <xf numFmtId="0" fontId="68" fillId="62" borderId="135"/>
    <xf numFmtId="0" fontId="49" fillId="38" borderId="132" applyNumberFormat="0" applyAlignment="0" applyProtection="0"/>
    <xf numFmtId="0" fontId="68" fillId="62" borderId="135"/>
    <xf numFmtId="0" fontId="53" fillId="0" borderId="135" applyFill="0" applyProtection="0">
      <alignment horizontal="right" vertical="top" wrapText="1"/>
    </xf>
    <xf numFmtId="0" fontId="68" fillId="62" borderId="135"/>
    <xf numFmtId="0" fontId="45" fillId="40" borderId="135" applyNumberFormat="0" applyProtection="0">
      <alignment horizontal="left"/>
    </xf>
    <xf numFmtId="0" fontId="68" fillId="62" borderId="135"/>
    <xf numFmtId="1" fontId="53" fillId="0" borderId="135" applyFill="0" applyProtection="0">
      <alignment horizontal="right" vertical="top" wrapText="1"/>
    </xf>
    <xf numFmtId="0" fontId="41" fillId="56" borderId="134" applyNumberFormat="0" applyFont="0" applyAlignment="0" applyProtection="0"/>
    <xf numFmtId="1" fontId="41" fillId="0" borderId="135" applyFill="0" applyProtection="0">
      <alignment horizontal="right" vertical="top" wrapText="1"/>
    </xf>
    <xf numFmtId="2" fontId="53" fillId="0" borderId="135" applyFill="0" applyProtection="0">
      <alignment horizontal="right" vertical="top" wrapText="1"/>
    </xf>
    <xf numFmtId="1" fontId="53" fillId="0" borderId="135" applyFill="0" applyProtection="0">
      <alignment horizontal="right" vertical="top" wrapText="1"/>
    </xf>
    <xf numFmtId="1" fontId="53" fillId="0" borderId="135" applyFill="0" applyProtection="0">
      <alignment horizontal="right" vertical="top" wrapText="1"/>
    </xf>
    <xf numFmtId="2" fontId="41" fillId="0" borderId="135" applyFill="0" applyProtection="0">
      <alignment horizontal="right" vertical="top" wrapText="1"/>
    </xf>
    <xf numFmtId="49" fontId="41" fillId="0" borderId="135" applyFill="0" applyProtection="0">
      <alignment horizontal="right"/>
    </xf>
    <xf numFmtId="0" fontId="68" fillId="62" borderId="135"/>
    <xf numFmtId="0" fontId="45" fillId="40" borderId="135" applyNumberFormat="0" applyProtection="0">
      <alignment horizontal="left"/>
    </xf>
    <xf numFmtId="0" fontId="50" fillId="0" borderId="133" applyNumberFormat="0" applyFill="0" applyAlignment="0" applyProtection="0"/>
    <xf numFmtId="0" fontId="68" fillId="62" borderId="135"/>
    <xf numFmtId="0" fontId="41" fillId="0" borderId="135" applyFill="0" applyProtection="0">
      <alignment horizontal="right" vertical="top" wrapText="1"/>
    </xf>
    <xf numFmtId="2" fontId="53" fillId="0" borderId="135" applyFill="0" applyProtection="0">
      <alignment horizontal="right" vertical="top" wrapText="1"/>
    </xf>
    <xf numFmtId="2" fontId="41" fillId="0" borderId="135" applyFill="0" applyProtection="0">
      <alignment horizontal="right" vertical="top" wrapText="1"/>
    </xf>
    <xf numFmtId="49" fontId="41" fillId="0" borderId="135" applyFill="0" applyProtection="0">
      <alignment horizontal="right"/>
    </xf>
    <xf numFmtId="2" fontId="53"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right"/>
    </xf>
    <xf numFmtId="0" fontId="68" fillId="62" borderId="135"/>
    <xf numFmtId="49" fontId="41" fillId="0" borderId="135" applyFill="0" applyProtection="0">
      <alignment horizontal="right"/>
    </xf>
    <xf numFmtId="49" fontId="41" fillId="0" borderId="1" applyFill="0" applyProtection="0">
      <alignment horizontal="right"/>
    </xf>
    <xf numFmtId="0" fontId="49" fillId="38" borderId="132" applyNumberFormat="0" applyAlignment="0" applyProtection="0"/>
    <xf numFmtId="0" fontId="68" fillId="62" borderId="135"/>
    <xf numFmtId="0" fontId="41" fillId="0" borderId="1" applyFill="0" applyProtection="0">
      <alignment horizontal="right" vertical="top" wrapText="1"/>
    </xf>
    <xf numFmtId="2" fontId="41" fillId="0" borderId="1" applyFill="0" applyProtection="0">
      <alignment horizontal="right" vertical="top" wrapText="1"/>
    </xf>
    <xf numFmtId="49" fontId="53" fillId="0" borderId="135" applyFill="0" applyProtection="0">
      <alignment horizontal="right"/>
    </xf>
    <xf numFmtId="49" fontId="41" fillId="0" borderId="135" applyFill="0" applyProtection="0">
      <alignment horizontal="right"/>
    </xf>
    <xf numFmtId="0" fontId="45" fillId="40" borderId="135" applyNumberFormat="0" applyProtection="0">
      <alignment horizontal="left"/>
    </xf>
    <xf numFmtId="0" fontId="45" fillId="40" borderId="135" applyNumberFormat="0" applyProtection="0">
      <alignment horizontal="left"/>
    </xf>
    <xf numFmtId="1" fontId="53" fillId="0" borderId="135" applyFill="0" applyProtection="0">
      <alignment horizontal="right" vertical="top" wrapText="1"/>
    </xf>
    <xf numFmtId="0" fontId="45" fillId="40" borderId="135" applyNumberFormat="0" applyProtection="0">
      <alignment horizontal="right"/>
    </xf>
    <xf numFmtId="2" fontId="53"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right"/>
    </xf>
    <xf numFmtId="0" fontId="41" fillId="0" borderId="135" applyFill="0" applyProtection="0">
      <alignment horizontal="right" vertical="top" wrapText="1"/>
    </xf>
    <xf numFmtId="0" fontId="68" fillId="62" borderId="135"/>
    <xf numFmtId="49" fontId="53" fillId="0" borderId="135" applyFill="0" applyProtection="0">
      <alignment horizontal="right"/>
    </xf>
    <xf numFmtId="49" fontId="53" fillId="0" borderId="135" applyFill="0" applyProtection="0">
      <alignment horizontal="right"/>
    </xf>
    <xf numFmtId="1" fontId="41" fillId="0" borderId="135" applyFill="0" applyProtection="0">
      <alignment horizontal="right" vertical="top" wrapText="1"/>
    </xf>
    <xf numFmtId="1"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left"/>
    </xf>
    <xf numFmtId="0" fontId="68" fillId="62" borderId="135"/>
    <xf numFmtId="2" fontId="53" fillId="0" borderId="135" applyFill="0" applyProtection="0">
      <alignment horizontal="right" vertical="top" wrapText="1"/>
    </xf>
    <xf numFmtId="0" fontId="53" fillId="0" borderId="135" applyFill="0" applyProtection="0">
      <alignment horizontal="right" vertical="top" wrapText="1"/>
    </xf>
    <xf numFmtId="49" fontId="41" fillId="0" borderId="135" applyFill="0" applyProtection="0">
      <alignment horizontal="right"/>
    </xf>
    <xf numFmtId="1" fontId="53" fillId="0" borderId="135" applyFill="0" applyProtection="0">
      <alignment horizontal="right" vertical="top" wrapText="1"/>
    </xf>
    <xf numFmtId="0" fontId="68" fillId="62" borderId="135"/>
    <xf numFmtId="0" fontId="41" fillId="56" borderId="134" applyNumberFormat="0" applyFont="0" applyAlignment="0" applyProtection="0"/>
    <xf numFmtId="1" fontId="41" fillId="0" borderId="135" applyFill="0" applyProtection="0">
      <alignment horizontal="right" vertical="top" wrapText="1"/>
    </xf>
    <xf numFmtId="0" fontId="68" fillId="62" borderId="135"/>
    <xf numFmtId="49" fontId="53" fillId="0" borderId="135" applyFill="0" applyProtection="0">
      <alignment horizontal="right"/>
    </xf>
    <xf numFmtId="2" fontId="41" fillId="0" borderId="135" applyFill="0" applyProtection="0">
      <alignment horizontal="right" vertical="top" wrapText="1"/>
    </xf>
    <xf numFmtId="49" fontId="41" fillId="0" borderId="135" applyFill="0" applyProtection="0">
      <alignment horizontal="right"/>
    </xf>
    <xf numFmtId="2" fontId="41" fillId="0" borderId="135" applyFill="0" applyProtection="0">
      <alignment horizontal="right" vertical="top" wrapText="1"/>
    </xf>
    <xf numFmtId="0" fontId="41" fillId="56" borderId="134" applyNumberFormat="0" applyFont="0" applyAlignment="0" applyProtection="0"/>
    <xf numFmtId="2" fontId="41" fillId="0" borderId="135" applyFill="0" applyProtection="0">
      <alignment horizontal="right" vertical="top" wrapText="1"/>
    </xf>
    <xf numFmtId="0" fontId="41" fillId="0" borderId="1" applyFill="0" applyProtection="0">
      <alignment horizontal="right" vertical="top" wrapText="1"/>
    </xf>
    <xf numFmtId="0" fontId="45" fillId="40" borderId="135" applyNumberFormat="0" applyProtection="0">
      <alignment horizontal="left"/>
    </xf>
    <xf numFmtId="0" fontId="45" fillId="40" borderId="135" applyNumberFormat="0" applyProtection="0">
      <alignment horizontal="right"/>
    </xf>
    <xf numFmtId="49" fontId="53" fillId="0" borderId="1" applyFill="0" applyProtection="0">
      <alignment horizontal="right"/>
    </xf>
    <xf numFmtId="0" fontId="45" fillId="40" borderId="1" applyNumberFormat="0" applyProtection="0">
      <alignment horizontal="left"/>
    </xf>
    <xf numFmtId="0" fontId="68" fillId="62" borderId="135"/>
    <xf numFmtId="0" fontId="41" fillId="0" borderId="135" applyFill="0" applyProtection="0">
      <alignment horizontal="right" vertical="top" wrapText="1"/>
    </xf>
    <xf numFmtId="1" fontId="41" fillId="0" borderId="135" applyFill="0" applyProtection="0">
      <alignment horizontal="right" vertical="top" wrapText="1"/>
    </xf>
    <xf numFmtId="0" fontId="68" fillId="62" borderId="135"/>
    <xf numFmtId="2" fontId="41" fillId="0" borderId="135" applyFill="0" applyProtection="0">
      <alignment horizontal="right" vertical="top" wrapText="1"/>
    </xf>
    <xf numFmtId="49" fontId="41" fillId="0" borderId="135" applyFill="0" applyProtection="0">
      <alignment horizontal="right"/>
    </xf>
    <xf numFmtId="2" fontId="53" fillId="0" borderId="135" applyFill="0" applyProtection="0">
      <alignment horizontal="right" vertical="top" wrapText="1"/>
    </xf>
    <xf numFmtId="2" fontId="53" fillId="0" borderId="135" applyFill="0" applyProtection="0">
      <alignment horizontal="right" vertical="top" wrapText="1"/>
    </xf>
    <xf numFmtId="0" fontId="68" fillId="62" borderId="135"/>
    <xf numFmtId="0" fontId="45" fillId="40" borderId="135" applyNumberFormat="0" applyProtection="0">
      <alignment horizontal="right"/>
    </xf>
    <xf numFmtId="0" fontId="45" fillId="40" borderId="135" applyNumberFormat="0" applyProtection="0">
      <alignment horizontal="left"/>
    </xf>
    <xf numFmtId="0" fontId="41" fillId="0" borderId="135" applyFill="0" applyProtection="0">
      <alignment horizontal="right" vertical="top" wrapText="1"/>
    </xf>
    <xf numFmtId="1" fontId="53" fillId="0" borderId="135" applyFill="0" applyProtection="0">
      <alignment horizontal="right" vertical="top" wrapText="1"/>
    </xf>
    <xf numFmtId="1" fontId="41" fillId="0" borderId="135" applyFill="0" applyProtection="0">
      <alignment horizontal="right" vertical="top" wrapText="1"/>
    </xf>
    <xf numFmtId="0" fontId="68" fillId="62" borderId="135"/>
    <xf numFmtId="0" fontId="68" fillId="62" borderId="135"/>
    <xf numFmtId="0" fontId="41"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right"/>
    </xf>
    <xf numFmtId="0" fontId="45" fillId="40" borderId="135" applyNumberFormat="0" applyProtection="0">
      <alignment horizontal="right"/>
    </xf>
    <xf numFmtId="0" fontId="53" fillId="0" borderId="1" applyFill="0" applyProtection="0">
      <alignment horizontal="right" vertical="top" wrapText="1"/>
    </xf>
    <xf numFmtId="0" fontId="68" fillId="62" borderId="135"/>
    <xf numFmtId="2" fontId="53" fillId="0" borderId="1" applyFill="0" applyProtection="0">
      <alignment horizontal="right" vertical="top" wrapText="1"/>
    </xf>
    <xf numFmtId="1" fontId="41" fillId="0" borderId="1" applyFill="0" applyProtection="0">
      <alignment horizontal="right" vertical="top" wrapText="1"/>
    </xf>
    <xf numFmtId="0" fontId="45" fillId="40" borderId="135" applyNumberFormat="0" applyProtection="0">
      <alignment horizontal="left"/>
    </xf>
    <xf numFmtId="0" fontId="68" fillId="62" borderId="1"/>
    <xf numFmtId="0" fontId="68" fillId="62" borderId="1"/>
    <xf numFmtId="0" fontId="45" fillId="40" borderId="1" applyNumberFormat="0" applyProtection="0">
      <alignment horizontal="left"/>
    </xf>
    <xf numFmtId="0" fontId="45" fillId="40" borderId="135" applyNumberFormat="0" applyProtection="0">
      <alignment horizontal="right"/>
    </xf>
    <xf numFmtId="49" fontId="41" fillId="0" borderId="135" applyFill="0" applyProtection="0">
      <alignment horizontal="right"/>
    </xf>
    <xf numFmtId="0" fontId="45" fillId="40" borderId="135" applyNumberFormat="0" applyProtection="0">
      <alignment horizontal="right"/>
    </xf>
    <xf numFmtId="1" fontId="41" fillId="0" borderId="135" applyFill="0" applyProtection="0">
      <alignment horizontal="right" vertical="top" wrapText="1"/>
    </xf>
    <xf numFmtId="0" fontId="68" fillId="62" borderId="135"/>
    <xf numFmtId="0" fontId="68" fillId="62" borderId="135"/>
    <xf numFmtId="0" fontId="68" fillId="62" borderId="1"/>
    <xf numFmtId="0" fontId="53" fillId="0" borderId="135" applyFill="0" applyProtection="0">
      <alignment horizontal="right" vertical="top" wrapText="1"/>
    </xf>
    <xf numFmtId="49" fontId="41" fillId="0" borderId="135" applyFill="0" applyProtection="0">
      <alignment horizontal="right"/>
    </xf>
    <xf numFmtId="1" fontId="41" fillId="0" borderId="135" applyFill="0" applyProtection="0">
      <alignment horizontal="right" vertical="top" wrapText="1"/>
    </xf>
    <xf numFmtId="1" fontId="41" fillId="0" borderId="135" applyFill="0" applyProtection="0">
      <alignment horizontal="right" vertical="top" wrapText="1"/>
    </xf>
    <xf numFmtId="0" fontId="41" fillId="0" borderId="135" applyFill="0" applyProtection="0">
      <alignment horizontal="right" vertical="top" wrapText="1"/>
    </xf>
    <xf numFmtId="2" fontId="53" fillId="0" borderId="135" applyFill="0" applyProtection="0">
      <alignment horizontal="right" vertical="top" wrapText="1"/>
    </xf>
    <xf numFmtId="49" fontId="41" fillId="0" borderId="135" applyFill="0" applyProtection="0">
      <alignment horizontal="right"/>
    </xf>
    <xf numFmtId="1" fontId="41" fillId="0" borderId="135" applyFill="0" applyProtection="0">
      <alignment horizontal="right" vertical="top" wrapText="1"/>
    </xf>
    <xf numFmtId="0" fontId="45" fillId="40" borderId="135" applyNumberFormat="0" applyProtection="0">
      <alignment horizontal="left"/>
    </xf>
    <xf numFmtId="0" fontId="68" fillId="62" borderId="135"/>
    <xf numFmtId="0" fontId="68" fillId="62" borderId="135"/>
    <xf numFmtId="0" fontId="68" fillId="62" borderId="135"/>
    <xf numFmtId="0" fontId="45" fillId="40" borderId="135" applyNumberFormat="0" applyProtection="0">
      <alignment horizontal="right"/>
    </xf>
    <xf numFmtId="0" fontId="41" fillId="0" borderId="135" applyFill="0" applyProtection="0">
      <alignment horizontal="right" vertical="top" wrapText="1"/>
    </xf>
    <xf numFmtId="49" fontId="41" fillId="0" borderId="135" applyFill="0" applyProtection="0">
      <alignment horizontal="right"/>
    </xf>
    <xf numFmtId="1" fontId="41" fillId="0" borderId="135" applyFill="0" applyProtection="0">
      <alignment horizontal="right" vertical="top" wrapText="1"/>
    </xf>
    <xf numFmtId="0" fontId="47" fillId="37" borderId="131" applyNumberFormat="0" applyAlignment="0" applyProtection="0"/>
    <xf numFmtId="0" fontId="45" fillId="40" borderId="135" applyNumberFormat="0" applyProtection="0">
      <alignment horizontal="left"/>
    </xf>
    <xf numFmtId="2" fontId="41" fillId="0" borderId="135" applyFill="0" applyProtection="0">
      <alignment horizontal="right" vertical="top" wrapText="1"/>
    </xf>
    <xf numFmtId="0" fontId="68" fillId="62" borderId="135"/>
    <xf numFmtId="0" fontId="68" fillId="62" borderId="135"/>
    <xf numFmtId="0" fontId="68" fillId="62" borderId="135"/>
    <xf numFmtId="0" fontId="47" fillId="37" borderId="131" applyNumberFormat="0" applyAlignment="0" applyProtection="0"/>
    <xf numFmtId="0" fontId="45" fillId="40" borderId="135" applyNumberFormat="0" applyProtection="0">
      <alignment horizontal="right"/>
    </xf>
    <xf numFmtId="0" fontId="45" fillId="40" borderId="135" applyNumberFormat="0" applyProtection="0">
      <alignment horizontal="left"/>
    </xf>
    <xf numFmtId="0" fontId="45" fillId="40" borderId="135" applyNumberFormat="0" applyProtection="0">
      <alignment horizontal="left"/>
    </xf>
    <xf numFmtId="2" fontId="41" fillId="0" borderId="135" applyFill="0" applyProtection="0">
      <alignment horizontal="right" vertical="top" wrapText="1"/>
    </xf>
    <xf numFmtId="0" fontId="45" fillId="40" borderId="135" applyNumberFormat="0" applyProtection="0">
      <alignment horizontal="left"/>
    </xf>
    <xf numFmtId="0" fontId="41" fillId="0" borderId="135" applyFill="0" applyProtection="0">
      <alignment horizontal="right" vertical="top" wrapText="1"/>
    </xf>
    <xf numFmtId="0" fontId="68" fillId="62" borderId="135"/>
    <xf numFmtId="0" fontId="68" fillId="62" borderId="135"/>
    <xf numFmtId="0" fontId="68" fillId="62" borderId="135"/>
    <xf numFmtId="0" fontId="53" fillId="0" borderId="135" applyFill="0" applyProtection="0">
      <alignment horizontal="right" vertical="top" wrapText="1"/>
    </xf>
    <xf numFmtId="0" fontId="68" fillId="62" borderId="135"/>
    <xf numFmtId="49" fontId="53" fillId="0" borderId="135" applyFill="0" applyProtection="0">
      <alignment horizontal="right"/>
    </xf>
    <xf numFmtId="0" fontId="41" fillId="0" borderId="135" applyFill="0" applyProtection="0">
      <alignment horizontal="right" vertical="top" wrapText="1"/>
    </xf>
    <xf numFmtId="0" fontId="68" fillId="62" borderId="135"/>
    <xf numFmtId="0" fontId="68" fillId="62" borderId="135"/>
    <xf numFmtId="0" fontId="68" fillId="62" borderId="135"/>
    <xf numFmtId="49" fontId="53" fillId="0" borderId="135" applyFill="0" applyProtection="0">
      <alignment horizontal="right"/>
    </xf>
    <xf numFmtId="49" fontId="53" fillId="0" borderId="135" applyFill="0" applyProtection="0">
      <alignment horizontal="right"/>
    </xf>
    <xf numFmtId="0" fontId="45" fillId="40" borderId="135" applyNumberFormat="0" applyProtection="0">
      <alignment horizontal="left"/>
    </xf>
    <xf numFmtId="0" fontId="68" fillId="62" borderId="135"/>
    <xf numFmtId="0" fontId="68" fillId="62" borderId="135"/>
    <xf numFmtId="0" fontId="68" fillId="62" borderId="135"/>
    <xf numFmtId="0" fontId="41" fillId="0" borderId="135" applyFill="0" applyProtection="0">
      <alignment horizontal="right" vertical="top" wrapText="1"/>
    </xf>
    <xf numFmtId="0" fontId="68" fillId="62" borderId="135"/>
    <xf numFmtId="0" fontId="68" fillId="62" borderId="135"/>
    <xf numFmtId="0" fontId="68" fillId="62" borderId="135"/>
    <xf numFmtId="0" fontId="68" fillId="62" borderId="135"/>
    <xf numFmtId="0" fontId="68" fillId="62" borderId="135"/>
    <xf numFmtId="0" fontId="47" fillId="37" borderId="131" applyNumberFormat="0" applyAlignment="0" applyProtection="0"/>
    <xf numFmtId="0" fontId="47" fillId="37" borderId="131" applyNumberFormat="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5" fillId="40" borderId="135" applyNumberFormat="0" applyProtection="0">
      <alignment horizontal="right"/>
    </xf>
    <xf numFmtId="0" fontId="45" fillId="40" borderId="135" applyNumberFormat="0" applyProtection="0">
      <alignment horizontal="left"/>
    </xf>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left"/>
    </xf>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left"/>
    </xf>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left"/>
    </xf>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left"/>
    </xf>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left"/>
    </xf>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49" fontId="53" fillId="0" borderId="135" applyFill="0" applyProtection="0">
      <alignment horizontal="right"/>
    </xf>
    <xf numFmtId="2" fontId="53" fillId="0" borderId="135" applyFill="0" applyProtection="0">
      <alignment horizontal="right" vertical="top" wrapText="1"/>
    </xf>
    <xf numFmtId="1" fontId="53" fillId="0" borderId="135" applyFill="0" applyProtection="0">
      <alignment horizontal="right" vertical="top" wrapText="1"/>
    </xf>
    <xf numFmtId="49" fontId="53" fillId="0" borderId="135" applyFill="0" applyProtection="0">
      <alignment horizontal="right"/>
    </xf>
    <xf numFmtId="2" fontId="53" fillId="0" borderId="135" applyFill="0" applyProtection="0">
      <alignment horizontal="right" vertical="top" wrapText="1"/>
    </xf>
    <xf numFmtId="1" fontId="53" fillId="0" borderId="135" applyFill="0" applyProtection="0">
      <alignment horizontal="right" vertical="top" wrapText="1"/>
    </xf>
    <xf numFmtId="49" fontId="53" fillId="0" borderId="135" applyFill="0" applyProtection="0">
      <alignment horizontal="right"/>
    </xf>
    <xf numFmtId="0" fontId="53" fillId="0" borderId="135" applyFill="0" applyProtection="0">
      <alignment horizontal="right" vertical="top" wrapText="1"/>
    </xf>
    <xf numFmtId="1" fontId="53" fillId="0" borderId="135" applyFill="0" applyProtection="0">
      <alignment horizontal="right" vertical="top" wrapText="1"/>
    </xf>
    <xf numFmtId="2" fontId="53" fillId="0" borderId="135" applyFill="0" applyProtection="0">
      <alignment horizontal="right" vertical="top" wrapText="1"/>
    </xf>
    <xf numFmtId="49" fontId="53" fillId="0" borderId="135" applyFill="0" applyProtection="0">
      <alignment horizontal="right"/>
    </xf>
    <xf numFmtId="1" fontId="53" fillId="0" borderId="135" applyFill="0" applyProtection="0">
      <alignment horizontal="right" vertical="top" wrapText="1"/>
    </xf>
    <xf numFmtId="2" fontId="53" fillId="0" borderId="135" applyFill="0" applyProtection="0">
      <alignment horizontal="right" vertical="top" wrapText="1"/>
    </xf>
    <xf numFmtId="0" fontId="53" fillId="0" borderId="135" applyFill="0" applyProtection="0">
      <alignment horizontal="right" vertical="top" wrapText="1"/>
    </xf>
    <xf numFmtId="49" fontId="53" fillId="0" borderId="135" applyFill="0" applyProtection="0">
      <alignment horizontal="right"/>
    </xf>
    <xf numFmtId="2" fontId="53" fillId="0" borderId="135" applyFill="0" applyProtection="0">
      <alignment horizontal="right" vertical="top" wrapText="1"/>
    </xf>
    <xf numFmtId="1" fontId="53" fillId="0" borderId="135" applyFill="0" applyProtection="0">
      <alignment horizontal="right" vertical="top" wrapText="1"/>
    </xf>
    <xf numFmtId="0" fontId="41" fillId="56" borderId="134" applyNumberFormat="0" applyFont="0" applyAlignment="0" applyProtection="0"/>
    <xf numFmtId="0" fontId="57" fillId="38" borderId="131" applyNumberFormat="0" applyAlignment="0" applyProtection="0"/>
    <xf numFmtId="0" fontId="49" fillId="38" borderId="132" applyNumberFormat="0" applyAlignment="0" applyProtection="0"/>
    <xf numFmtId="0" fontId="41" fillId="56" borderId="134" applyNumberFormat="0" applyFont="0" applyAlignment="0" applyProtection="0"/>
    <xf numFmtId="0" fontId="57" fillId="38" borderId="131" applyNumberFormat="0" applyAlignment="0" applyProtection="0"/>
    <xf numFmtId="0" fontId="68" fillId="62" borderId="135"/>
    <xf numFmtId="0" fontId="68" fillId="62" borderId="135"/>
    <xf numFmtId="0" fontId="68" fillId="62" borderId="135"/>
    <xf numFmtId="0" fontId="57" fillId="38" borderId="131" applyNumberFormat="0" applyAlignment="0" applyProtection="0"/>
    <xf numFmtId="0" fontId="41" fillId="56" borderId="134" applyNumberFormat="0" applyFont="0" applyAlignment="0" applyProtection="0"/>
    <xf numFmtId="0" fontId="68" fillId="62" borderId="135"/>
    <xf numFmtId="0" fontId="68" fillId="62" borderId="135"/>
    <xf numFmtId="0" fontId="68" fillId="62" borderId="135"/>
    <xf numFmtId="0" fontId="68" fillId="62" borderId="135"/>
    <xf numFmtId="0" fontId="68" fillId="62" borderId="135"/>
    <xf numFmtId="0" fontId="68" fillId="62" borderId="135"/>
    <xf numFmtId="0" fontId="68" fillId="62" borderId="135"/>
    <xf numFmtId="0" fontId="68" fillId="62" borderId="135"/>
    <xf numFmtId="0" fontId="68" fillId="62" borderId="135"/>
    <xf numFmtId="0" fontId="68" fillId="62" borderId="135"/>
    <xf numFmtId="0" fontId="49" fillId="38" borderId="132" applyNumberFormat="0" applyAlignment="0" applyProtection="0"/>
    <xf numFmtId="0" fontId="68" fillId="62" borderId="135"/>
    <xf numFmtId="0" fontId="68" fillId="62" borderId="135"/>
    <xf numFmtId="0" fontId="68" fillId="62" borderId="135"/>
    <xf numFmtId="0" fontId="68" fillId="62" borderId="135"/>
    <xf numFmtId="0" fontId="41" fillId="56" borderId="134" applyNumberFormat="0" applyFont="0" applyAlignment="0" applyProtection="0"/>
    <xf numFmtId="0" fontId="50" fillId="0" borderId="133" applyNumberFormat="0" applyFill="0" applyAlignment="0" applyProtection="0"/>
    <xf numFmtId="0" fontId="47" fillId="37" borderId="131" applyNumberFormat="0" applyAlignment="0" applyProtection="0"/>
    <xf numFmtId="0" fontId="41" fillId="56" borderId="134" applyNumberFormat="0" applyFont="0" applyAlignment="0" applyProtection="0"/>
    <xf numFmtId="0" fontId="68" fillId="62" borderId="135"/>
    <xf numFmtId="0" fontId="68" fillId="62" borderId="135"/>
    <xf numFmtId="0" fontId="68" fillId="62" borderId="135"/>
    <xf numFmtId="0" fontId="49" fillId="38" borderId="132" applyNumberFormat="0" applyAlignment="0" applyProtection="0"/>
    <xf numFmtId="0" fontId="47" fillId="37" borderId="131" applyNumberFormat="0" applyAlignment="0" applyProtection="0"/>
    <xf numFmtId="0" fontId="68" fillId="62" borderId="135"/>
    <xf numFmtId="0" fontId="57" fillId="38" borderId="131" applyNumberFormat="0" applyAlignment="0" applyProtection="0"/>
    <xf numFmtId="0" fontId="68" fillId="62" borderId="135"/>
    <xf numFmtId="0" fontId="68" fillId="62" borderId="135"/>
    <xf numFmtId="0" fontId="68" fillId="62" borderId="135"/>
    <xf numFmtId="0" fontId="68" fillId="62" borderId="135"/>
    <xf numFmtId="0" fontId="49" fillId="38" borderId="132" applyNumberFormat="0" applyAlignment="0" applyProtection="0"/>
    <xf numFmtId="0" fontId="68" fillId="62" borderId="135"/>
    <xf numFmtId="0" fontId="50" fillId="0" borderId="133" applyNumberFormat="0" applyFill="0" applyAlignment="0" applyProtection="0"/>
    <xf numFmtId="0" fontId="68" fillId="62" borderId="135"/>
    <xf numFmtId="0" fontId="50" fillId="0" borderId="133" applyNumberFormat="0" applyFill="0" applyAlignment="0" applyProtection="0"/>
    <xf numFmtId="0" fontId="68" fillId="62" borderId="135"/>
    <xf numFmtId="0" fontId="47" fillId="37" borderId="131" applyNumberFormat="0" applyAlignment="0" applyProtection="0"/>
    <xf numFmtId="0" fontId="68" fillId="62" borderId="135"/>
    <xf numFmtId="0" fontId="47" fillId="37" borderId="131" applyNumberFormat="0" applyAlignment="0" applyProtection="0"/>
    <xf numFmtId="0" fontId="68" fillId="62" borderId="135"/>
    <xf numFmtId="0" fontId="41" fillId="56" borderId="134" applyNumberFormat="0" applyFont="0" applyAlignment="0" applyProtection="0"/>
    <xf numFmtId="0" fontId="50" fillId="0" borderId="133" applyNumberFormat="0" applyFill="0" applyAlignment="0" applyProtection="0"/>
    <xf numFmtId="0" fontId="50" fillId="0" borderId="133" applyNumberFormat="0" applyFill="0" applyAlignment="0" applyProtection="0"/>
    <xf numFmtId="0" fontId="57" fillId="38" borderId="131" applyNumberFormat="0" applyAlignment="0" applyProtection="0"/>
    <xf numFmtId="0" fontId="68" fillId="62" borderId="135"/>
    <xf numFmtId="0" fontId="68" fillId="62" borderId="135"/>
    <xf numFmtId="0" fontId="68" fillId="62" borderId="135"/>
    <xf numFmtId="0" fontId="68" fillId="62" borderId="135"/>
    <xf numFmtId="0" fontId="41" fillId="56" borderId="134" applyNumberFormat="0" applyFont="0" applyAlignment="0" applyProtection="0"/>
    <xf numFmtId="0" fontId="49" fillId="38" borderId="132" applyNumberFormat="0" applyAlignment="0" applyProtection="0"/>
    <xf numFmtId="0" fontId="68" fillId="62" borderId="135"/>
    <xf numFmtId="0" fontId="68" fillId="62" borderId="135"/>
    <xf numFmtId="0" fontId="41" fillId="56" borderId="134" applyNumberFormat="0" applyFont="0" applyAlignment="0" applyProtection="0"/>
    <xf numFmtId="0" fontId="68" fillId="62" borderId="135"/>
    <xf numFmtId="0" fontId="50" fillId="0" borderId="133" applyNumberFormat="0" applyFill="0" applyAlignment="0" applyProtection="0"/>
    <xf numFmtId="0" fontId="50" fillId="0" borderId="133" applyNumberFormat="0" applyFill="0" applyAlignment="0" applyProtection="0"/>
    <xf numFmtId="0" fontId="47" fillId="37" borderId="131" applyNumberFormat="0" applyAlignment="0" applyProtection="0"/>
    <xf numFmtId="0" fontId="68" fillId="62" borderId="135"/>
    <xf numFmtId="0" fontId="49" fillId="38" borderId="132" applyNumberFormat="0" applyAlignment="0" applyProtection="0"/>
    <xf numFmtId="0" fontId="47" fillId="37" borderId="131" applyNumberFormat="0" applyAlignment="0" applyProtection="0"/>
    <xf numFmtId="0" fontId="50" fillId="0" borderId="133" applyNumberFormat="0" applyFill="0" applyAlignment="0" applyProtection="0"/>
    <xf numFmtId="0" fontId="49" fillId="38" borderId="132" applyNumberFormat="0" applyAlignment="0" applyProtection="0"/>
    <xf numFmtId="0" fontId="47" fillId="37" borderId="131" applyNumberFormat="0" applyAlignment="0" applyProtection="0"/>
    <xf numFmtId="0" fontId="68" fillId="62" borderId="135"/>
    <xf numFmtId="0" fontId="47" fillId="37" borderId="131" applyNumberFormat="0" applyAlignment="0" applyProtection="0"/>
    <xf numFmtId="0" fontId="68" fillId="62" borderId="135"/>
    <xf numFmtId="0" fontId="68" fillId="62" borderId="135"/>
    <xf numFmtId="0" fontId="68" fillId="62" borderId="135"/>
    <xf numFmtId="0" fontId="68" fillId="62" borderId="135"/>
    <xf numFmtId="0" fontId="41" fillId="56" borderId="134" applyNumberFormat="0" applyFont="0" applyAlignment="0" applyProtection="0"/>
    <xf numFmtId="0" fontId="68" fillId="62" borderId="135"/>
    <xf numFmtId="0" fontId="68" fillId="62" borderId="135"/>
    <xf numFmtId="0" fontId="49" fillId="38" borderId="132" applyNumberFormat="0" applyAlignment="0" applyProtection="0"/>
    <xf numFmtId="0" fontId="41" fillId="56" borderId="134" applyNumberFormat="0" applyFont="0" applyAlignment="0" applyProtection="0"/>
    <xf numFmtId="0" fontId="68" fillId="62" borderId="135"/>
    <xf numFmtId="0" fontId="68" fillId="62" borderId="135"/>
    <xf numFmtId="0" fontId="68" fillId="62" borderId="135"/>
    <xf numFmtId="0" fontId="68" fillId="62" borderId="135"/>
    <xf numFmtId="0" fontId="68" fillId="62" borderId="135"/>
    <xf numFmtId="0" fontId="68" fillId="62" borderId="135"/>
    <xf numFmtId="0" fontId="41" fillId="69" borderId="86" applyNumberFormat="0" applyFont="0" applyAlignment="0" applyProtection="0"/>
    <xf numFmtId="0" fontId="57" fillId="38" borderId="131" applyNumberFormat="0" applyAlignment="0" applyProtection="0"/>
    <xf numFmtId="0" fontId="57" fillId="38" borderId="131" applyNumberFormat="0" applyAlignment="0" applyProtection="0"/>
    <xf numFmtId="0" fontId="47" fillId="37" borderId="131" applyNumberFormat="0" applyAlignment="0" applyProtection="0"/>
    <xf numFmtId="43" fontId="41" fillId="0" borderId="0" applyFont="0" applyFill="0" applyBorder="0" applyAlignment="0" applyProtection="0"/>
    <xf numFmtId="0" fontId="41" fillId="0" borderId="0"/>
    <xf numFmtId="0" fontId="41" fillId="0" borderId="0"/>
    <xf numFmtId="0" fontId="41" fillId="0" borderId="0"/>
    <xf numFmtId="174" fontId="41" fillId="0" borderId="0"/>
    <xf numFmtId="174" fontId="41" fillId="0" borderId="0"/>
    <xf numFmtId="173" fontId="41" fillId="0" borderId="0"/>
    <xf numFmtId="173" fontId="41" fillId="0" borderId="0"/>
    <xf numFmtId="173" fontId="41" fillId="0" borderId="0"/>
    <xf numFmtId="0" fontId="41" fillId="0" borderId="0"/>
    <xf numFmtId="0" fontId="41" fillId="0" borderId="0"/>
    <xf numFmtId="0" fontId="41" fillId="0" borderId="0"/>
    <xf numFmtId="0" fontId="41" fillId="0" borderId="0"/>
    <xf numFmtId="0" fontId="41" fillId="56" borderId="134" applyNumberFormat="0" applyFont="0" applyAlignment="0" applyProtection="0"/>
    <xf numFmtId="0" fontId="41" fillId="56" borderId="134" applyNumberFormat="0" applyFont="0" applyAlignment="0" applyProtection="0"/>
    <xf numFmtId="0" fontId="49" fillId="38" borderId="132" applyNumberFormat="0" applyAlignment="0" applyProtection="0"/>
    <xf numFmtId="9" fontId="41" fillId="0" borderId="0" applyFont="0" applyFill="0" applyBorder="0" applyAlignment="0" applyProtection="0"/>
    <xf numFmtId="9" fontId="41" fillId="0" borderId="0" applyFont="0" applyFill="0" applyBorder="0" applyAlignment="0" applyProtection="0"/>
    <xf numFmtId="0" fontId="50" fillId="0" borderId="133" applyNumberFormat="0" applyFill="0" applyAlignment="0" applyProtection="0"/>
    <xf numFmtId="0" fontId="41" fillId="0" borderId="0"/>
    <xf numFmtId="0" fontId="41" fillId="0" borderId="0" applyNumberFormat="0" applyFont="0" applyFill="0" applyBorder="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1" fillId="56" borderId="134" applyNumberFormat="0" applyFont="0" applyAlignment="0" applyProtection="0"/>
    <xf numFmtId="0" fontId="41" fillId="56" borderId="134" applyNumberFormat="0" applyFont="0" applyAlignment="0" applyProtection="0"/>
    <xf numFmtId="0" fontId="47" fillId="37" borderId="131" applyNumberFormat="0" applyAlignment="0" applyProtection="0"/>
    <xf numFmtId="0" fontId="47" fillId="37" borderId="131" applyNumberFormat="0" applyAlignment="0" applyProtection="0"/>
    <xf numFmtId="0" fontId="57" fillId="38" borderId="131" applyNumberFormat="0" applyAlignment="0" applyProtection="0"/>
    <xf numFmtId="0" fontId="57" fillId="38" borderId="131" applyNumberFormat="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5" fillId="40" borderId="135" applyNumberFormat="0" applyProtection="0">
      <alignment horizontal="right"/>
    </xf>
    <xf numFmtId="0" fontId="45" fillId="40" borderId="135" applyNumberFormat="0" applyProtection="0">
      <alignment horizontal="left"/>
    </xf>
    <xf numFmtId="0" fontId="45" fillId="40" borderId="135" applyNumberFormat="0" applyProtection="0">
      <alignment horizontal="right"/>
    </xf>
    <xf numFmtId="49" fontId="41" fillId="0" borderId="135" applyFill="0" applyProtection="0">
      <alignment horizontal="right"/>
    </xf>
    <xf numFmtId="0" fontId="45" fillId="40" borderId="135" applyNumberFormat="0" applyProtection="0">
      <alignment horizontal="left"/>
    </xf>
    <xf numFmtId="0" fontId="45" fillId="40" borderId="135" applyNumberFormat="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left"/>
    </xf>
    <xf numFmtId="0" fontId="45" fillId="40" borderId="135" applyNumberFormat="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right"/>
    </xf>
    <xf numFmtId="0" fontId="41" fillId="0" borderId="135" applyFill="0" applyProtection="0">
      <alignment horizontal="right" vertical="top" wrapText="1"/>
    </xf>
    <xf numFmtId="0" fontId="45" fillId="40" borderId="135" applyNumberFormat="0" applyProtection="0">
      <alignment horizontal="left"/>
    </xf>
    <xf numFmtId="49" fontId="41" fillId="0" borderId="135" applyFill="0" applyProtection="0">
      <alignment horizontal="right"/>
    </xf>
    <xf numFmtId="0" fontId="41"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0" fontId="68" fillId="62" borderId="135"/>
    <xf numFmtId="2" fontId="41" fillId="0" borderId="135" applyFill="0" applyProtection="0">
      <alignment horizontal="right" vertical="top" wrapText="1"/>
    </xf>
    <xf numFmtId="0" fontId="41" fillId="56" borderId="134" applyNumberFormat="0" applyFont="0" applyAlignment="0" applyProtection="0"/>
    <xf numFmtId="0" fontId="41"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0" fontId="45" fillId="40" borderId="135" applyNumberFormat="0" applyProtection="0">
      <alignment horizontal="right"/>
    </xf>
    <xf numFmtId="0" fontId="53" fillId="0" borderId="135" applyFill="0" applyProtection="0">
      <alignment horizontal="right" vertical="top" wrapText="1"/>
    </xf>
    <xf numFmtId="0" fontId="68" fillId="62" borderId="135"/>
    <xf numFmtId="0" fontId="68" fillId="62" borderId="135"/>
    <xf numFmtId="1" fontId="41" fillId="0" borderId="135" applyFill="0" applyProtection="0">
      <alignment horizontal="right" vertical="top" wrapText="1"/>
    </xf>
    <xf numFmtId="1" fontId="53" fillId="0" borderId="135" applyFill="0" applyProtection="0">
      <alignment horizontal="right" vertical="top" wrapText="1"/>
    </xf>
    <xf numFmtId="49" fontId="41" fillId="0" borderId="135" applyFill="0" applyProtection="0">
      <alignment horizontal="right"/>
    </xf>
    <xf numFmtId="49" fontId="41"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0" fontId="68" fillId="62" borderId="135"/>
    <xf numFmtId="0" fontId="68" fillId="62" borderId="135"/>
    <xf numFmtId="0" fontId="68" fillId="62" borderId="135"/>
    <xf numFmtId="1" fontId="53"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right"/>
    </xf>
    <xf numFmtId="49" fontId="53" fillId="0" borderId="135" applyFill="0" applyProtection="0">
      <alignment horizontal="right"/>
    </xf>
    <xf numFmtId="49" fontId="53" fillId="0" borderId="135" applyFill="0" applyProtection="0">
      <alignment horizontal="right"/>
    </xf>
    <xf numFmtId="0" fontId="45" fillId="40" borderId="135" applyNumberFormat="0" applyProtection="0">
      <alignment horizontal="right"/>
    </xf>
    <xf numFmtId="0" fontId="45" fillId="40" borderId="135" applyNumberFormat="0" applyProtection="0">
      <alignment horizontal="left"/>
    </xf>
    <xf numFmtId="1" fontId="53" fillId="0" borderId="135" applyFill="0" applyProtection="0">
      <alignment horizontal="right" vertical="top" wrapText="1"/>
    </xf>
    <xf numFmtId="0" fontId="41" fillId="56" borderId="134" applyNumberFormat="0" applyFont="0" applyAlignment="0" applyProtection="0"/>
    <xf numFmtId="2" fontId="53" fillId="0" borderId="135" applyFill="0" applyProtection="0">
      <alignment horizontal="right" vertical="top" wrapText="1"/>
    </xf>
    <xf numFmtId="1" fontId="41" fillId="0" borderId="135" applyFill="0" applyProtection="0">
      <alignment horizontal="right" vertical="top" wrapText="1"/>
    </xf>
    <xf numFmtId="2" fontId="53"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right"/>
    </xf>
    <xf numFmtId="1" fontId="53" fillId="0" borderId="135" applyFill="0" applyProtection="0">
      <alignment horizontal="right" vertical="top" wrapText="1"/>
    </xf>
    <xf numFmtId="0" fontId="53" fillId="0" borderId="135" applyFill="0" applyProtection="0">
      <alignment horizontal="right" vertical="top" wrapText="1"/>
    </xf>
    <xf numFmtId="1" fontId="41" fillId="0" borderId="135" applyFill="0" applyProtection="0">
      <alignment horizontal="right" vertical="top" wrapText="1"/>
    </xf>
    <xf numFmtId="0" fontId="68" fillId="62" borderId="135"/>
    <xf numFmtId="0" fontId="68" fillId="62" borderId="135"/>
    <xf numFmtId="0" fontId="41"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0" fontId="41" fillId="0" borderId="135" applyFill="0" applyProtection="0">
      <alignment horizontal="right" vertical="top" wrapText="1"/>
    </xf>
    <xf numFmtId="49" fontId="41" fillId="0" borderId="135" applyFill="0" applyProtection="0">
      <alignment horizontal="right"/>
    </xf>
    <xf numFmtId="2" fontId="53" fillId="0" borderId="135" applyFill="0" applyProtection="0">
      <alignment horizontal="right" vertical="top" wrapText="1"/>
    </xf>
    <xf numFmtId="2" fontId="41" fillId="0" borderId="135" applyFill="0" applyProtection="0">
      <alignment horizontal="right" vertical="top" wrapText="1"/>
    </xf>
    <xf numFmtId="49" fontId="53" fillId="0" borderId="135" applyFill="0" applyProtection="0">
      <alignment horizontal="right"/>
    </xf>
    <xf numFmtId="0" fontId="41" fillId="0" borderId="135" applyFill="0" applyProtection="0">
      <alignment horizontal="right" vertical="top" wrapText="1"/>
    </xf>
    <xf numFmtId="0" fontId="41" fillId="56" borderId="134" applyNumberFormat="0" applyFont="0" applyAlignment="0" applyProtection="0"/>
    <xf numFmtId="0" fontId="68" fillId="62" borderId="135"/>
    <xf numFmtId="1" fontId="53" fillId="0" borderId="135" applyFill="0" applyProtection="0">
      <alignment horizontal="right" vertical="top" wrapText="1"/>
    </xf>
    <xf numFmtId="0" fontId="57" fillId="38" borderId="131" applyNumberFormat="0" applyAlignment="0" applyProtection="0"/>
    <xf numFmtId="0" fontId="41" fillId="0" borderId="135" applyFill="0" applyProtection="0">
      <alignment horizontal="right" vertical="top" wrapText="1"/>
    </xf>
    <xf numFmtId="0" fontId="45" fillId="40" borderId="135" applyNumberFormat="0" applyProtection="0">
      <alignment horizontal="left"/>
    </xf>
    <xf numFmtId="0" fontId="68" fillId="62" borderId="135"/>
    <xf numFmtId="0" fontId="45" fillId="40" borderId="135" applyNumberFormat="0" applyProtection="0">
      <alignment horizontal="right"/>
    </xf>
    <xf numFmtId="1" fontId="53" fillId="0" borderId="135" applyFill="0" applyProtection="0">
      <alignment horizontal="right" vertical="top" wrapText="1"/>
    </xf>
    <xf numFmtId="2" fontId="53"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0" fontId="41" fillId="56" borderId="134" applyNumberFormat="0" applyFont="0" applyAlignment="0" applyProtection="0"/>
    <xf numFmtId="0" fontId="53" fillId="0" borderId="135" applyFill="0" applyProtection="0">
      <alignment horizontal="right" vertical="top" wrapText="1"/>
    </xf>
    <xf numFmtId="0" fontId="41" fillId="0" borderId="135" applyFill="0" applyProtection="0">
      <alignment horizontal="right" vertical="top" wrapText="1"/>
    </xf>
    <xf numFmtId="0" fontId="41" fillId="0" borderId="135" applyFill="0" applyProtection="0">
      <alignment horizontal="right" vertical="top" wrapText="1"/>
    </xf>
    <xf numFmtId="2" fontId="53" fillId="0" borderId="135" applyFill="0" applyProtection="0">
      <alignment horizontal="right" vertical="top" wrapText="1"/>
    </xf>
    <xf numFmtId="2" fontId="53" fillId="0" borderId="135" applyFill="0" applyProtection="0">
      <alignment horizontal="right" vertical="top" wrapText="1"/>
    </xf>
    <xf numFmtId="0" fontId="45" fillId="40" borderId="135" applyNumberFormat="0" applyProtection="0">
      <alignment horizontal="right"/>
    </xf>
    <xf numFmtId="0" fontId="50" fillId="0" borderId="133" applyNumberFormat="0" applyFill="0" applyAlignment="0" applyProtection="0"/>
    <xf numFmtId="0" fontId="68" fillId="62" borderId="135"/>
    <xf numFmtId="0" fontId="47" fillId="37" borderId="131" applyNumberFormat="0" applyAlignment="0" applyProtection="0"/>
    <xf numFmtId="49" fontId="41" fillId="0" borderId="135" applyFill="0" applyProtection="0">
      <alignment horizontal="right"/>
    </xf>
    <xf numFmtId="0" fontId="49" fillId="38" borderId="132" applyNumberFormat="0" applyAlignment="0" applyProtection="0"/>
    <xf numFmtId="49" fontId="53" fillId="0" borderId="135" applyFill="0" applyProtection="0">
      <alignment horizontal="right"/>
    </xf>
    <xf numFmtId="0" fontId="45" fillId="40" borderId="135" applyNumberFormat="0" applyProtection="0">
      <alignment horizontal="right"/>
    </xf>
    <xf numFmtId="0" fontId="45" fillId="40" borderId="135" applyNumberFormat="0" applyProtection="0">
      <alignment horizontal="right"/>
    </xf>
    <xf numFmtId="1" fontId="53" fillId="0" borderId="135" applyFill="0" applyProtection="0">
      <alignment horizontal="right" vertical="top" wrapText="1"/>
    </xf>
    <xf numFmtId="49" fontId="41" fillId="0" borderId="135" applyFill="0" applyProtection="0">
      <alignment horizontal="right"/>
    </xf>
    <xf numFmtId="0" fontId="41" fillId="0" borderId="135" applyFill="0" applyProtection="0">
      <alignment horizontal="right" vertical="top" wrapText="1"/>
    </xf>
    <xf numFmtId="49" fontId="41" fillId="0" borderId="135" applyFill="0" applyProtection="0">
      <alignment horizontal="right"/>
    </xf>
    <xf numFmtId="0" fontId="47" fillId="37" borderId="131" applyNumberFormat="0" applyAlignment="0" applyProtection="0"/>
    <xf numFmtId="0" fontId="68" fillId="62" borderId="135"/>
    <xf numFmtId="1" fontId="41"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right"/>
    </xf>
    <xf numFmtId="2" fontId="41" fillId="0" borderId="135" applyFill="0" applyProtection="0">
      <alignment horizontal="right" vertical="top" wrapText="1"/>
    </xf>
    <xf numFmtId="0" fontId="68" fillId="62" borderId="135"/>
    <xf numFmtId="49" fontId="53" fillId="0" borderId="135" applyFill="0" applyProtection="0">
      <alignment horizontal="right"/>
    </xf>
    <xf numFmtId="0" fontId="68" fillId="62" borderId="135"/>
    <xf numFmtId="0" fontId="45" fillId="40" borderId="135" applyNumberFormat="0" applyProtection="0">
      <alignment horizontal="right"/>
    </xf>
    <xf numFmtId="0" fontId="41" fillId="0" borderId="135" applyFill="0" applyProtection="0">
      <alignment horizontal="right" vertical="top" wrapText="1"/>
    </xf>
    <xf numFmtId="0" fontId="45" fillId="40" borderId="135" applyNumberFormat="0" applyProtection="0">
      <alignment horizontal="left"/>
    </xf>
    <xf numFmtId="0" fontId="41" fillId="0" borderId="135" applyFill="0" applyProtection="0">
      <alignment horizontal="right" vertical="top" wrapText="1"/>
    </xf>
    <xf numFmtId="2" fontId="41" fillId="0" borderId="135" applyFill="0" applyProtection="0">
      <alignment horizontal="right" vertical="top" wrapText="1"/>
    </xf>
    <xf numFmtId="49" fontId="53" fillId="0" borderId="135" applyFill="0" applyProtection="0">
      <alignment horizontal="right"/>
    </xf>
    <xf numFmtId="1" fontId="53"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left"/>
    </xf>
    <xf numFmtId="0" fontId="45" fillId="40" borderId="135" applyNumberFormat="0" applyProtection="0">
      <alignment horizontal="left"/>
    </xf>
    <xf numFmtId="0" fontId="53" fillId="0" borderId="135" applyFill="0" applyProtection="0">
      <alignment horizontal="right" vertical="top" wrapText="1"/>
    </xf>
    <xf numFmtId="1" fontId="41" fillId="0" borderId="135" applyFill="0" applyProtection="0">
      <alignment horizontal="right" vertical="top" wrapText="1"/>
    </xf>
    <xf numFmtId="2" fontId="53" fillId="0" borderId="135" applyFill="0" applyProtection="0">
      <alignment horizontal="right" vertical="top" wrapText="1"/>
    </xf>
    <xf numFmtId="1" fontId="41" fillId="0" borderId="135" applyFill="0" applyProtection="0">
      <alignment horizontal="right" vertical="top" wrapText="1"/>
    </xf>
    <xf numFmtId="49" fontId="41" fillId="0" borderId="135" applyFill="0" applyProtection="0">
      <alignment horizontal="right"/>
    </xf>
    <xf numFmtId="0" fontId="68" fillId="62" borderId="135"/>
    <xf numFmtId="0" fontId="53" fillId="0" borderId="135" applyFill="0" applyProtection="0">
      <alignment horizontal="right" vertical="top" wrapText="1"/>
    </xf>
    <xf numFmtId="49" fontId="41" fillId="0" borderId="135" applyFill="0" applyProtection="0">
      <alignment horizontal="right"/>
    </xf>
    <xf numFmtId="2" fontId="41" fillId="0" borderId="135" applyFill="0" applyProtection="0">
      <alignment horizontal="right" vertical="top" wrapText="1"/>
    </xf>
    <xf numFmtId="1" fontId="53"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left"/>
    </xf>
    <xf numFmtId="2" fontId="41"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left"/>
    </xf>
    <xf numFmtId="1" fontId="53" fillId="0" borderId="135" applyFill="0" applyProtection="0">
      <alignment horizontal="right" vertical="top" wrapText="1"/>
    </xf>
    <xf numFmtId="1" fontId="41" fillId="0" borderId="135" applyFill="0" applyProtection="0">
      <alignment horizontal="right" vertical="top" wrapText="1"/>
    </xf>
    <xf numFmtId="2" fontId="53" fillId="0" borderId="135" applyFill="0" applyProtection="0">
      <alignment horizontal="right" vertical="top" wrapText="1"/>
    </xf>
    <xf numFmtId="0" fontId="45" fillId="40" borderId="135" applyNumberFormat="0" applyProtection="0">
      <alignment horizontal="left"/>
    </xf>
    <xf numFmtId="49" fontId="41" fillId="0" borderId="135" applyFill="0" applyProtection="0">
      <alignment horizontal="right"/>
    </xf>
    <xf numFmtId="2" fontId="41"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right"/>
    </xf>
    <xf numFmtId="2" fontId="41"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right"/>
    </xf>
    <xf numFmtId="0" fontId="45" fillId="40" borderId="135" applyNumberFormat="0" applyProtection="0">
      <alignment horizontal="left"/>
    </xf>
    <xf numFmtId="1" fontId="41" fillId="0" borderId="135" applyFill="0" applyProtection="0">
      <alignment horizontal="right" vertical="top" wrapText="1"/>
    </xf>
    <xf numFmtId="0" fontId="41" fillId="0" borderId="135" applyFill="0" applyProtection="0">
      <alignment horizontal="right" vertical="top" wrapText="1"/>
    </xf>
    <xf numFmtId="49" fontId="53" fillId="0" borderId="135" applyFill="0" applyProtection="0">
      <alignment horizontal="right"/>
    </xf>
    <xf numFmtId="2" fontId="41" fillId="0" borderId="135" applyFill="0" applyProtection="0">
      <alignment horizontal="right" vertical="top" wrapText="1"/>
    </xf>
    <xf numFmtId="2" fontId="53" fillId="0" borderId="135" applyFill="0" applyProtection="0">
      <alignment horizontal="right" vertical="top" wrapText="1"/>
    </xf>
    <xf numFmtId="49" fontId="41" fillId="0" borderId="135" applyFill="0" applyProtection="0">
      <alignment horizontal="right"/>
    </xf>
    <xf numFmtId="0" fontId="41" fillId="56" borderId="134" applyNumberFormat="0" applyFont="0" applyAlignment="0" applyProtection="0"/>
    <xf numFmtId="49" fontId="53" fillId="0" borderId="135" applyFill="0" applyProtection="0">
      <alignment horizontal="right"/>
    </xf>
    <xf numFmtId="1" fontId="41" fillId="0" borderId="135" applyFill="0" applyProtection="0">
      <alignment horizontal="right" vertical="top" wrapText="1"/>
    </xf>
    <xf numFmtId="1" fontId="53" fillId="0" borderId="135" applyFill="0" applyProtection="0">
      <alignment horizontal="right" vertical="top" wrapText="1"/>
    </xf>
    <xf numFmtId="0" fontId="68" fillId="62" borderId="135"/>
    <xf numFmtId="0" fontId="68" fillId="62" borderId="135"/>
    <xf numFmtId="0" fontId="68" fillId="62" borderId="135"/>
    <xf numFmtId="0" fontId="41" fillId="0" borderId="135" applyFill="0" applyProtection="0">
      <alignment horizontal="right" vertical="top" wrapText="1"/>
    </xf>
    <xf numFmtId="49" fontId="53" fillId="0" borderId="135" applyFill="0" applyProtection="0">
      <alignment horizontal="right"/>
    </xf>
    <xf numFmtId="49" fontId="53" fillId="0" borderId="135" applyFill="0" applyProtection="0">
      <alignment horizontal="right"/>
    </xf>
    <xf numFmtId="2" fontId="53" fillId="0" borderId="135" applyFill="0" applyProtection="0">
      <alignment horizontal="right" vertical="top" wrapText="1"/>
    </xf>
    <xf numFmtId="49" fontId="41" fillId="0" borderId="135" applyFill="0" applyProtection="0">
      <alignment horizontal="right"/>
    </xf>
    <xf numFmtId="2" fontId="53" fillId="0" borderId="135" applyFill="0" applyProtection="0">
      <alignment horizontal="right" vertical="top" wrapText="1"/>
    </xf>
    <xf numFmtId="1" fontId="53" fillId="0" borderId="135" applyFill="0" applyProtection="0">
      <alignment horizontal="right" vertical="top" wrapText="1"/>
    </xf>
    <xf numFmtId="2" fontId="53" fillId="0" borderId="135" applyFill="0" applyProtection="0">
      <alignment horizontal="right" vertical="top" wrapText="1"/>
    </xf>
    <xf numFmtId="0" fontId="50" fillId="0" borderId="133" applyNumberFormat="0" applyFill="0" applyAlignment="0" applyProtection="0"/>
    <xf numFmtId="0" fontId="68" fillId="62" borderId="135"/>
    <xf numFmtId="49" fontId="41" fillId="0" borderId="135" applyFill="0" applyProtection="0">
      <alignment horizontal="right"/>
    </xf>
    <xf numFmtId="0" fontId="45" fillId="40" borderId="135" applyNumberFormat="0" applyProtection="0">
      <alignment horizontal="left"/>
    </xf>
    <xf numFmtId="0" fontId="41" fillId="0" borderId="135" applyFill="0" applyProtection="0">
      <alignment horizontal="right" vertical="top" wrapText="1"/>
    </xf>
    <xf numFmtId="0" fontId="45" fillId="40" borderId="135" applyNumberFormat="0" applyProtection="0">
      <alignment horizontal="right"/>
    </xf>
    <xf numFmtId="1" fontId="53" fillId="0" borderId="135" applyFill="0" applyProtection="0">
      <alignment horizontal="right" vertical="top" wrapText="1"/>
    </xf>
    <xf numFmtId="0" fontId="41" fillId="0" borderId="135" applyFill="0" applyProtection="0">
      <alignment horizontal="right" vertical="top" wrapText="1"/>
    </xf>
    <xf numFmtId="0" fontId="41" fillId="0" borderId="135" applyFill="0" applyProtection="0">
      <alignment horizontal="right" vertical="top" wrapText="1"/>
    </xf>
    <xf numFmtId="0" fontId="68" fillId="62" borderId="135"/>
    <xf numFmtId="0" fontId="49" fillId="38" borderId="132" applyNumberFormat="0" applyAlignment="0" applyProtection="0"/>
    <xf numFmtId="49" fontId="53" fillId="0" borderId="135" applyFill="0" applyProtection="0">
      <alignment horizontal="right"/>
    </xf>
    <xf numFmtId="2" fontId="53" fillId="0" borderId="135" applyFill="0" applyProtection="0">
      <alignment horizontal="right" vertical="top" wrapText="1"/>
    </xf>
    <xf numFmtId="2" fontId="41" fillId="0" borderId="135" applyFill="0" applyProtection="0">
      <alignment horizontal="right" vertical="top" wrapText="1"/>
    </xf>
    <xf numFmtId="2" fontId="53" fillId="0" borderId="135" applyFill="0" applyProtection="0">
      <alignment horizontal="right" vertical="top" wrapText="1"/>
    </xf>
    <xf numFmtId="0" fontId="45" fillId="40" borderId="135" applyNumberFormat="0" applyProtection="0">
      <alignment horizontal="left"/>
    </xf>
    <xf numFmtId="1" fontId="41" fillId="0" borderId="135" applyFill="0" applyProtection="0">
      <alignment horizontal="right" vertical="top" wrapText="1"/>
    </xf>
    <xf numFmtId="0" fontId="45" fillId="40" borderId="135" applyNumberFormat="0" applyProtection="0">
      <alignment horizontal="right"/>
    </xf>
    <xf numFmtId="0" fontId="68" fillId="62" borderId="135"/>
    <xf numFmtId="0" fontId="68" fillId="62" borderId="135"/>
    <xf numFmtId="0" fontId="68" fillId="62" borderId="135"/>
    <xf numFmtId="2" fontId="53" fillId="0" borderId="135" applyFill="0" applyProtection="0">
      <alignment horizontal="right" vertical="top" wrapText="1"/>
    </xf>
    <xf numFmtId="2" fontId="41" fillId="0" borderId="135" applyFill="0" applyProtection="0">
      <alignment horizontal="right" vertical="top" wrapText="1"/>
    </xf>
    <xf numFmtId="49" fontId="41" fillId="0" borderId="135" applyFill="0" applyProtection="0">
      <alignment horizontal="right"/>
    </xf>
    <xf numFmtId="1" fontId="53" fillId="0" borderId="135" applyFill="0" applyProtection="0">
      <alignment horizontal="right" vertical="top" wrapText="1"/>
    </xf>
    <xf numFmtId="0" fontId="45" fillId="40" borderId="135" applyNumberFormat="0" applyProtection="0">
      <alignment horizontal="left"/>
    </xf>
    <xf numFmtId="0" fontId="68" fillId="62" borderId="135"/>
    <xf numFmtId="0" fontId="41" fillId="0" borderId="135" applyFill="0" applyProtection="0">
      <alignment horizontal="right" vertical="top" wrapText="1"/>
    </xf>
    <xf numFmtId="0" fontId="45" fillId="40" borderId="135" applyNumberFormat="0" applyProtection="0">
      <alignment horizontal="left"/>
    </xf>
    <xf numFmtId="0" fontId="41" fillId="56" borderId="134" applyNumberFormat="0" applyFont="0" applyAlignment="0" applyProtection="0"/>
    <xf numFmtId="1" fontId="53" fillId="0" borderId="135" applyFill="0" applyProtection="0">
      <alignment horizontal="right" vertical="top" wrapText="1"/>
    </xf>
    <xf numFmtId="0" fontId="68" fillId="62" borderId="135"/>
    <xf numFmtId="2" fontId="41"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0" fontId="45" fillId="40" borderId="135" applyNumberFormat="0" applyProtection="0">
      <alignment horizontal="right"/>
    </xf>
    <xf numFmtId="0" fontId="68" fillId="62" borderId="135"/>
    <xf numFmtId="0" fontId="68" fillId="62" borderId="135"/>
    <xf numFmtId="49" fontId="41" fillId="0" borderId="135" applyFill="0" applyProtection="0">
      <alignment horizontal="right"/>
    </xf>
    <xf numFmtId="0" fontId="45" fillId="40" borderId="135" applyNumberFormat="0" applyProtection="0">
      <alignment horizontal="left"/>
    </xf>
    <xf numFmtId="0" fontId="68" fillId="62" borderId="135"/>
    <xf numFmtId="0" fontId="53" fillId="0" borderId="135" applyFill="0" applyProtection="0">
      <alignment horizontal="right" vertical="top" wrapText="1"/>
    </xf>
    <xf numFmtId="1" fontId="41" fillId="0" borderId="135" applyFill="0" applyProtection="0">
      <alignment horizontal="right" vertical="top" wrapText="1"/>
    </xf>
    <xf numFmtId="0" fontId="68" fillId="62" borderId="135"/>
    <xf numFmtId="0" fontId="68" fillId="62" borderId="135"/>
    <xf numFmtId="2" fontId="41" fillId="0" borderId="135" applyFill="0" applyProtection="0">
      <alignment horizontal="right" vertical="top" wrapText="1"/>
    </xf>
    <xf numFmtId="0" fontId="68" fillId="62" borderId="135"/>
    <xf numFmtId="0" fontId="68" fillId="62" borderId="135"/>
    <xf numFmtId="0" fontId="68" fillId="62" borderId="135"/>
    <xf numFmtId="0" fontId="41" fillId="56" borderId="134" applyNumberFormat="0" applyFont="0" applyAlignment="0" applyProtection="0"/>
    <xf numFmtId="0" fontId="57" fillId="38" borderId="131" applyNumberFormat="0" applyAlignment="0" applyProtection="0"/>
    <xf numFmtId="0" fontId="47" fillId="37" borderId="131" applyNumberFormat="0" applyAlignment="0" applyProtection="0"/>
    <xf numFmtId="0" fontId="41" fillId="56" borderId="134" applyNumberFormat="0" applyFont="0" applyAlignment="0" applyProtection="0"/>
    <xf numFmtId="2" fontId="53" fillId="0" borderId="135" applyFill="0" applyProtection="0">
      <alignment horizontal="right" vertical="top" wrapText="1"/>
    </xf>
    <xf numFmtId="0" fontId="47" fillId="37" borderId="131" applyNumberFormat="0" applyAlignment="0" applyProtection="0"/>
    <xf numFmtId="0" fontId="47" fillId="37" borderId="131" applyNumberFormat="0" applyAlignment="0" applyProtection="0"/>
    <xf numFmtId="0" fontId="68" fillId="62" borderId="135"/>
    <xf numFmtId="0" fontId="49" fillId="38" borderId="132" applyNumberFormat="0" applyAlignment="0" applyProtection="0"/>
    <xf numFmtId="0" fontId="49" fillId="38" borderId="132" applyNumberFormat="0" applyAlignment="0" applyProtection="0"/>
    <xf numFmtId="0" fontId="50" fillId="0" borderId="133" applyNumberFormat="0" applyFill="0" applyAlignment="0" applyProtection="0"/>
    <xf numFmtId="0" fontId="50" fillId="0" borderId="133" applyNumberFormat="0" applyFill="0" applyAlignment="0" applyProtection="0"/>
    <xf numFmtId="0" fontId="45" fillId="40" borderId="135" applyNumberFormat="0" applyProtection="0">
      <alignment horizontal="left"/>
    </xf>
    <xf numFmtId="0" fontId="45" fillId="40" borderId="135" applyNumberFormat="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left"/>
    </xf>
    <xf numFmtId="0" fontId="45" fillId="40" borderId="135" applyNumberFormat="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49" fontId="41" fillId="0" borderId="135" applyFill="0" applyProtection="0">
      <alignment horizontal="right"/>
    </xf>
    <xf numFmtId="0" fontId="50" fillId="0" borderId="133" applyNumberFormat="0" applyFill="0" applyAlignment="0" applyProtection="0"/>
    <xf numFmtId="0" fontId="50" fillId="0" borderId="133" applyNumberFormat="0" applyFill="0" applyAlignment="0" applyProtection="0"/>
    <xf numFmtId="0" fontId="49" fillId="38" borderId="132" applyNumberFormat="0" applyAlignment="0" applyProtection="0"/>
    <xf numFmtId="0" fontId="49" fillId="38" borderId="132" applyNumberFormat="0" applyAlignment="0" applyProtection="0"/>
    <xf numFmtId="0" fontId="47" fillId="37" borderId="131" applyNumberFormat="0" applyAlignment="0" applyProtection="0"/>
    <xf numFmtId="0" fontId="47" fillId="37" borderId="131" applyNumberFormat="0" applyAlignment="0" applyProtection="0"/>
    <xf numFmtId="0" fontId="41" fillId="0" borderId="135" applyFill="0" applyProtection="0">
      <alignment horizontal="right" vertical="top" wrapText="1"/>
    </xf>
    <xf numFmtId="0" fontId="68" fillId="62" borderId="135"/>
    <xf numFmtId="0" fontId="45" fillId="40" borderId="135" applyNumberFormat="0" applyProtection="0">
      <alignment horizontal="left"/>
    </xf>
    <xf numFmtId="0" fontId="45" fillId="40" borderId="135" applyNumberFormat="0" applyProtection="0">
      <alignment horizontal="right"/>
    </xf>
    <xf numFmtId="1" fontId="41" fillId="0" borderId="135" applyFill="0" applyProtection="0">
      <alignment horizontal="right" vertical="top" wrapText="1"/>
    </xf>
    <xf numFmtId="49" fontId="41" fillId="0" borderId="135" applyFill="0" applyProtection="0">
      <alignment horizontal="right"/>
    </xf>
    <xf numFmtId="1" fontId="53" fillId="0" borderId="135" applyFill="0" applyProtection="0">
      <alignment horizontal="right" vertical="top" wrapText="1"/>
    </xf>
    <xf numFmtId="0" fontId="45" fillId="40" borderId="135" applyNumberFormat="0" applyProtection="0">
      <alignment horizontal="right"/>
    </xf>
    <xf numFmtId="0" fontId="68" fillId="62" borderId="135"/>
    <xf numFmtId="2" fontId="41" fillId="0" borderId="135" applyFill="0" applyProtection="0">
      <alignment horizontal="right" vertical="top" wrapText="1"/>
    </xf>
    <xf numFmtId="0" fontId="53" fillId="0" borderId="135" applyFill="0" applyProtection="0">
      <alignment horizontal="right" vertical="top" wrapText="1"/>
    </xf>
    <xf numFmtId="0" fontId="45" fillId="40" borderId="135" applyNumberFormat="0" applyProtection="0">
      <alignment horizontal="left"/>
    </xf>
    <xf numFmtId="0" fontId="41" fillId="56" borderId="134" applyNumberFormat="0" applyFont="0" applyAlignment="0" applyProtection="0"/>
    <xf numFmtId="0" fontId="57" fillId="38" borderId="131" applyNumberFormat="0" applyAlignment="0" applyProtection="0"/>
    <xf numFmtId="0" fontId="45" fillId="40" borderId="135" applyNumberFormat="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1" fillId="56" borderId="134" applyNumberFormat="0" applyFont="0" applyAlignment="0" applyProtection="0"/>
    <xf numFmtId="0" fontId="53" fillId="0" borderId="135" applyFill="0" applyProtection="0">
      <alignment horizontal="right" vertical="top" wrapText="1"/>
    </xf>
    <xf numFmtId="49" fontId="41" fillId="0" borderId="135" applyFill="0" applyProtection="0">
      <alignment horizontal="right"/>
    </xf>
    <xf numFmtId="0" fontId="68" fillId="62" borderId="135"/>
    <xf numFmtId="0" fontId="45" fillId="40" borderId="135" applyNumberFormat="0" applyProtection="0">
      <alignment horizontal="right"/>
    </xf>
    <xf numFmtId="0" fontId="68" fillId="62" borderId="135"/>
    <xf numFmtId="0" fontId="45" fillId="40" borderId="135" applyNumberFormat="0" applyProtection="0">
      <alignment horizontal="left"/>
    </xf>
    <xf numFmtId="49" fontId="53" fillId="0" borderId="135" applyFill="0" applyProtection="0">
      <alignment horizontal="right"/>
    </xf>
    <xf numFmtId="0" fontId="68" fillId="62" borderId="135"/>
    <xf numFmtId="0" fontId="47" fillId="37" borderId="131" applyNumberFormat="0" applyAlignment="0" applyProtection="0"/>
    <xf numFmtId="1" fontId="53" fillId="0" borderId="135" applyFill="0" applyProtection="0">
      <alignment horizontal="right" vertical="top" wrapText="1"/>
    </xf>
    <xf numFmtId="0" fontId="45" fillId="40" borderId="135" applyNumberFormat="0" applyProtection="0">
      <alignment horizontal="right"/>
    </xf>
    <xf numFmtId="49" fontId="53" fillId="0" borderId="135" applyFill="0" applyProtection="0">
      <alignment horizontal="right"/>
    </xf>
    <xf numFmtId="0" fontId="45" fillId="40" borderId="135" applyNumberFormat="0" applyProtection="0">
      <alignment horizontal="right"/>
    </xf>
    <xf numFmtId="1" fontId="53" fillId="0" borderId="135" applyFill="0" applyProtection="0">
      <alignment horizontal="right" vertical="top" wrapText="1"/>
    </xf>
    <xf numFmtId="0" fontId="41" fillId="0" borderId="135" applyFill="0" applyProtection="0">
      <alignment horizontal="right" vertical="top" wrapText="1"/>
    </xf>
    <xf numFmtId="0" fontId="68" fillId="62" borderId="135"/>
    <xf numFmtId="0" fontId="50" fillId="0" borderId="133" applyNumberFormat="0" applyFill="0" applyAlignment="0" applyProtection="0"/>
    <xf numFmtId="0" fontId="68" fillId="62" borderId="135"/>
    <xf numFmtId="49" fontId="41" fillId="0" borderId="135" applyFill="0" applyProtection="0">
      <alignment horizontal="right"/>
    </xf>
    <xf numFmtId="0" fontId="41" fillId="0" borderId="135" applyFill="0" applyProtection="0">
      <alignment horizontal="right" vertical="top" wrapText="1"/>
    </xf>
    <xf numFmtId="0" fontId="45" fillId="40" borderId="135" applyNumberFormat="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0" fontId="41" fillId="56" borderId="134" applyNumberFormat="0" applyFont="0" applyAlignment="0" applyProtection="0"/>
    <xf numFmtId="2" fontId="41" fillId="0" borderId="135" applyFill="0" applyProtection="0">
      <alignment horizontal="right" vertical="top" wrapText="1"/>
    </xf>
    <xf numFmtId="0" fontId="68" fillId="62" borderId="135"/>
    <xf numFmtId="0" fontId="41" fillId="0" borderId="135" applyFill="0" applyProtection="0">
      <alignment horizontal="right" vertical="top" wrapText="1"/>
    </xf>
    <xf numFmtId="0" fontId="50" fillId="0" borderId="133" applyNumberFormat="0" applyFill="0" applyAlignment="0" applyProtection="0"/>
    <xf numFmtId="1" fontId="41"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right"/>
    </xf>
    <xf numFmtId="0" fontId="68" fillId="62" borderId="135"/>
    <xf numFmtId="0" fontId="41" fillId="56" borderId="134" applyNumberFormat="0" applyFont="0" applyAlignment="0" applyProtection="0"/>
    <xf numFmtId="0" fontId="57" fillId="38" borderId="131" applyNumberFormat="0" applyAlignment="0" applyProtection="0"/>
    <xf numFmtId="1" fontId="41" fillId="0" borderId="135" applyFill="0" applyProtection="0">
      <alignment horizontal="right" vertical="top" wrapText="1"/>
    </xf>
    <xf numFmtId="0" fontId="47" fillId="37" borderId="131" applyNumberFormat="0" applyAlignment="0" applyProtection="0"/>
    <xf numFmtId="49" fontId="41" fillId="0" borderId="135" applyFill="0" applyProtection="0">
      <alignment horizontal="right"/>
    </xf>
    <xf numFmtId="0" fontId="68" fillId="62" borderId="135"/>
    <xf numFmtId="2" fontId="41" fillId="0" borderId="135" applyFill="0" applyProtection="0">
      <alignment horizontal="right" vertical="top" wrapText="1"/>
    </xf>
    <xf numFmtId="0" fontId="41" fillId="0" borderId="135" applyFill="0" applyProtection="0">
      <alignment horizontal="right" vertical="top" wrapText="1"/>
    </xf>
    <xf numFmtId="0" fontId="49" fillId="38" borderId="132" applyNumberFormat="0" applyAlignment="0" applyProtection="0"/>
    <xf numFmtId="1" fontId="41" fillId="0" borderId="135" applyFill="0" applyProtection="0">
      <alignment horizontal="right" vertical="top" wrapText="1"/>
    </xf>
    <xf numFmtId="0" fontId="41" fillId="0" borderId="135" applyFill="0" applyProtection="0">
      <alignment horizontal="right" vertical="top" wrapText="1"/>
    </xf>
    <xf numFmtId="0" fontId="68" fillId="62" borderId="135"/>
    <xf numFmtId="0" fontId="68" fillId="62" borderId="135"/>
    <xf numFmtId="0" fontId="68" fillId="62" borderId="135"/>
    <xf numFmtId="2" fontId="53" fillId="0" borderId="135" applyFill="0" applyProtection="0">
      <alignment horizontal="right" vertical="top" wrapText="1"/>
    </xf>
    <xf numFmtId="0" fontId="45" fillId="40" borderId="135" applyNumberFormat="0" applyProtection="0">
      <alignment horizontal="right"/>
    </xf>
    <xf numFmtId="0" fontId="68" fillId="62" borderId="135"/>
    <xf numFmtId="0" fontId="68" fillId="62" borderId="135"/>
    <xf numFmtId="1" fontId="53"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right"/>
    </xf>
    <xf numFmtId="1" fontId="53" fillId="0" borderId="135" applyFill="0" applyProtection="0">
      <alignment horizontal="right" vertical="top" wrapText="1"/>
    </xf>
    <xf numFmtId="0" fontId="45" fillId="40" borderId="135" applyNumberFormat="0" applyProtection="0">
      <alignment horizontal="right"/>
    </xf>
    <xf numFmtId="0" fontId="45" fillId="40" borderId="135" applyNumberFormat="0" applyProtection="0">
      <alignment horizontal="right"/>
    </xf>
    <xf numFmtId="0" fontId="45" fillId="40" borderId="135" applyNumberFormat="0" applyProtection="0">
      <alignment horizontal="right"/>
    </xf>
    <xf numFmtId="49" fontId="53" fillId="0" borderId="135" applyFill="0" applyProtection="0">
      <alignment horizontal="right"/>
    </xf>
    <xf numFmtId="0" fontId="68" fillId="62" borderId="135"/>
    <xf numFmtId="0" fontId="68" fillId="62" borderId="135"/>
    <xf numFmtId="0" fontId="45" fillId="40" borderId="135" applyNumberFormat="0" applyProtection="0">
      <alignment horizontal="left"/>
    </xf>
    <xf numFmtId="1" fontId="41" fillId="0" borderId="135" applyFill="0" applyProtection="0">
      <alignment horizontal="right" vertical="top" wrapText="1"/>
    </xf>
    <xf numFmtId="49" fontId="41" fillId="0" borderId="135" applyFill="0" applyProtection="0">
      <alignment horizontal="right"/>
    </xf>
    <xf numFmtId="1" fontId="53" fillId="0" borderId="135" applyFill="0" applyProtection="0">
      <alignment horizontal="right" vertical="top" wrapText="1"/>
    </xf>
    <xf numFmtId="0" fontId="68" fillId="62" borderId="135"/>
    <xf numFmtId="0" fontId="41" fillId="0" borderId="135" applyFill="0" applyProtection="0">
      <alignment horizontal="right" vertical="top" wrapText="1"/>
    </xf>
    <xf numFmtId="2" fontId="41" fillId="0" borderId="135" applyFill="0" applyProtection="0">
      <alignment horizontal="right" vertical="top" wrapText="1"/>
    </xf>
    <xf numFmtId="0" fontId="53" fillId="0" borderId="135" applyFill="0" applyProtection="0">
      <alignment horizontal="right" vertical="top" wrapText="1"/>
    </xf>
    <xf numFmtId="0" fontId="45" fillId="40" borderId="135" applyNumberFormat="0" applyProtection="0">
      <alignment horizontal="right"/>
    </xf>
    <xf numFmtId="2" fontId="53" fillId="0" borderId="135" applyFill="0" applyProtection="0">
      <alignment horizontal="right" vertical="top" wrapText="1"/>
    </xf>
    <xf numFmtId="49" fontId="41" fillId="0" borderId="135" applyFill="0" applyProtection="0">
      <alignment horizontal="right"/>
    </xf>
    <xf numFmtId="1" fontId="41" fillId="0" borderId="135" applyFill="0" applyProtection="0">
      <alignment horizontal="right" vertical="top" wrapText="1"/>
    </xf>
    <xf numFmtId="0" fontId="50" fillId="0" borderId="133" applyNumberFormat="0" applyFill="0" applyAlignment="0" applyProtection="0"/>
    <xf numFmtId="0" fontId="47" fillId="37" borderId="131" applyNumberFormat="0" applyAlignment="0" applyProtection="0"/>
    <xf numFmtId="1" fontId="41" fillId="0" borderId="135" applyFill="0" applyProtection="0">
      <alignment horizontal="right" vertical="top" wrapText="1"/>
    </xf>
    <xf numFmtId="2" fontId="53" fillId="0" borderId="135" applyFill="0" applyProtection="0">
      <alignment horizontal="right" vertical="top" wrapText="1"/>
    </xf>
    <xf numFmtId="0" fontId="68" fillId="62" borderId="135"/>
    <xf numFmtId="0" fontId="57" fillId="38" borderId="131" applyNumberFormat="0" applyAlignment="0" applyProtection="0"/>
    <xf numFmtId="0" fontId="47" fillId="37" borderId="131" applyNumberFormat="0" applyAlignment="0" applyProtection="0"/>
    <xf numFmtId="1" fontId="41" fillId="0" borderId="135" applyFill="0" applyProtection="0">
      <alignment horizontal="right" vertical="top" wrapText="1"/>
    </xf>
    <xf numFmtId="0" fontId="68" fillId="62" borderId="135"/>
    <xf numFmtId="0" fontId="68" fillId="62" borderId="135"/>
    <xf numFmtId="0" fontId="68" fillId="62" borderId="135"/>
    <xf numFmtId="1" fontId="41" fillId="0" borderId="135" applyFill="0" applyProtection="0">
      <alignment horizontal="right" vertical="top" wrapText="1"/>
    </xf>
    <xf numFmtId="1" fontId="53" fillId="0" borderId="135" applyFill="0" applyProtection="0">
      <alignment horizontal="right" vertical="top" wrapText="1"/>
    </xf>
    <xf numFmtId="0" fontId="41" fillId="0" borderId="135" applyFill="0" applyProtection="0">
      <alignment horizontal="right" vertical="top" wrapText="1"/>
    </xf>
    <xf numFmtId="2" fontId="53" fillId="0" borderId="135" applyFill="0" applyProtection="0">
      <alignment horizontal="right" vertical="top" wrapText="1"/>
    </xf>
    <xf numFmtId="0" fontId="68" fillId="62" borderId="135"/>
    <xf numFmtId="49" fontId="53" fillId="0" borderId="135" applyFill="0" applyProtection="0">
      <alignment horizontal="right"/>
    </xf>
    <xf numFmtId="0" fontId="68" fillId="62" borderId="135"/>
    <xf numFmtId="0" fontId="68" fillId="62" borderId="135"/>
    <xf numFmtId="2" fontId="53" fillId="0" borderId="135" applyFill="0" applyProtection="0">
      <alignment horizontal="right" vertical="top" wrapText="1"/>
    </xf>
    <xf numFmtId="2" fontId="41" fillId="0" borderId="135" applyFill="0" applyProtection="0">
      <alignment horizontal="right" vertical="top" wrapText="1"/>
    </xf>
    <xf numFmtId="0" fontId="45" fillId="40" borderId="135" applyNumberFormat="0" applyProtection="0">
      <alignment horizontal="right"/>
    </xf>
    <xf numFmtId="0" fontId="49" fillId="38" borderId="132" applyNumberFormat="0" applyAlignment="0" applyProtection="0"/>
    <xf numFmtId="0" fontId="45" fillId="40" borderId="135" applyNumberFormat="0" applyProtection="0">
      <alignment horizontal="left"/>
    </xf>
    <xf numFmtId="2" fontId="53" fillId="0" borderId="135" applyFill="0" applyProtection="0">
      <alignment horizontal="right" vertical="top" wrapText="1"/>
    </xf>
    <xf numFmtId="0" fontId="68" fillId="62" borderId="135"/>
    <xf numFmtId="0" fontId="68" fillId="62" borderId="135"/>
    <xf numFmtId="0" fontId="41" fillId="56" borderId="134" applyNumberFormat="0" applyFont="0" applyAlignment="0" applyProtection="0"/>
    <xf numFmtId="49" fontId="53" fillId="0" borderId="135" applyFill="0" applyProtection="0">
      <alignment horizontal="right"/>
    </xf>
    <xf numFmtId="0" fontId="68" fillId="62" borderId="135"/>
    <xf numFmtId="2" fontId="53" fillId="0" borderId="135" applyFill="0" applyProtection="0">
      <alignment horizontal="right" vertical="top" wrapText="1"/>
    </xf>
    <xf numFmtId="0" fontId="57" fillId="38" borderId="131" applyNumberFormat="0" applyAlignment="0" applyProtection="0"/>
    <xf numFmtId="49" fontId="41" fillId="0" borderId="135" applyFill="0" applyProtection="0">
      <alignment horizontal="right"/>
    </xf>
    <xf numFmtId="2" fontId="53" fillId="0" borderId="135" applyFill="0" applyProtection="0">
      <alignment horizontal="right" vertical="top" wrapText="1"/>
    </xf>
    <xf numFmtId="0" fontId="41" fillId="0" borderId="135" applyFill="0" applyProtection="0">
      <alignment horizontal="right" vertical="top" wrapText="1"/>
    </xf>
    <xf numFmtId="2" fontId="41" fillId="0" borderId="135" applyFill="0" applyProtection="0">
      <alignment horizontal="right" vertical="top" wrapText="1"/>
    </xf>
    <xf numFmtId="0" fontId="45" fillId="40" borderId="135" applyNumberFormat="0" applyProtection="0">
      <alignment horizontal="right"/>
    </xf>
    <xf numFmtId="0" fontId="68" fillId="62" borderId="135"/>
    <xf numFmtId="49" fontId="41" fillId="0" borderId="135" applyFill="0" applyProtection="0">
      <alignment horizontal="right"/>
    </xf>
    <xf numFmtId="0" fontId="45" fillId="40" borderId="135" applyNumberFormat="0" applyProtection="0">
      <alignment horizontal="left"/>
    </xf>
    <xf numFmtId="0" fontId="49" fillId="38" borderId="132" applyNumberFormat="0" applyAlignment="0" applyProtection="0"/>
    <xf numFmtId="0" fontId="68" fillId="62" borderId="135"/>
    <xf numFmtId="2" fontId="41" fillId="0" borderId="135" applyFill="0" applyProtection="0">
      <alignment horizontal="right" vertical="top" wrapText="1"/>
    </xf>
    <xf numFmtId="0" fontId="68" fillId="62" borderId="135"/>
    <xf numFmtId="0" fontId="68" fillId="62" borderId="135"/>
    <xf numFmtId="0" fontId="45" fillId="40" borderId="135" applyNumberFormat="0" applyProtection="0">
      <alignment horizontal="left"/>
    </xf>
    <xf numFmtId="0" fontId="68" fillId="62" borderId="135"/>
    <xf numFmtId="49" fontId="41" fillId="0" borderId="135" applyFill="0" applyProtection="0">
      <alignment horizontal="right"/>
    </xf>
    <xf numFmtId="49" fontId="53" fillId="0" borderId="135" applyFill="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0" fontId="47" fillId="37" borderId="131" applyNumberFormat="0" applyAlignment="0" applyProtection="0"/>
    <xf numFmtId="0" fontId="45" fillId="40" borderId="135" applyNumberFormat="0" applyProtection="0">
      <alignment horizontal="right"/>
    </xf>
    <xf numFmtId="0" fontId="68" fillId="62" borderId="135"/>
    <xf numFmtId="0" fontId="47" fillId="37" borderId="131" applyNumberFormat="0" applyAlignment="0" applyProtection="0"/>
    <xf numFmtId="0" fontId="41" fillId="56" borderId="134" applyNumberFormat="0" applyFont="0" applyAlignment="0" applyProtection="0"/>
    <xf numFmtId="2" fontId="53" fillId="0" borderId="135" applyFill="0" applyProtection="0">
      <alignment horizontal="right" vertical="top" wrapText="1"/>
    </xf>
    <xf numFmtId="0" fontId="68" fillId="62" borderId="135"/>
    <xf numFmtId="2" fontId="53" fillId="0" borderId="135" applyFill="0" applyProtection="0">
      <alignment horizontal="right" vertical="top" wrapText="1"/>
    </xf>
    <xf numFmtId="1" fontId="53" fillId="0" borderId="135" applyFill="0" applyProtection="0">
      <alignment horizontal="right" vertical="top" wrapText="1"/>
    </xf>
    <xf numFmtId="2" fontId="41" fillId="0" borderId="135" applyFill="0" applyProtection="0">
      <alignment horizontal="right" vertical="top" wrapText="1"/>
    </xf>
    <xf numFmtId="0" fontId="41" fillId="56" borderId="134" applyNumberFormat="0" applyFont="0" applyAlignment="0" applyProtection="0"/>
    <xf numFmtId="1" fontId="41" fillId="0" borderId="135" applyFill="0" applyProtection="0">
      <alignment horizontal="right" vertical="top" wrapText="1"/>
    </xf>
    <xf numFmtId="0" fontId="47" fillId="37" borderId="131" applyNumberFormat="0" applyAlignment="0" applyProtection="0"/>
    <xf numFmtId="1" fontId="53" fillId="0" borderId="135" applyFill="0" applyProtection="0">
      <alignment horizontal="right" vertical="top" wrapText="1"/>
    </xf>
    <xf numFmtId="0" fontId="68" fillId="62" borderId="135"/>
    <xf numFmtId="0" fontId="57" fillId="38" borderId="131" applyNumberFormat="0" applyAlignment="0" applyProtection="0"/>
    <xf numFmtId="0" fontId="68" fillId="62" borderId="135"/>
    <xf numFmtId="1" fontId="53"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left"/>
    </xf>
    <xf numFmtId="2" fontId="41" fillId="0" borderId="135" applyFill="0" applyProtection="0">
      <alignment horizontal="right" vertical="top" wrapText="1"/>
    </xf>
    <xf numFmtId="49" fontId="53" fillId="0" borderId="135" applyFill="0" applyProtection="0">
      <alignment horizontal="right"/>
    </xf>
    <xf numFmtId="1" fontId="41" fillId="0" borderId="135" applyFill="0" applyProtection="0">
      <alignment horizontal="right" vertical="top" wrapText="1"/>
    </xf>
    <xf numFmtId="0" fontId="45" fillId="40" borderId="135" applyNumberFormat="0" applyProtection="0">
      <alignment horizontal="left"/>
    </xf>
    <xf numFmtId="0" fontId="68" fillId="62" borderId="135"/>
    <xf numFmtId="0" fontId="50" fillId="0" borderId="133" applyNumberFormat="0" applyFill="0" applyAlignment="0" applyProtection="0"/>
    <xf numFmtId="49" fontId="41" fillId="0" borderId="135" applyFill="0" applyProtection="0">
      <alignment horizontal="right"/>
    </xf>
    <xf numFmtId="0" fontId="41" fillId="56" borderId="134" applyNumberFormat="0" applyFont="0" applyAlignment="0" applyProtection="0"/>
    <xf numFmtId="49" fontId="41" fillId="0" borderId="135" applyFill="0" applyProtection="0">
      <alignment horizontal="right"/>
    </xf>
    <xf numFmtId="0" fontId="50" fillId="0" borderId="133" applyNumberFormat="0" applyFill="0" applyAlignment="0" applyProtection="0"/>
    <xf numFmtId="49" fontId="41" fillId="0" borderId="135" applyFill="0" applyProtection="0">
      <alignment horizontal="right"/>
    </xf>
    <xf numFmtId="0" fontId="45" fillId="40" borderId="135" applyNumberFormat="0" applyProtection="0">
      <alignment horizontal="left"/>
    </xf>
    <xf numFmtId="49" fontId="41" fillId="0" borderId="135" applyFill="0" applyProtection="0">
      <alignment horizontal="right"/>
    </xf>
    <xf numFmtId="1" fontId="53" fillId="0" borderId="135" applyFill="0" applyProtection="0">
      <alignment horizontal="right" vertical="top" wrapText="1"/>
    </xf>
    <xf numFmtId="0" fontId="45" fillId="40" borderId="135" applyNumberFormat="0" applyProtection="0">
      <alignment horizontal="left"/>
    </xf>
    <xf numFmtId="0" fontId="41" fillId="0" borderId="135" applyFill="0" applyProtection="0">
      <alignment horizontal="right" vertical="top" wrapText="1"/>
    </xf>
    <xf numFmtId="0" fontId="68" fillId="62" borderId="135"/>
    <xf numFmtId="0" fontId="45" fillId="40" borderId="135" applyNumberFormat="0" applyProtection="0">
      <alignment horizontal="left"/>
    </xf>
    <xf numFmtId="1" fontId="53" fillId="0" borderId="135" applyFill="0" applyProtection="0">
      <alignment horizontal="right" vertical="top" wrapText="1"/>
    </xf>
    <xf numFmtId="2" fontId="53" fillId="0" borderId="135" applyFill="0" applyProtection="0">
      <alignment horizontal="right" vertical="top" wrapText="1"/>
    </xf>
    <xf numFmtId="49" fontId="53" fillId="0" borderId="135" applyFill="0" applyProtection="0">
      <alignment horizontal="right"/>
    </xf>
    <xf numFmtId="1" fontId="53" fillId="0" borderId="135" applyFill="0" applyProtection="0">
      <alignment horizontal="right" vertical="top" wrapText="1"/>
    </xf>
    <xf numFmtId="0" fontId="41" fillId="0" borderId="135" applyFill="0" applyProtection="0">
      <alignment horizontal="right" vertical="top" wrapText="1"/>
    </xf>
    <xf numFmtId="49" fontId="53" fillId="0" borderId="135" applyFill="0" applyProtection="0">
      <alignment horizontal="right"/>
    </xf>
    <xf numFmtId="0" fontId="68" fillId="62" borderId="135"/>
    <xf numFmtId="0" fontId="41" fillId="0" borderId="135" applyFill="0" applyProtection="0">
      <alignment horizontal="right" vertical="top" wrapText="1"/>
    </xf>
    <xf numFmtId="0" fontId="68" fillId="62" borderId="135"/>
    <xf numFmtId="49" fontId="53" fillId="0" borderId="135" applyFill="0" applyProtection="0">
      <alignment horizontal="right"/>
    </xf>
    <xf numFmtId="1" fontId="41" fillId="0" borderId="135" applyFill="0" applyProtection="0">
      <alignment horizontal="right" vertical="top" wrapText="1"/>
    </xf>
    <xf numFmtId="0" fontId="45" fillId="40" borderId="135" applyNumberFormat="0" applyProtection="0">
      <alignment horizontal="right"/>
    </xf>
    <xf numFmtId="0" fontId="41" fillId="0" borderId="135" applyFill="0" applyProtection="0">
      <alignment horizontal="right" vertical="top" wrapText="1"/>
    </xf>
    <xf numFmtId="0" fontId="41" fillId="0" borderId="135" applyFill="0" applyProtection="0">
      <alignment horizontal="right" vertical="top" wrapText="1"/>
    </xf>
    <xf numFmtId="0" fontId="68" fillId="62" borderId="135"/>
    <xf numFmtId="0" fontId="41" fillId="0" borderId="135" applyFill="0" applyProtection="0">
      <alignment horizontal="right" vertical="top" wrapText="1"/>
    </xf>
    <xf numFmtId="0" fontId="68" fillId="62" borderId="135"/>
    <xf numFmtId="0" fontId="50" fillId="0" borderId="133" applyNumberFormat="0" applyFill="0" applyAlignment="0" applyProtection="0"/>
    <xf numFmtId="0" fontId="45" fillId="40" borderId="135" applyNumberFormat="0" applyProtection="0">
      <alignment horizontal="left"/>
    </xf>
    <xf numFmtId="1" fontId="53" fillId="0" borderId="135" applyFill="0" applyProtection="0">
      <alignment horizontal="right" vertical="top" wrapText="1"/>
    </xf>
    <xf numFmtId="0" fontId="50" fillId="0" borderId="133" applyNumberFormat="0" applyFill="0" applyAlignment="0" applyProtection="0"/>
    <xf numFmtId="0" fontId="45" fillId="40" borderId="135" applyNumberFormat="0" applyProtection="0">
      <alignment horizontal="right"/>
    </xf>
    <xf numFmtId="0" fontId="41" fillId="0" borderId="135" applyFill="0" applyProtection="0">
      <alignment horizontal="right" vertical="top" wrapText="1"/>
    </xf>
    <xf numFmtId="0" fontId="53"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left"/>
    </xf>
    <xf numFmtId="0" fontId="41" fillId="0" borderId="135" applyFill="0" applyProtection="0">
      <alignment horizontal="right" vertical="top" wrapText="1"/>
    </xf>
    <xf numFmtId="0" fontId="45" fillId="40" borderId="135" applyNumberFormat="0" applyProtection="0">
      <alignment horizontal="left"/>
    </xf>
    <xf numFmtId="49" fontId="53" fillId="0" borderId="135" applyFill="0" applyProtection="0">
      <alignment horizontal="right"/>
    </xf>
    <xf numFmtId="0" fontId="49" fillId="38" borderId="132" applyNumberFormat="0" applyAlignment="0" applyProtection="0"/>
    <xf numFmtId="0" fontId="45" fillId="40" borderId="135" applyNumberFormat="0" applyProtection="0">
      <alignment horizontal="left"/>
    </xf>
    <xf numFmtId="0" fontId="68" fillId="62" borderId="135"/>
    <xf numFmtId="0" fontId="49" fillId="38" borderId="132" applyNumberFormat="0" applyAlignment="0" applyProtection="0"/>
    <xf numFmtId="1" fontId="53" fillId="0" borderId="135" applyFill="0" applyProtection="0">
      <alignment horizontal="right" vertical="top" wrapText="1"/>
    </xf>
    <xf numFmtId="1" fontId="41" fillId="0" borderId="135" applyFill="0" applyProtection="0">
      <alignment horizontal="right" vertical="top" wrapText="1"/>
    </xf>
    <xf numFmtId="0" fontId="41" fillId="56" borderId="134" applyNumberFormat="0" applyFont="0" applyAlignment="0" applyProtection="0"/>
    <xf numFmtId="0" fontId="47" fillId="37" borderId="131" applyNumberFormat="0" applyAlignment="0" applyProtection="0"/>
    <xf numFmtId="0" fontId="68" fillId="62" borderId="135"/>
    <xf numFmtId="0" fontId="68" fillId="62" borderId="135"/>
    <xf numFmtId="0" fontId="50" fillId="0" borderId="133" applyNumberFormat="0" applyFill="0" applyAlignment="0" applyProtection="0"/>
    <xf numFmtId="49" fontId="41" fillId="0" borderId="135" applyFill="0" applyProtection="0">
      <alignment horizontal="right"/>
    </xf>
    <xf numFmtId="0" fontId="49" fillId="38" borderId="132" applyNumberFormat="0" applyAlignment="0" applyProtection="0"/>
    <xf numFmtId="2" fontId="53" fillId="0" borderId="135" applyFill="0" applyProtection="0">
      <alignment horizontal="right" vertical="top" wrapText="1"/>
    </xf>
    <xf numFmtId="2" fontId="41" fillId="0" borderId="135" applyFill="0" applyProtection="0">
      <alignment horizontal="right" vertical="top" wrapText="1"/>
    </xf>
    <xf numFmtId="0" fontId="49" fillId="38" borderId="132" applyNumberFormat="0" applyAlignment="0" applyProtection="0"/>
    <xf numFmtId="49" fontId="41" fillId="0" borderId="135" applyFill="0" applyProtection="0">
      <alignment horizontal="right"/>
    </xf>
    <xf numFmtId="2" fontId="41" fillId="0" borderId="135" applyFill="0" applyProtection="0">
      <alignment horizontal="right" vertical="top" wrapText="1"/>
    </xf>
    <xf numFmtId="0" fontId="68" fillId="62" borderId="135"/>
    <xf numFmtId="2" fontId="41" fillId="0" borderId="135" applyFill="0" applyProtection="0">
      <alignment horizontal="right" vertical="top" wrapText="1"/>
    </xf>
    <xf numFmtId="2" fontId="41" fillId="0" borderId="135" applyFill="0" applyProtection="0">
      <alignment horizontal="right" vertical="top" wrapText="1"/>
    </xf>
    <xf numFmtId="0" fontId="57" fillId="38" borderId="131" applyNumberFormat="0" applyAlignment="0" applyProtection="0"/>
    <xf numFmtId="0" fontId="53" fillId="0" borderId="135" applyFill="0" applyProtection="0">
      <alignment horizontal="right" vertical="top" wrapText="1"/>
    </xf>
    <xf numFmtId="1" fontId="41" fillId="0" borderId="135" applyFill="0" applyProtection="0">
      <alignment horizontal="right" vertical="top" wrapText="1"/>
    </xf>
    <xf numFmtId="0" fontId="41" fillId="56" borderId="134" applyNumberFormat="0" applyFont="0" applyAlignment="0" applyProtection="0"/>
    <xf numFmtId="1" fontId="41" fillId="0" borderId="135" applyFill="0" applyProtection="0">
      <alignment horizontal="right" vertical="top" wrapText="1"/>
    </xf>
    <xf numFmtId="0" fontId="68" fillId="62" borderId="135"/>
    <xf numFmtId="0" fontId="68" fillId="62" borderId="135"/>
    <xf numFmtId="2" fontId="41" fillId="0" borderId="135" applyFill="0" applyProtection="0">
      <alignment horizontal="right" vertical="top" wrapText="1"/>
    </xf>
    <xf numFmtId="2" fontId="53" fillId="0" borderId="135" applyFill="0" applyProtection="0">
      <alignment horizontal="right" vertical="top" wrapText="1"/>
    </xf>
    <xf numFmtId="0" fontId="49" fillId="38" borderId="132" applyNumberFormat="0" applyAlignment="0" applyProtection="0"/>
    <xf numFmtId="0" fontId="68" fillId="62" borderId="135"/>
    <xf numFmtId="0" fontId="68" fillId="62" borderId="135"/>
    <xf numFmtId="0" fontId="68" fillId="62" borderId="135"/>
    <xf numFmtId="0" fontId="53" fillId="0" borderId="135" applyFill="0" applyProtection="0">
      <alignment horizontal="right" vertical="top" wrapText="1"/>
    </xf>
    <xf numFmtId="1" fontId="41" fillId="0" borderId="135" applyFill="0" applyProtection="0">
      <alignment horizontal="right" vertical="top" wrapText="1"/>
    </xf>
    <xf numFmtId="0" fontId="41" fillId="56" borderId="134" applyNumberFormat="0" applyFont="0" applyAlignment="0" applyProtection="0"/>
    <xf numFmtId="0" fontId="68" fillId="62" borderId="135"/>
    <xf numFmtId="0" fontId="68" fillId="62" borderId="135"/>
    <xf numFmtId="2" fontId="41" fillId="0" borderId="135" applyFill="0" applyProtection="0">
      <alignment horizontal="right" vertical="top" wrapText="1"/>
    </xf>
    <xf numFmtId="2" fontId="53" fillId="0" borderId="135" applyFill="0" applyProtection="0">
      <alignment horizontal="right" vertical="top" wrapText="1"/>
    </xf>
    <xf numFmtId="0" fontId="68" fillId="62" borderId="135"/>
    <xf numFmtId="0" fontId="68" fillId="62" borderId="135"/>
    <xf numFmtId="0" fontId="68" fillId="62" borderId="135"/>
    <xf numFmtId="0" fontId="41" fillId="56" borderId="134" applyNumberFormat="0" applyFont="0" applyAlignment="0" applyProtection="0"/>
    <xf numFmtId="49" fontId="53" fillId="0" borderId="135" applyFill="0" applyProtection="0">
      <alignment horizontal="right"/>
    </xf>
    <xf numFmtId="49" fontId="53" fillId="0" borderId="135" applyFill="0" applyProtection="0">
      <alignment horizontal="right"/>
    </xf>
    <xf numFmtId="2" fontId="41" fillId="0" borderId="135" applyFill="0" applyProtection="0">
      <alignment horizontal="right" vertical="top" wrapText="1"/>
    </xf>
    <xf numFmtId="0" fontId="68" fillId="62" borderId="135"/>
    <xf numFmtId="0" fontId="68" fillId="62" borderId="135"/>
    <xf numFmtId="49" fontId="41" fillId="0" borderId="135" applyFill="0" applyProtection="0">
      <alignment horizontal="right"/>
    </xf>
    <xf numFmtId="0" fontId="68" fillId="62" borderId="135"/>
    <xf numFmtId="0" fontId="68" fillId="62" borderId="135"/>
    <xf numFmtId="0" fontId="68" fillId="62" borderId="135"/>
    <xf numFmtId="2" fontId="41" fillId="0" borderId="135" applyFill="0" applyProtection="0">
      <alignment horizontal="right" vertical="top" wrapText="1"/>
    </xf>
    <xf numFmtId="1" fontId="41"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left"/>
    </xf>
    <xf numFmtId="0" fontId="45" fillId="40" borderId="135" applyNumberFormat="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1" fontId="41" fillId="0" borderId="135" applyFill="0" applyProtection="0">
      <alignment horizontal="right" vertical="top" wrapText="1"/>
    </xf>
    <xf numFmtId="49" fontId="41" fillId="0" borderId="135" applyFill="0" applyProtection="0">
      <alignment horizontal="right"/>
    </xf>
    <xf numFmtId="0" fontId="45" fillId="40" borderId="135" applyNumberFormat="0" applyProtection="0">
      <alignment horizontal="left"/>
    </xf>
    <xf numFmtId="0" fontId="45" fillId="40" borderId="135" applyNumberFormat="0" applyProtection="0">
      <alignment horizontal="right"/>
    </xf>
    <xf numFmtId="0" fontId="41" fillId="0" borderId="135" applyFill="0" applyProtection="0">
      <alignment horizontal="right" vertical="top" wrapText="1"/>
    </xf>
    <xf numFmtId="0" fontId="45" fillId="40" borderId="135" applyNumberFormat="0" applyProtection="0">
      <alignment horizontal="right"/>
    </xf>
    <xf numFmtId="2" fontId="53" fillId="0" borderId="135" applyFill="0" applyProtection="0">
      <alignment horizontal="right" vertical="top" wrapText="1"/>
    </xf>
    <xf numFmtId="49" fontId="53" fillId="0" borderId="135" applyFill="0" applyProtection="0">
      <alignment horizontal="right"/>
    </xf>
    <xf numFmtId="1" fontId="41" fillId="0" borderId="135" applyFill="0" applyProtection="0">
      <alignment horizontal="right" vertical="top" wrapText="1"/>
    </xf>
    <xf numFmtId="2" fontId="41" fillId="0" borderId="135" applyFill="0" applyProtection="0">
      <alignment horizontal="right" vertical="top" wrapText="1"/>
    </xf>
    <xf numFmtId="0" fontId="45" fillId="40" borderId="135" applyNumberFormat="0" applyProtection="0">
      <alignment horizontal="left"/>
    </xf>
    <xf numFmtId="1" fontId="41" fillId="0" borderId="135" applyFill="0" applyProtection="0">
      <alignment horizontal="right" vertical="top" wrapText="1"/>
    </xf>
    <xf numFmtId="0" fontId="45" fillId="40" borderId="135" applyNumberFormat="0" applyProtection="0">
      <alignment horizontal="right"/>
    </xf>
    <xf numFmtId="1" fontId="53" fillId="0" borderId="135" applyFill="0" applyProtection="0">
      <alignment horizontal="right" vertical="top" wrapText="1"/>
    </xf>
    <xf numFmtId="2" fontId="53" fillId="0" borderId="135" applyFill="0" applyProtection="0">
      <alignment horizontal="right" vertical="top" wrapText="1"/>
    </xf>
    <xf numFmtId="49" fontId="41" fillId="0" borderId="135" applyFill="0" applyProtection="0">
      <alignment horizontal="right"/>
    </xf>
    <xf numFmtId="0" fontId="68" fillId="62" borderId="135"/>
    <xf numFmtId="0" fontId="68" fillId="62" borderId="135"/>
    <xf numFmtId="0" fontId="68" fillId="62" borderId="135"/>
    <xf numFmtId="1" fontId="53" fillId="0" borderId="135" applyFill="0" applyProtection="0">
      <alignment horizontal="right" vertical="top" wrapText="1"/>
    </xf>
    <xf numFmtId="0" fontId="68" fillId="62" borderId="135"/>
    <xf numFmtId="0" fontId="68" fillId="62" borderId="135"/>
    <xf numFmtId="0" fontId="53" fillId="0" borderId="135" applyFill="0" applyProtection="0">
      <alignment horizontal="right" vertical="top" wrapText="1"/>
    </xf>
    <xf numFmtId="1" fontId="41" fillId="0" borderId="135" applyFill="0" applyProtection="0">
      <alignment horizontal="right" vertical="top" wrapText="1"/>
    </xf>
    <xf numFmtId="0" fontId="45" fillId="40" borderId="135" applyNumberFormat="0" applyProtection="0">
      <alignment horizontal="right"/>
    </xf>
    <xf numFmtId="0" fontId="41" fillId="0" borderId="135" applyFill="0" applyProtection="0">
      <alignment horizontal="right" vertical="top" wrapText="1"/>
    </xf>
    <xf numFmtId="0" fontId="45" fillId="40" borderId="135" applyNumberFormat="0" applyProtection="0">
      <alignment horizontal="right"/>
    </xf>
    <xf numFmtId="2" fontId="53" fillId="0" borderId="135" applyFill="0" applyProtection="0">
      <alignment horizontal="right" vertical="top" wrapText="1"/>
    </xf>
    <xf numFmtId="49" fontId="41" fillId="0" borderId="135" applyFill="0" applyProtection="0">
      <alignment horizontal="right"/>
    </xf>
    <xf numFmtId="49" fontId="53" fillId="0" borderId="135" applyFill="0" applyProtection="0">
      <alignment horizontal="right"/>
    </xf>
    <xf numFmtId="0" fontId="68" fillId="62" borderId="135"/>
    <xf numFmtId="0" fontId="68" fillId="62" borderId="135"/>
    <xf numFmtId="49" fontId="53" fillId="0" borderId="135" applyFill="0" applyProtection="0">
      <alignment horizontal="right"/>
    </xf>
    <xf numFmtId="0" fontId="68" fillId="62" borderId="135"/>
    <xf numFmtId="1" fontId="53" fillId="0" borderId="135" applyFill="0" applyProtection="0">
      <alignment horizontal="right" vertical="top" wrapText="1"/>
    </xf>
    <xf numFmtId="0" fontId="41" fillId="0" borderId="135" applyFill="0" applyProtection="0">
      <alignment horizontal="right" vertical="top" wrapText="1"/>
    </xf>
    <xf numFmtId="49" fontId="41" fillId="0" borderId="135" applyFill="0" applyProtection="0">
      <alignment horizontal="right"/>
    </xf>
    <xf numFmtId="2" fontId="41" fillId="0" borderId="135" applyFill="0" applyProtection="0">
      <alignment horizontal="right" vertical="top" wrapText="1"/>
    </xf>
    <xf numFmtId="1" fontId="53" fillId="0" borderId="135" applyFill="0" applyProtection="0">
      <alignment horizontal="right" vertical="top" wrapText="1"/>
    </xf>
    <xf numFmtId="0" fontId="45" fillId="40" borderId="135" applyNumberFormat="0" applyProtection="0">
      <alignment horizontal="left"/>
    </xf>
    <xf numFmtId="2" fontId="41" fillId="0" borderId="135" applyFill="0" applyProtection="0">
      <alignment horizontal="right" vertical="top" wrapText="1"/>
    </xf>
    <xf numFmtId="1" fontId="41" fillId="0" borderId="135" applyFill="0" applyProtection="0">
      <alignment horizontal="right" vertical="top" wrapText="1"/>
    </xf>
    <xf numFmtId="2" fontId="41" fillId="0" borderId="135" applyFill="0" applyProtection="0">
      <alignment horizontal="right" vertical="top" wrapText="1"/>
    </xf>
    <xf numFmtId="2" fontId="53" fillId="0" borderId="135" applyFill="0" applyProtection="0">
      <alignment horizontal="right" vertical="top" wrapText="1"/>
    </xf>
    <xf numFmtId="1" fontId="53"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right"/>
    </xf>
    <xf numFmtId="0" fontId="41" fillId="0" borderId="135" applyFill="0" applyProtection="0">
      <alignment horizontal="right" vertical="top" wrapText="1"/>
    </xf>
    <xf numFmtId="49" fontId="41" fillId="0" borderId="135" applyFill="0" applyProtection="0">
      <alignment horizontal="right"/>
    </xf>
    <xf numFmtId="0" fontId="41" fillId="0" borderId="135" applyFill="0" applyProtection="0">
      <alignment horizontal="right" vertical="top" wrapText="1"/>
    </xf>
    <xf numFmtId="2" fontId="41" fillId="0" borderId="135" applyFill="0" applyProtection="0">
      <alignment horizontal="right" vertical="top" wrapText="1"/>
    </xf>
    <xf numFmtId="0" fontId="41" fillId="0" borderId="135" applyFill="0" applyProtection="0">
      <alignment horizontal="right" vertical="top" wrapText="1"/>
    </xf>
    <xf numFmtId="49" fontId="53" fillId="0" borderId="135" applyFill="0" applyProtection="0">
      <alignment horizontal="right"/>
    </xf>
    <xf numFmtId="0" fontId="45" fillId="40" borderId="135" applyNumberFormat="0" applyProtection="0">
      <alignment horizontal="left"/>
    </xf>
    <xf numFmtId="0" fontId="53" fillId="0" borderId="135" applyFill="0" applyProtection="0">
      <alignment horizontal="right" vertical="top" wrapText="1"/>
    </xf>
    <xf numFmtId="2" fontId="53" fillId="0" borderId="135" applyFill="0" applyProtection="0">
      <alignment horizontal="right" vertical="top" wrapText="1"/>
    </xf>
    <xf numFmtId="1" fontId="41" fillId="0" borderId="135" applyFill="0" applyProtection="0">
      <alignment horizontal="right" vertical="top" wrapText="1"/>
    </xf>
    <xf numFmtId="0" fontId="68" fillId="62" borderId="135"/>
    <xf numFmtId="0" fontId="68" fillId="62" borderId="135"/>
    <xf numFmtId="0" fontId="45" fillId="40" borderId="135" applyNumberFormat="0" applyProtection="0">
      <alignment horizontal="left"/>
    </xf>
    <xf numFmtId="0" fontId="68" fillId="62" borderId="135"/>
    <xf numFmtId="0" fontId="47" fillId="37" borderId="136" applyNumberFormat="0" applyAlignment="0" applyProtection="0"/>
    <xf numFmtId="0" fontId="47" fillId="37" borderId="136" applyNumberFormat="0" applyAlignment="0" applyProtection="0"/>
    <xf numFmtId="0" fontId="49" fillId="38" borderId="137" applyNumberFormat="0" applyAlignment="0" applyProtection="0"/>
    <xf numFmtId="0" fontId="49" fillId="38" borderId="137" applyNumberFormat="0" applyAlignment="0" applyProtection="0"/>
    <xf numFmtId="0" fontId="50" fillId="0" borderId="138" applyNumberFormat="0" applyFill="0" applyAlignment="0" applyProtection="0"/>
    <xf numFmtId="0" fontId="50" fillId="0" borderId="138" applyNumberFormat="0" applyFill="0" applyAlignment="0" applyProtection="0"/>
    <xf numFmtId="0" fontId="45" fillId="40" borderId="140" applyNumberFormat="0" applyProtection="0">
      <alignment horizontal="left"/>
    </xf>
    <xf numFmtId="0" fontId="45" fillId="40" borderId="140" applyNumberFormat="0" applyProtection="0">
      <alignment horizontal="right"/>
    </xf>
    <xf numFmtId="0" fontId="41" fillId="0" borderId="140" applyFill="0" applyProtection="0">
      <alignment horizontal="right" vertical="top" wrapText="1"/>
    </xf>
    <xf numFmtId="2" fontId="41" fillId="0" borderId="140" applyFill="0" applyProtection="0">
      <alignment horizontal="right" vertical="top" wrapText="1"/>
    </xf>
    <xf numFmtId="1" fontId="41" fillId="0" borderId="140" applyFill="0" applyProtection="0">
      <alignment horizontal="right" vertical="top" wrapText="1"/>
    </xf>
    <xf numFmtId="49" fontId="41" fillId="0" borderId="140" applyFill="0" applyProtection="0">
      <alignment horizontal="right"/>
    </xf>
    <xf numFmtId="0" fontId="45" fillId="40" borderId="140" applyNumberFormat="0" applyProtection="0">
      <alignment horizontal="left"/>
    </xf>
    <xf numFmtId="0" fontId="45" fillId="40" borderId="140" applyNumberFormat="0" applyProtection="0">
      <alignment horizontal="right"/>
    </xf>
    <xf numFmtId="0" fontId="41" fillId="0" borderId="140" applyFill="0" applyProtection="0">
      <alignment horizontal="right" vertical="top" wrapText="1"/>
    </xf>
    <xf numFmtId="2" fontId="41" fillId="0" borderId="140" applyFill="0" applyProtection="0">
      <alignment horizontal="right" vertical="top" wrapText="1"/>
    </xf>
    <xf numFmtId="1" fontId="41" fillId="0" borderId="140" applyFill="0" applyProtection="0">
      <alignment horizontal="right" vertical="top" wrapText="1"/>
    </xf>
    <xf numFmtId="49" fontId="41" fillId="0" borderId="140" applyFill="0" applyProtection="0">
      <alignment horizontal="right"/>
    </xf>
    <xf numFmtId="0" fontId="50" fillId="0" borderId="143" applyNumberFormat="0" applyFill="0" applyAlignment="0" applyProtection="0"/>
    <xf numFmtId="0" fontId="50" fillId="0" borderId="143" applyNumberFormat="0" applyFill="0" applyAlignment="0" applyProtection="0"/>
    <xf numFmtId="0" fontId="49" fillId="38" borderId="142" applyNumberFormat="0" applyAlignment="0" applyProtection="0"/>
    <xf numFmtId="0" fontId="49" fillId="38" borderId="142" applyNumberFormat="0" applyAlignment="0" applyProtection="0"/>
    <xf numFmtId="0" fontId="47" fillId="37" borderId="141" applyNumberFormat="0" applyAlignment="0" applyProtection="0"/>
    <xf numFmtId="0" fontId="47" fillId="37" borderId="141" applyNumberFormat="0" applyAlignment="0" applyProtection="0"/>
    <xf numFmtId="0" fontId="45" fillId="40" borderId="140" applyNumberFormat="0" applyProtection="0">
      <alignment horizontal="left"/>
    </xf>
    <xf numFmtId="0" fontId="45" fillId="40" borderId="140" applyNumberFormat="0" applyProtection="0">
      <alignment horizontal="right"/>
    </xf>
    <xf numFmtId="1" fontId="41" fillId="0" borderId="140" applyFill="0" applyProtection="0">
      <alignment horizontal="right" vertical="top" wrapText="1"/>
    </xf>
    <xf numFmtId="49" fontId="41" fillId="0" borderId="140" applyFill="0" applyProtection="0">
      <alignment horizontal="right"/>
    </xf>
    <xf numFmtId="2" fontId="53" fillId="0" borderId="140" applyFill="0" applyProtection="0">
      <alignment horizontal="right" vertical="top" wrapText="1"/>
    </xf>
    <xf numFmtId="1" fontId="53" fillId="0" borderId="140" applyFill="0" applyProtection="0">
      <alignment horizontal="right" vertical="top" wrapText="1"/>
    </xf>
    <xf numFmtId="0" fontId="45" fillId="40" borderId="140" applyNumberFormat="0" applyProtection="0">
      <alignment horizontal="left"/>
    </xf>
    <xf numFmtId="49" fontId="41" fillId="0" borderId="140" applyFill="0" applyProtection="0">
      <alignment horizontal="right"/>
    </xf>
    <xf numFmtId="0" fontId="41" fillId="56" borderId="139" applyNumberFormat="0" applyFont="0" applyAlignment="0" applyProtection="0"/>
    <xf numFmtId="0" fontId="57" fillId="38" borderId="136" applyNumberFormat="0" applyAlignment="0" applyProtection="0"/>
    <xf numFmtId="0" fontId="45" fillId="40" borderId="140" applyNumberFormat="0" applyProtection="0">
      <alignment horizontal="right"/>
    </xf>
    <xf numFmtId="0" fontId="41" fillId="0" borderId="140" applyFill="0" applyProtection="0">
      <alignment horizontal="right" vertical="top" wrapText="1"/>
    </xf>
    <xf numFmtId="0" fontId="41" fillId="56" borderId="139" applyNumberFormat="0" applyFont="0" applyAlignment="0" applyProtection="0"/>
    <xf numFmtId="0" fontId="68" fillId="62" borderId="150"/>
    <xf numFmtId="0" fontId="68" fillId="62" borderId="145"/>
    <xf numFmtId="0" fontId="45" fillId="40" borderId="140" applyNumberFormat="0" applyProtection="0">
      <alignment horizontal="left"/>
    </xf>
    <xf numFmtId="49" fontId="53" fillId="0" borderId="140" applyFill="0" applyProtection="0">
      <alignment horizontal="right"/>
    </xf>
    <xf numFmtId="1" fontId="41" fillId="0" borderId="140" applyFill="0" applyProtection="0">
      <alignment horizontal="right" vertical="top" wrapText="1"/>
    </xf>
    <xf numFmtId="2" fontId="41" fillId="0" borderId="140" applyFill="0" applyProtection="0">
      <alignment horizontal="right" vertical="top" wrapText="1"/>
    </xf>
    <xf numFmtId="0" fontId="53" fillId="0" borderId="140" applyFill="0" applyProtection="0">
      <alignment horizontal="right" vertical="top" wrapText="1"/>
    </xf>
    <xf numFmtId="0" fontId="68" fillId="62" borderId="145"/>
    <xf numFmtId="0" fontId="41" fillId="56" borderId="149" applyNumberFormat="0" applyFont="0" applyAlignment="0" applyProtection="0"/>
    <xf numFmtId="0" fontId="68" fillId="62" borderId="145"/>
    <xf numFmtId="0" fontId="41" fillId="56" borderId="144" applyNumberFormat="0" applyFont="0" applyAlignment="0" applyProtection="0"/>
    <xf numFmtId="0" fontId="41" fillId="0" borderId="140" applyFill="0" applyProtection="0">
      <alignment horizontal="right" vertical="top" wrapText="1"/>
    </xf>
    <xf numFmtId="0" fontId="68" fillId="62" borderId="140"/>
    <xf numFmtId="0" fontId="68" fillId="62" borderId="140"/>
    <xf numFmtId="0" fontId="68" fillId="62" borderId="140"/>
    <xf numFmtId="1" fontId="53" fillId="0" borderId="140" applyFill="0" applyProtection="0">
      <alignment horizontal="right" vertical="top" wrapText="1"/>
    </xf>
    <xf numFmtId="0" fontId="68" fillId="62" borderId="140"/>
    <xf numFmtId="0" fontId="68" fillId="62" borderId="140"/>
    <xf numFmtId="2" fontId="53" fillId="0" borderId="140" applyFill="0" applyProtection="0">
      <alignment horizontal="right" vertical="top" wrapText="1"/>
    </xf>
    <xf numFmtId="2" fontId="41" fillId="0" borderId="140" applyFill="0" applyProtection="0">
      <alignment horizontal="right" vertical="top" wrapText="1"/>
    </xf>
    <xf numFmtId="1" fontId="53" fillId="0" borderId="140" applyFill="0" applyProtection="0">
      <alignment horizontal="right" vertical="top" wrapText="1"/>
    </xf>
    <xf numFmtId="0" fontId="50" fillId="0" borderId="148" applyNumberFormat="0" applyFill="0" applyAlignment="0" applyProtection="0"/>
    <xf numFmtId="0" fontId="68" fillId="62" borderId="150"/>
    <xf numFmtId="1" fontId="41" fillId="0" borderId="140" applyFill="0" applyProtection="0">
      <alignment horizontal="right" vertical="top" wrapText="1"/>
    </xf>
    <xf numFmtId="49" fontId="53" fillId="0" borderId="140" applyFill="0" applyProtection="0">
      <alignment horizontal="right"/>
    </xf>
    <xf numFmtId="0" fontId="45" fillId="40" borderId="140" applyNumberFormat="0" applyProtection="0">
      <alignment horizontal="right"/>
    </xf>
    <xf numFmtId="0" fontId="47" fillId="37" borderId="146" applyNumberFormat="0" applyAlignment="0" applyProtection="0"/>
    <xf numFmtId="0" fontId="68" fillId="62" borderId="150"/>
    <xf numFmtId="0" fontId="68" fillId="62" borderId="140"/>
    <xf numFmtId="0" fontId="68" fillId="62" borderId="140"/>
    <xf numFmtId="2" fontId="53" fillId="0" borderId="140" applyFill="0" applyProtection="0">
      <alignment horizontal="right" vertical="top" wrapText="1"/>
    </xf>
    <xf numFmtId="0" fontId="68" fillId="62" borderId="140"/>
    <xf numFmtId="49" fontId="53" fillId="0" borderId="140" applyFill="0" applyProtection="0">
      <alignment horizontal="right"/>
    </xf>
    <xf numFmtId="0" fontId="41" fillId="0" borderId="140" applyFill="0" applyProtection="0">
      <alignment horizontal="right" vertical="top" wrapText="1"/>
    </xf>
    <xf numFmtId="0" fontId="68" fillId="62" borderId="145"/>
    <xf numFmtId="0" fontId="50" fillId="0" borderId="148" applyNumberFormat="0" applyFill="0" applyAlignment="0" applyProtection="0"/>
    <xf numFmtId="0" fontId="68" fillId="62" borderId="145"/>
    <xf numFmtId="0" fontId="68" fillId="62" borderId="150"/>
    <xf numFmtId="0" fontId="41" fillId="56" borderId="149" applyNumberFormat="0" applyFont="0" applyAlignment="0" applyProtection="0"/>
    <xf numFmtId="0" fontId="49" fillId="38" borderId="147" applyNumberFormat="0" applyAlignment="0" applyProtection="0"/>
    <xf numFmtId="0" fontId="41" fillId="0" borderId="140" applyFill="0" applyProtection="0">
      <alignment horizontal="right" vertical="top" wrapText="1"/>
    </xf>
    <xf numFmtId="49" fontId="53" fillId="0" borderId="140" applyFill="0" applyProtection="0">
      <alignment horizontal="right"/>
    </xf>
    <xf numFmtId="0" fontId="45" fillId="40" borderId="140" applyNumberFormat="0" applyProtection="0">
      <alignment horizontal="left"/>
    </xf>
    <xf numFmtId="0" fontId="68" fillId="62" borderId="145"/>
    <xf numFmtId="49" fontId="41" fillId="0" borderId="140" applyFill="0" applyProtection="0">
      <alignment horizontal="right"/>
    </xf>
    <xf numFmtId="2" fontId="53" fillId="0" borderId="140" applyFill="0" applyProtection="0">
      <alignment horizontal="right" vertical="top" wrapText="1"/>
    </xf>
    <xf numFmtId="2" fontId="41" fillId="0" borderId="140" applyFill="0" applyProtection="0">
      <alignment horizontal="right" vertical="top" wrapText="1"/>
    </xf>
    <xf numFmtId="0" fontId="68" fillId="62" borderId="145"/>
    <xf numFmtId="0" fontId="68" fillId="62" borderId="150"/>
    <xf numFmtId="0" fontId="68" fillId="62" borderId="150"/>
    <xf numFmtId="0" fontId="53" fillId="0" borderId="140" applyFill="0" applyProtection="0">
      <alignment horizontal="right" vertical="top" wrapText="1"/>
    </xf>
    <xf numFmtId="1" fontId="53" fillId="0" borderId="140" applyFill="0" applyProtection="0">
      <alignment horizontal="right" vertical="top" wrapText="1"/>
    </xf>
    <xf numFmtId="1" fontId="41" fillId="0" borderId="140" applyFill="0" applyProtection="0">
      <alignment horizontal="right" vertical="top" wrapText="1"/>
    </xf>
    <xf numFmtId="0" fontId="68" fillId="62" borderId="150"/>
    <xf numFmtId="0" fontId="45" fillId="40" borderId="140" applyNumberFormat="0" applyProtection="0">
      <alignment horizontal="right"/>
    </xf>
    <xf numFmtId="0" fontId="45" fillId="40" borderId="140" applyNumberFormat="0" applyProtection="0">
      <alignment horizontal="right"/>
    </xf>
    <xf numFmtId="2" fontId="53" fillId="0" borderId="140" applyFill="0" applyProtection="0">
      <alignment horizontal="right" vertical="top" wrapText="1"/>
    </xf>
    <xf numFmtId="49" fontId="41" fillId="0" borderId="140" applyFill="0" applyProtection="0">
      <alignment horizontal="right"/>
    </xf>
    <xf numFmtId="0" fontId="68" fillId="62" borderId="150"/>
    <xf numFmtId="0" fontId="47" fillId="37" borderId="146" applyNumberFormat="0" applyAlignment="0" applyProtection="0"/>
    <xf numFmtId="0" fontId="68" fillId="62" borderId="145"/>
    <xf numFmtId="1" fontId="53" fillId="0" borderId="140" applyFill="0" applyProtection="0">
      <alignment horizontal="right" vertical="top" wrapText="1"/>
    </xf>
    <xf numFmtId="0" fontId="41" fillId="0" borderId="140" applyFill="0" applyProtection="0">
      <alignment horizontal="right" vertical="top" wrapText="1"/>
    </xf>
    <xf numFmtId="0" fontId="57" fillId="38" borderId="146" applyNumberFormat="0" applyAlignment="0" applyProtection="0"/>
    <xf numFmtId="0" fontId="49" fillId="38" borderId="147" applyNumberFormat="0" applyAlignment="0" applyProtection="0"/>
    <xf numFmtId="0" fontId="41" fillId="56" borderId="144" applyNumberFormat="0" applyFont="0" applyAlignment="0" applyProtection="0"/>
    <xf numFmtId="49" fontId="53" fillId="0" borderId="140" applyFill="0" applyProtection="0">
      <alignment horizontal="right"/>
    </xf>
    <xf numFmtId="2" fontId="41" fillId="0" borderId="140" applyFill="0" applyProtection="0">
      <alignment horizontal="right" vertical="top" wrapText="1"/>
    </xf>
    <xf numFmtId="0" fontId="57" fillId="38" borderId="141" applyNumberFormat="0" applyAlignment="0" applyProtection="0"/>
    <xf numFmtId="0" fontId="68" fillId="62" borderId="140"/>
    <xf numFmtId="0" fontId="68" fillId="62" borderId="140"/>
    <xf numFmtId="2" fontId="41" fillId="0" borderId="140" applyFill="0" applyProtection="0">
      <alignment horizontal="right" vertical="top" wrapText="1"/>
    </xf>
    <xf numFmtId="1" fontId="41" fillId="0" borderId="140" applyFill="0" applyProtection="0">
      <alignment horizontal="right" vertical="top" wrapText="1"/>
    </xf>
    <xf numFmtId="0" fontId="68" fillId="62" borderId="145"/>
    <xf numFmtId="0" fontId="68" fillId="62" borderId="145"/>
    <xf numFmtId="0" fontId="68" fillId="62" borderId="140"/>
    <xf numFmtId="0" fontId="68" fillId="62" borderId="150"/>
    <xf numFmtId="0" fontId="68" fillId="62" borderId="150"/>
    <xf numFmtId="0" fontId="47" fillId="37" borderId="151" applyNumberFormat="0" applyAlignment="0" applyProtection="0"/>
    <xf numFmtId="0" fontId="47" fillId="37" borderId="151" applyNumberFormat="0" applyAlignment="0" applyProtection="0"/>
    <xf numFmtId="0" fontId="49" fillId="38" borderId="152" applyNumberFormat="0" applyAlignment="0" applyProtection="0"/>
    <xf numFmtId="0" fontId="49" fillId="38" borderId="152" applyNumberFormat="0" applyAlignment="0" applyProtection="0"/>
    <xf numFmtId="2" fontId="41" fillId="0" borderId="155" applyFill="0" applyProtection="0">
      <alignment horizontal="right" vertical="top" wrapText="1"/>
    </xf>
    <xf numFmtId="0" fontId="50" fillId="0" borderId="153" applyNumberFormat="0" applyFill="0" applyAlignment="0" applyProtection="0"/>
    <xf numFmtId="0" fontId="50" fillId="0" borderId="153" applyNumberFormat="0" applyFill="0" applyAlignment="0" applyProtection="0"/>
    <xf numFmtId="0" fontId="45" fillId="40" borderId="150" applyNumberFormat="0" applyProtection="0">
      <alignment horizontal="right"/>
    </xf>
    <xf numFmtId="0" fontId="45" fillId="40" borderId="150" applyNumberFormat="0" applyProtection="0">
      <alignment horizontal="left"/>
    </xf>
    <xf numFmtId="49" fontId="41" fillId="0" borderId="150" applyFill="0" applyProtection="0">
      <alignment horizontal="right"/>
    </xf>
    <xf numFmtId="1" fontId="41" fillId="0" borderId="150" applyFill="0" applyProtection="0">
      <alignment horizontal="right" vertical="top" wrapText="1"/>
    </xf>
    <xf numFmtId="2" fontId="41" fillId="0" borderId="150" applyFill="0" applyProtection="0">
      <alignment horizontal="right" vertical="top" wrapText="1"/>
    </xf>
    <xf numFmtId="0" fontId="41" fillId="0" borderId="150" applyFill="0" applyProtection="0">
      <alignment horizontal="right" vertical="top" wrapText="1"/>
    </xf>
    <xf numFmtId="0" fontId="45" fillId="40" borderId="150" applyNumberFormat="0" applyProtection="0">
      <alignment horizontal="right"/>
    </xf>
    <xf numFmtId="0" fontId="45" fillId="40" borderId="150" applyNumberFormat="0" applyProtection="0">
      <alignment horizontal="left"/>
    </xf>
    <xf numFmtId="49" fontId="41" fillId="0" borderId="150" applyFill="0" applyProtection="0">
      <alignment horizontal="right"/>
    </xf>
    <xf numFmtId="1" fontId="41" fillId="0" borderId="150" applyFill="0" applyProtection="0">
      <alignment horizontal="right" vertical="top" wrapText="1"/>
    </xf>
    <xf numFmtId="2" fontId="41" fillId="0" borderId="150" applyFill="0" applyProtection="0">
      <alignment horizontal="right" vertical="top" wrapText="1"/>
    </xf>
    <xf numFmtId="0" fontId="41" fillId="0" borderId="150" applyFill="0" applyProtection="0">
      <alignment horizontal="right" vertical="top" wrapText="1"/>
    </xf>
    <xf numFmtId="0" fontId="45" fillId="40" borderId="150" applyNumberFormat="0" applyProtection="0">
      <alignment horizontal="right"/>
    </xf>
    <xf numFmtId="0" fontId="45" fillId="40" borderId="150" applyNumberFormat="0" applyProtection="0">
      <alignment horizontal="left"/>
    </xf>
    <xf numFmtId="49" fontId="41" fillId="0" borderId="150" applyFill="0" applyProtection="0">
      <alignment horizontal="right"/>
    </xf>
    <xf numFmtId="1" fontId="41" fillId="0" borderId="150" applyFill="0" applyProtection="0">
      <alignment horizontal="right" vertical="top" wrapText="1"/>
    </xf>
    <xf numFmtId="2" fontId="41" fillId="0" borderId="150" applyFill="0" applyProtection="0">
      <alignment horizontal="right" vertical="top" wrapText="1"/>
    </xf>
    <xf numFmtId="0" fontId="41" fillId="0" borderId="150" applyFill="0" applyProtection="0">
      <alignment horizontal="right" vertical="top" wrapText="1"/>
    </xf>
    <xf numFmtId="0" fontId="45" fillId="40" borderId="150" applyNumberFormat="0" applyProtection="0">
      <alignment horizontal="right"/>
    </xf>
    <xf numFmtId="1" fontId="41" fillId="0" borderId="150" applyFill="0" applyProtection="0">
      <alignment horizontal="right" vertical="top" wrapText="1"/>
    </xf>
    <xf numFmtId="2" fontId="41" fillId="0" borderId="150" applyFill="0" applyProtection="0">
      <alignment horizontal="right" vertical="top" wrapText="1"/>
    </xf>
    <xf numFmtId="0" fontId="41" fillId="0" borderId="150" applyFill="0" applyProtection="0">
      <alignment horizontal="right" vertical="top" wrapText="1"/>
    </xf>
    <xf numFmtId="0" fontId="45" fillId="40" borderId="150" applyNumberFormat="0" applyProtection="0">
      <alignment horizontal="right"/>
    </xf>
    <xf numFmtId="0" fontId="45" fillId="40" borderId="150" applyNumberFormat="0" applyProtection="0">
      <alignment horizontal="left"/>
    </xf>
    <xf numFmtId="49" fontId="41" fillId="0" borderId="150" applyFill="0" applyProtection="0">
      <alignment horizontal="right"/>
    </xf>
    <xf numFmtId="1" fontId="41" fillId="0" borderId="150" applyFill="0" applyProtection="0">
      <alignment horizontal="right" vertical="top" wrapText="1"/>
    </xf>
    <xf numFmtId="2" fontId="41" fillId="0" borderId="150" applyFill="0" applyProtection="0">
      <alignment horizontal="right" vertical="top" wrapText="1"/>
    </xf>
    <xf numFmtId="0" fontId="41" fillId="0" borderId="150" applyFill="0" applyProtection="0">
      <alignment horizontal="right" vertical="top" wrapText="1"/>
    </xf>
    <xf numFmtId="0" fontId="45" fillId="40" borderId="150" applyNumberFormat="0" applyProtection="0">
      <alignment horizontal="right"/>
    </xf>
    <xf numFmtId="0" fontId="45" fillId="40" borderId="150" applyNumberFormat="0" applyProtection="0">
      <alignment horizontal="left"/>
    </xf>
    <xf numFmtId="49" fontId="41" fillId="0" borderId="150" applyFill="0" applyProtection="0">
      <alignment horizontal="right"/>
    </xf>
    <xf numFmtId="1" fontId="41" fillId="0" borderId="150" applyFill="0" applyProtection="0">
      <alignment horizontal="right" vertical="top" wrapText="1"/>
    </xf>
    <xf numFmtId="2" fontId="41" fillId="0" borderId="150" applyFill="0" applyProtection="0">
      <alignment horizontal="right" vertical="top" wrapText="1"/>
    </xf>
    <xf numFmtId="0" fontId="41" fillId="0" borderId="150" applyFill="0" applyProtection="0">
      <alignment horizontal="right" vertical="top" wrapText="1"/>
    </xf>
    <xf numFmtId="0" fontId="45" fillId="40" borderId="150" applyNumberFormat="0" applyProtection="0">
      <alignment horizontal="right"/>
    </xf>
    <xf numFmtId="0" fontId="45" fillId="40" borderId="150" applyNumberFormat="0" applyProtection="0">
      <alignment horizontal="left"/>
    </xf>
    <xf numFmtId="49" fontId="41" fillId="0" borderId="150" applyFill="0" applyProtection="0">
      <alignment horizontal="right"/>
    </xf>
    <xf numFmtId="1" fontId="41" fillId="0" borderId="150" applyFill="0" applyProtection="0">
      <alignment horizontal="right" vertical="top" wrapText="1"/>
    </xf>
    <xf numFmtId="2" fontId="41" fillId="0" borderId="150" applyFill="0" applyProtection="0">
      <alignment horizontal="right" vertical="top" wrapText="1"/>
    </xf>
    <xf numFmtId="0" fontId="41" fillId="0" borderId="150" applyFill="0" applyProtection="0">
      <alignment horizontal="right" vertical="top" wrapText="1"/>
    </xf>
    <xf numFmtId="1" fontId="41" fillId="0" borderId="155" applyFill="0" applyProtection="0">
      <alignment horizontal="right" vertical="top" wrapText="1"/>
    </xf>
    <xf numFmtId="49" fontId="53" fillId="0" borderId="150" applyFill="0" applyProtection="0">
      <alignment horizontal="right"/>
    </xf>
    <xf numFmtId="2" fontId="53" fillId="0" borderId="150" applyFill="0" applyProtection="0">
      <alignment horizontal="right" vertical="top" wrapText="1"/>
    </xf>
    <xf numFmtId="1" fontId="53" fillId="0" borderId="150" applyFill="0" applyProtection="0">
      <alignment horizontal="right" vertical="top" wrapText="1"/>
    </xf>
    <xf numFmtId="49" fontId="53" fillId="0" borderId="150" applyFill="0" applyProtection="0">
      <alignment horizontal="right"/>
    </xf>
    <xf numFmtId="2" fontId="53" fillId="0" borderId="150" applyFill="0" applyProtection="0">
      <alignment horizontal="right" vertical="top" wrapText="1"/>
    </xf>
    <xf numFmtId="1" fontId="53" fillId="0" borderId="150" applyFill="0" applyProtection="0">
      <alignment horizontal="right" vertical="top" wrapText="1"/>
    </xf>
    <xf numFmtId="49" fontId="53" fillId="0" borderId="150" applyFill="0" applyProtection="0">
      <alignment horizontal="right"/>
    </xf>
    <xf numFmtId="0" fontId="53" fillId="0" borderId="150" applyFill="0" applyProtection="0">
      <alignment horizontal="right" vertical="top" wrapText="1"/>
    </xf>
    <xf numFmtId="1" fontId="53" fillId="0" borderId="150" applyFill="0" applyProtection="0">
      <alignment horizontal="right" vertical="top" wrapText="1"/>
    </xf>
    <xf numFmtId="2" fontId="53" fillId="0" borderId="150" applyFill="0" applyProtection="0">
      <alignment horizontal="right" vertical="top" wrapText="1"/>
    </xf>
    <xf numFmtId="49" fontId="53" fillId="0" borderId="150" applyFill="0" applyProtection="0">
      <alignment horizontal="right"/>
    </xf>
    <xf numFmtId="1" fontId="53" fillId="0" borderId="150" applyFill="0" applyProtection="0">
      <alignment horizontal="right" vertical="top" wrapText="1"/>
    </xf>
    <xf numFmtId="2" fontId="53" fillId="0" borderId="150" applyFill="0" applyProtection="0">
      <alignment horizontal="right" vertical="top" wrapText="1"/>
    </xf>
    <xf numFmtId="0" fontId="53" fillId="0" borderId="150" applyFill="0" applyProtection="0">
      <alignment horizontal="right" vertical="top" wrapText="1"/>
    </xf>
    <xf numFmtId="49" fontId="53" fillId="0" borderId="150" applyFill="0" applyProtection="0">
      <alignment horizontal="right"/>
    </xf>
    <xf numFmtId="2" fontId="53" fillId="0" borderId="150" applyFill="0" applyProtection="0">
      <alignment horizontal="right" vertical="top" wrapText="1"/>
    </xf>
    <xf numFmtId="1" fontId="53" fillId="0" borderId="150" applyFill="0" applyProtection="0">
      <alignment horizontal="right" vertical="top" wrapText="1"/>
    </xf>
    <xf numFmtId="2" fontId="41" fillId="0" borderId="155" applyFill="0" applyProtection="0">
      <alignment horizontal="right" vertical="top" wrapText="1"/>
    </xf>
    <xf numFmtId="49" fontId="41" fillId="0" borderId="155" applyFill="0" applyProtection="0">
      <alignment horizontal="right"/>
    </xf>
    <xf numFmtId="1" fontId="41" fillId="0" borderId="155" applyFill="0" applyProtection="0">
      <alignment horizontal="right" vertical="top" wrapText="1"/>
    </xf>
    <xf numFmtId="0" fontId="41" fillId="56" borderId="154" applyNumberFormat="0" applyFont="0" applyAlignment="0" applyProtection="0"/>
    <xf numFmtId="0" fontId="57" fillId="38" borderId="151" applyNumberFormat="0" applyAlignment="0" applyProtection="0"/>
    <xf numFmtId="2" fontId="41" fillId="0" borderId="155" applyFill="0" applyProtection="0">
      <alignment horizontal="right" vertical="top" wrapText="1"/>
    </xf>
    <xf numFmtId="0" fontId="49" fillId="38" borderId="157" applyNumberFormat="0" applyAlignment="0" applyProtection="0"/>
    <xf numFmtId="2" fontId="53" fillId="0" borderId="155" applyFill="0" applyProtection="0">
      <alignment horizontal="right" vertical="top" wrapText="1"/>
    </xf>
    <xf numFmtId="0" fontId="41" fillId="56" borderId="154" applyNumberFormat="0" applyFont="0" applyAlignment="0" applyProtection="0"/>
    <xf numFmtId="0" fontId="45" fillId="40" borderId="155" applyNumberFormat="0" applyProtection="0">
      <alignment horizontal="left"/>
    </xf>
    <xf numFmtId="0" fontId="68" fillId="62" borderId="160"/>
    <xf numFmtId="2" fontId="53" fillId="0" borderId="155" applyFill="0" applyProtection="0">
      <alignment horizontal="right" vertical="top" wrapText="1"/>
    </xf>
    <xf numFmtId="1" fontId="41" fillId="0" borderId="155" applyFill="0" applyProtection="0">
      <alignment horizontal="right" vertical="top" wrapText="1"/>
    </xf>
    <xf numFmtId="1"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right"/>
    </xf>
    <xf numFmtId="0" fontId="68" fillId="62" borderId="160"/>
    <xf numFmtId="1" fontId="53" fillId="0" borderId="155" applyFill="0" applyProtection="0">
      <alignment horizontal="right" vertical="top" wrapText="1"/>
    </xf>
    <xf numFmtId="1" fontId="41" fillId="0" borderId="155" applyFill="0" applyProtection="0">
      <alignment horizontal="right" vertical="top" wrapText="1"/>
    </xf>
    <xf numFmtId="0" fontId="49" fillId="38" borderId="157" applyNumberFormat="0" applyAlignment="0" applyProtection="0"/>
    <xf numFmtId="0" fontId="68" fillId="62" borderId="160"/>
    <xf numFmtId="0" fontId="68" fillId="62" borderId="160"/>
    <xf numFmtId="0" fontId="41" fillId="0" borderId="155" applyFill="0" applyProtection="0">
      <alignment horizontal="right" vertical="top" wrapText="1"/>
    </xf>
    <xf numFmtId="0" fontId="68" fillId="62" borderId="155"/>
    <xf numFmtId="0" fontId="68" fillId="62" borderId="155"/>
    <xf numFmtId="0" fontId="68" fillId="62" borderId="155"/>
    <xf numFmtId="49" fontId="41" fillId="0" borderId="155" applyFill="0" applyProtection="0">
      <alignment horizontal="right"/>
    </xf>
    <xf numFmtId="1" fontId="41" fillId="0" borderId="155" applyFill="0" applyProtection="0">
      <alignment horizontal="right" vertical="top" wrapText="1"/>
    </xf>
    <xf numFmtId="0" fontId="68" fillId="62" borderId="155"/>
    <xf numFmtId="0" fontId="68" fillId="62" borderId="155"/>
    <xf numFmtId="49" fontId="53" fillId="0" borderId="155" applyFill="0" applyProtection="0">
      <alignment horizontal="right"/>
    </xf>
    <xf numFmtId="2" fontId="53" fillId="0" borderId="155" applyFill="0" applyProtection="0">
      <alignment horizontal="right" vertical="top" wrapText="1"/>
    </xf>
    <xf numFmtId="0" fontId="68" fillId="62" borderId="160"/>
    <xf numFmtId="49" fontId="53" fillId="0" borderId="155" applyFill="0" applyProtection="0">
      <alignment horizontal="right"/>
    </xf>
    <xf numFmtId="2" fontId="53" fillId="0" borderId="155" applyFill="0" applyProtection="0">
      <alignment horizontal="right" vertical="top" wrapText="1"/>
    </xf>
    <xf numFmtId="0" fontId="57" fillId="38" borderId="156" applyNumberFormat="0" applyAlignment="0" applyProtection="0"/>
    <xf numFmtId="0" fontId="53"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right"/>
    </xf>
    <xf numFmtId="49" fontId="41" fillId="0" borderId="155" applyFill="0" applyProtection="0">
      <alignment horizontal="right"/>
    </xf>
    <xf numFmtId="0" fontId="68" fillId="62" borderId="160"/>
    <xf numFmtId="0" fontId="68" fillId="62" borderId="160"/>
    <xf numFmtId="2" fontId="41" fillId="0" borderId="155" applyFill="0" applyProtection="0">
      <alignment horizontal="right" vertical="top" wrapText="1"/>
    </xf>
    <xf numFmtId="0" fontId="45" fillId="40" borderId="155" applyNumberFormat="0" applyProtection="0">
      <alignment horizontal="right"/>
    </xf>
    <xf numFmtId="0" fontId="68" fillId="62" borderId="155"/>
    <xf numFmtId="0" fontId="68" fillId="62" borderId="155"/>
    <xf numFmtId="0" fontId="45" fillId="40" borderId="155" applyNumberFormat="0" applyProtection="0">
      <alignment horizontal="left"/>
    </xf>
    <xf numFmtId="0" fontId="68" fillId="62" borderId="155"/>
    <xf numFmtId="0" fontId="41" fillId="0" borderId="155" applyFill="0" applyProtection="0">
      <alignment horizontal="right" vertical="top" wrapText="1"/>
    </xf>
    <xf numFmtId="49" fontId="53" fillId="0" borderId="155" applyFill="0" applyProtection="0">
      <alignment horizontal="right"/>
    </xf>
    <xf numFmtId="0" fontId="41" fillId="0" borderId="155" applyFill="0" applyProtection="0">
      <alignment horizontal="right" vertical="top" wrapText="1"/>
    </xf>
    <xf numFmtId="2" fontId="53" fillId="0" borderId="155" applyFill="0" applyProtection="0">
      <alignment horizontal="right" vertical="top" wrapText="1"/>
    </xf>
    <xf numFmtId="0" fontId="45" fillId="40" borderId="155" applyNumberFormat="0" applyProtection="0">
      <alignment horizontal="left"/>
    </xf>
    <xf numFmtId="0" fontId="53" fillId="0" borderId="155" applyFill="0" applyProtection="0">
      <alignment horizontal="right" vertical="top" wrapText="1"/>
    </xf>
    <xf numFmtId="0" fontId="45" fillId="40" borderId="155" applyNumberFormat="0" applyProtection="0">
      <alignment horizontal="left"/>
    </xf>
    <xf numFmtId="0" fontId="50" fillId="0" borderId="158" applyNumberFormat="0" applyFill="0" applyAlignment="0" applyProtection="0"/>
    <xf numFmtId="0" fontId="47" fillId="37" borderId="156" applyNumberFormat="0" applyAlignment="0" applyProtection="0"/>
    <xf numFmtId="1" fontId="53" fillId="0" borderId="155" applyFill="0" applyProtection="0">
      <alignment horizontal="right" vertical="top" wrapText="1"/>
    </xf>
    <xf numFmtId="2" fontId="41" fillId="0" borderId="155" applyFill="0" applyProtection="0">
      <alignment horizontal="right" vertical="top" wrapText="1"/>
    </xf>
    <xf numFmtId="2" fontId="41"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left"/>
    </xf>
    <xf numFmtId="0" fontId="45" fillId="40" borderId="155" applyNumberFormat="0" applyProtection="0">
      <alignment horizontal="right"/>
    </xf>
    <xf numFmtId="1" fontId="53" fillId="0" borderId="155" applyFill="0" applyProtection="0">
      <alignment horizontal="right" vertical="top" wrapText="1"/>
    </xf>
    <xf numFmtId="0" fontId="45" fillId="40" borderId="155" applyNumberFormat="0" applyProtection="0">
      <alignment horizontal="right"/>
    </xf>
    <xf numFmtId="0" fontId="68" fillId="62" borderId="160"/>
    <xf numFmtId="1" fontId="53" fillId="0" borderId="155" applyFill="0" applyProtection="0">
      <alignment horizontal="right" vertical="top" wrapText="1"/>
    </xf>
    <xf numFmtId="49" fontId="41" fillId="0" borderId="155" applyFill="0" applyProtection="0">
      <alignment horizontal="right"/>
    </xf>
    <xf numFmtId="49" fontId="53" fillId="0" borderId="155" applyFill="0" applyProtection="0">
      <alignment horizontal="right"/>
    </xf>
    <xf numFmtId="0" fontId="41" fillId="56" borderId="159" applyNumberFormat="0" applyFont="0" applyAlignment="0" applyProtection="0"/>
    <xf numFmtId="49" fontId="41" fillId="0" borderId="155" applyFill="0" applyProtection="0">
      <alignment horizontal="right"/>
    </xf>
    <xf numFmtId="0" fontId="50" fillId="0" borderId="158" applyNumberFormat="0" applyFill="0" applyAlignment="0" applyProtection="0"/>
    <xf numFmtId="0" fontId="47" fillId="37" borderId="156" applyNumberFormat="0" applyAlignment="0" applyProtection="0"/>
    <xf numFmtId="0" fontId="41" fillId="56" borderId="159" applyNumberFormat="0" applyFont="0" applyAlignment="0" applyProtection="0"/>
    <xf numFmtId="49" fontId="53" fillId="0" borderId="155" applyFill="0" applyProtection="0">
      <alignment horizontal="right"/>
    </xf>
    <xf numFmtId="0"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left"/>
    </xf>
    <xf numFmtId="1" fontId="41" fillId="0" borderId="155" applyFill="0" applyProtection="0">
      <alignment horizontal="right" vertical="top" wrapText="1"/>
    </xf>
    <xf numFmtId="0" fontId="41" fillId="0" borderId="155" applyFill="0" applyProtection="0">
      <alignment horizontal="right" vertical="top" wrapText="1"/>
    </xf>
    <xf numFmtId="49" fontId="41" fillId="0" borderId="155" applyFill="0" applyProtection="0">
      <alignment horizontal="right"/>
    </xf>
    <xf numFmtId="0" fontId="41" fillId="0" borderId="155" applyFill="0" applyProtection="0">
      <alignment horizontal="right" vertical="top" wrapText="1"/>
    </xf>
    <xf numFmtId="0" fontId="68" fillId="62" borderId="155"/>
    <xf numFmtId="0" fontId="68" fillId="62" borderId="155"/>
    <xf numFmtId="0" fontId="68" fillId="62" borderId="150"/>
    <xf numFmtId="0" fontId="68" fillId="62" borderId="160"/>
    <xf numFmtId="0" fontId="68" fillId="62" borderId="160"/>
    <xf numFmtId="0" fontId="68" fillId="62" borderId="155"/>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right"/>
    </xf>
    <xf numFmtId="0" fontId="45" fillId="40" borderId="155" applyNumberFormat="0" applyProtection="0">
      <alignment horizontal="left"/>
    </xf>
    <xf numFmtId="0" fontId="41" fillId="0" borderId="155" applyFill="0" applyProtection="0">
      <alignment horizontal="right" vertical="top" wrapText="1"/>
    </xf>
    <xf numFmtId="0" fontId="68" fillId="62" borderId="155"/>
    <xf numFmtId="0" fontId="41" fillId="0" borderId="155" applyFill="0" applyProtection="0">
      <alignment horizontal="right" vertical="top" wrapText="1"/>
    </xf>
    <xf numFmtId="0" fontId="45" fillId="40" borderId="155" applyNumberFormat="0" applyProtection="0">
      <alignment horizontal="right"/>
    </xf>
    <xf numFmtId="2" fontId="53" fillId="0" borderId="155" applyFill="0" applyProtection="0">
      <alignment horizontal="right" vertical="top" wrapText="1"/>
    </xf>
    <xf numFmtId="0" fontId="53" fillId="0" borderId="155" applyFill="0" applyProtection="0">
      <alignment horizontal="right" vertical="top" wrapText="1"/>
    </xf>
    <xf numFmtId="0" fontId="68" fillId="62" borderId="155"/>
    <xf numFmtId="0" fontId="45" fillId="40" borderId="155" applyNumberFormat="0" applyProtection="0">
      <alignment horizontal="right"/>
    </xf>
    <xf numFmtId="49" fontId="53"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left"/>
    </xf>
    <xf numFmtId="0" fontId="57" fillId="38" borderId="151" applyNumberFormat="0" applyAlignment="0" applyProtection="0"/>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7" fillId="37" borderId="151" applyNumberFormat="0" applyAlignment="0" applyProtection="0"/>
    <xf numFmtId="2" fontId="53" fillId="0" borderId="155" applyFill="0" applyProtection="0">
      <alignment horizontal="right" vertical="top" wrapText="1"/>
    </xf>
    <xf numFmtId="1"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right"/>
    </xf>
    <xf numFmtId="49" fontId="53" fillId="0" borderId="155" applyFill="0" applyProtection="0">
      <alignment horizontal="right"/>
    </xf>
    <xf numFmtId="49" fontId="41" fillId="0" borderId="155" applyFill="0" applyProtection="0">
      <alignment horizontal="right"/>
    </xf>
    <xf numFmtId="1" fontId="53" fillId="0" borderId="155" applyFill="0" applyProtection="0">
      <alignment horizontal="right" vertical="top" wrapText="1"/>
    </xf>
    <xf numFmtId="0" fontId="45" fillId="40" borderId="155" applyNumberFormat="0" applyProtection="0">
      <alignment horizontal="right"/>
    </xf>
    <xf numFmtId="2" fontId="41" fillId="0" borderId="155" applyFill="0" applyProtection="0">
      <alignment horizontal="right" vertical="top" wrapText="1"/>
    </xf>
    <xf numFmtId="49" fontId="53" fillId="0" borderId="155" applyFill="0" applyProtection="0">
      <alignment horizontal="right"/>
    </xf>
    <xf numFmtId="49" fontId="41" fillId="0" borderId="155" applyFill="0" applyProtection="0">
      <alignment horizontal="right"/>
    </xf>
    <xf numFmtId="0" fontId="68" fillId="62" borderId="155"/>
    <xf numFmtId="0" fontId="53" fillId="0" borderId="155" applyFill="0" applyProtection="0">
      <alignment horizontal="right" vertical="top" wrapText="1"/>
    </xf>
    <xf numFmtId="0" fontId="45" fillId="40" borderId="155" applyNumberFormat="0" applyProtection="0">
      <alignment horizontal="right"/>
    </xf>
    <xf numFmtId="0" fontId="53" fillId="0" borderId="155" applyFill="0" applyProtection="0">
      <alignment horizontal="right" vertical="top" wrapText="1"/>
    </xf>
    <xf numFmtId="1" fontId="41" fillId="0" borderId="155" applyFill="0" applyProtection="0">
      <alignment horizontal="right" vertical="top" wrapText="1"/>
    </xf>
    <xf numFmtId="2" fontId="53" fillId="0" borderId="155" applyFill="0" applyProtection="0">
      <alignment horizontal="right" vertical="top" wrapText="1"/>
    </xf>
    <xf numFmtId="0" fontId="68" fillId="62" borderId="155"/>
    <xf numFmtId="0" fontId="45" fillId="40" borderId="155" applyNumberFormat="0" applyProtection="0">
      <alignment horizontal="left"/>
    </xf>
    <xf numFmtId="1" fontId="41" fillId="0" borderId="155" applyFill="0" applyProtection="0">
      <alignment horizontal="right" vertical="top" wrapText="1"/>
    </xf>
    <xf numFmtId="0" fontId="45" fillId="40" borderId="155" applyNumberFormat="0" applyProtection="0">
      <alignment horizontal="left"/>
    </xf>
    <xf numFmtId="0" fontId="41" fillId="56" borderId="154" applyNumberFormat="0" applyFont="0" applyAlignment="0" applyProtection="0"/>
    <xf numFmtId="0" fontId="68" fillId="62" borderId="155"/>
    <xf numFmtId="0" fontId="45" fillId="40" borderId="155" applyNumberFormat="0" applyProtection="0">
      <alignment horizontal="right"/>
    </xf>
    <xf numFmtId="0" fontId="45" fillId="40" borderId="155" applyNumberFormat="0" applyProtection="0">
      <alignment horizontal="right"/>
    </xf>
    <xf numFmtId="49" fontId="41" fillId="0" borderId="155" applyFill="0" applyProtection="0">
      <alignment horizontal="right"/>
    </xf>
    <xf numFmtId="2" fontId="41" fillId="0" borderId="155" applyFill="0" applyProtection="0">
      <alignment horizontal="right" vertical="top" wrapText="1"/>
    </xf>
    <xf numFmtId="49" fontId="41" fillId="0" borderId="155" applyFill="0" applyProtection="0">
      <alignment horizontal="right"/>
    </xf>
    <xf numFmtId="0" fontId="50" fillId="0" borderId="153" applyNumberFormat="0" applyFill="0" applyAlignment="0" applyProtection="0"/>
    <xf numFmtId="0" fontId="41" fillId="56" borderId="154" applyNumberFormat="0" applyFont="0" applyAlignment="0" applyProtection="0"/>
    <xf numFmtId="0" fontId="45" fillId="40" borderId="155" applyNumberFormat="0" applyProtection="0">
      <alignment horizontal="right"/>
    </xf>
    <xf numFmtId="49" fontId="53" fillId="0" borderId="155" applyFill="0" applyProtection="0">
      <alignment horizontal="right"/>
    </xf>
    <xf numFmtId="1" fontId="53" fillId="0" borderId="155" applyFill="0" applyProtection="0">
      <alignment horizontal="right" vertical="top" wrapText="1"/>
    </xf>
    <xf numFmtId="0" fontId="50" fillId="0" borderId="153" applyNumberFormat="0" applyFill="0" applyAlignment="0" applyProtection="0"/>
    <xf numFmtId="0" fontId="45" fillId="40" borderId="155" applyNumberFormat="0" applyProtection="0">
      <alignment horizontal="right"/>
    </xf>
    <xf numFmtId="0" fontId="45" fillId="40" borderId="155" applyNumberFormat="0" applyProtection="0">
      <alignment horizontal="left"/>
    </xf>
    <xf numFmtId="0" fontId="50" fillId="0" borderId="153" applyNumberFormat="0" applyFill="0" applyAlignment="0" applyProtection="0"/>
    <xf numFmtId="0" fontId="68" fillId="62" borderId="155"/>
    <xf numFmtId="0" fontId="49" fillId="38" borderId="152" applyNumberFormat="0" applyAlignment="0" applyProtection="0"/>
    <xf numFmtId="0" fontId="45" fillId="40" borderId="155" applyNumberFormat="0" applyProtection="0">
      <alignment horizontal="right"/>
    </xf>
    <xf numFmtId="1" fontId="41" fillId="0" borderId="155" applyFill="0" applyProtection="0">
      <alignment horizontal="right" vertical="top" wrapText="1"/>
    </xf>
    <xf numFmtId="0" fontId="41" fillId="0" borderId="155" applyFill="0" applyProtection="0">
      <alignment horizontal="right" vertical="top" wrapText="1"/>
    </xf>
    <xf numFmtId="0" fontId="41"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right"/>
    </xf>
    <xf numFmtId="0" fontId="68" fillId="62" borderId="155"/>
    <xf numFmtId="1" fontId="41" fillId="0" borderId="155" applyFill="0" applyProtection="0">
      <alignment horizontal="right" vertical="top" wrapText="1"/>
    </xf>
    <xf numFmtId="0" fontId="47" fillId="37" borderId="151" applyNumberFormat="0" applyAlignment="0" applyProtection="0"/>
    <xf numFmtId="0" fontId="68" fillId="62" borderId="155"/>
    <xf numFmtId="0" fontId="68" fillId="62" borderId="155"/>
    <xf numFmtId="49" fontId="53" fillId="0" borderId="155" applyFill="0" applyProtection="0">
      <alignment horizontal="right"/>
    </xf>
    <xf numFmtId="0" fontId="41" fillId="0" borderId="155" applyFill="0" applyProtection="0">
      <alignment horizontal="right" vertical="top" wrapText="1"/>
    </xf>
    <xf numFmtId="0" fontId="47" fillId="37" borderId="151" applyNumberFormat="0" applyAlignment="0" applyProtection="0"/>
    <xf numFmtId="0" fontId="41" fillId="0" borderId="155" applyFill="0" applyProtection="0">
      <alignment horizontal="right" vertical="top" wrapText="1"/>
    </xf>
    <xf numFmtId="0" fontId="49" fillId="38" borderId="152" applyNumberFormat="0" applyAlignment="0" applyProtection="0"/>
    <xf numFmtId="0" fontId="68" fillId="62" borderId="155"/>
    <xf numFmtId="0" fontId="68" fillId="62" borderId="155"/>
    <xf numFmtId="0" fontId="68" fillId="62" borderId="155"/>
    <xf numFmtId="2" fontId="41" fillId="0" borderId="155" applyFill="0" applyProtection="0">
      <alignment horizontal="right" vertical="top" wrapText="1"/>
    </xf>
    <xf numFmtId="1" fontId="41" fillId="0" borderId="155" applyFill="0" applyProtection="0">
      <alignment horizontal="right" vertical="top" wrapText="1"/>
    </xf>
    <xf numFmtId="0" fontId="49" fillId="38" borderId="152" applyNumberFormat="0" applyAlignment="0" applyProtection="0"/>
    <xf numFmtId="0" fontId="68" fillId="62" borderId="155"/>
    <xf numFmtId="0" fontId="45" fillId="40" borderId="155" applyNumberFormat="0" applyProtection="0">
      <alignment horizontal="right"/>
    </xf>
    <xf numFmtId="49" fontId="41" fillId="0" borderId="155" applyFill="0" applyProtection="0">
      <alignment horizontal="right"/>
    </xf>
    <xf numFmtId="1" fontId="53" fillId="0" borderId="155" applyFill="0" applyProtection="0">
      <alignment horizontal="right" vertical="top" wrapText="1"/>
    </xf>
    <xf numFmtId="1" fontId="41" fillId="0" borderId="155" applyFill="0" applyProtection="0">
      <alignment horizontal="right" vertical="top" wrapText="1"/>
    </xf>
    <xf numFmtId="0" fontId="68" fillId="62" borderId="155"/>
    <xf numFmtId="0" fontId="47" fillId="37" borderId="151" applyNumberFormat="0" applyAlignment="0" applyProtection="0"/>
    <xf numFmtId="1" fontId="41" fillId="0" borderId="155" applyFill="0" applyProtection="0">
      <alignment horizontal="right" vertical="top" wrapText="1"/>
    </xf>
    <xf numFmtId="0" fontId="45" fillId="40" borderId="155" applyNumberFormat="0" applyProtection="0">
      <alignment horizontal="right"/>
    </xf>
    <xf numFmtId="2" fontId="53" fillId="0" borderId="155" applyFill="0" applyProtection="0">
      <alignment horizontal="right" vertical="top" wrapText="1"/>
    </xf>
    <xf numFmtId="0" fontId="47" fillId="37" borderId="151" applyNumberFormat="0" applyAlignment="0" applyProtection="0"/>
    <xf numFmtId="0" fontId="45" fillId="40" borderId="155" applyNumberFormat="0" applyProtection="0">
      <alignment horizontal="right"/>
    </xf>
    <xf numFmtId="0" fontId="45" fillId="40" borderId="155" applyNumberFormat="0" applyProtection="0">
      <alignment horizontal="right"/>
    </xf>
    <xf numFmtId="0" fontId="68" fillId="62" borderId="155"/>
    <xf numFmtId="0" fontId="68" fillId="62" borderId="155"/>
    <xf numFmtId="0" fontId="45" fillId="40" borderId="155" applyNumberFormat="0" applyProtection="0">
      <alignment horizontal="right"/>
    </xf>
    <xf numFmtId="1"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left"/>
    </xf>
    <xf numFmtId="1" fontId="41" fillId="0" borderId="155" applyFill="0" applyProtection="0">
      <alignment horizontal="right" vertical="top" wrapText="1"/>
    </xf>
    <xf numFmtId="49" fontId="41" fillId="0" borderId="155" applyFill="0" applyProtection="0">
      <alignment horizontal="right"/>
    </xf>
    <xf numFmtId="49" fontId="41" fillId="0" borderId="155" applyFill="0" applyProtection="0">
      <alignment horizontal="right"/>
    </xf>
    <xf numFmtId="49" fontId="53" fillId="0" borderId="155" applyFill="0" applyProtection="0">
      <alignment horizontal="right"/>
    </xf>
    <xf numFmtId="0" fontId="41" fillId="56" borderId="154" applyNumberFormat="0" applyFont="0" applyAlignment="0" applyProtection="0"/>
    <xf numFmtId="0" fontId="45" fillId="40" borderId="155" applyNumberFormat="0" applyProtection="0">
      <alignment horizontal="left"/>
    </xf>
    <xf numFmtId="0" fontId="50" fillId="0" borderId="153" applyNumberFormat="0" applyFill="0" applyAlignment="0" applyProtection="0"/>
    <xf numFmtId="0" fontId="41" fillId="0" borderId="155" applyFill="0" applyProtection="0">
      <alignment horizontal="right" vertical="top" wrapText="1"/>
    </xf>
    <xf numFmtId="0" fontId="68" fillId="62" borderId="155"/>
    <xf numFmtId="49" fontId="53" fillId="0" borderId="155" applyFill="0" applyProtection="0">
      <alignment horizontal="right"/>
    </xf>
    <xf numFmtId="2" fontId="53" fillId="0" borderId="155" applyFill="0" applyProtection="0">
      <alignment horizontal="right" vertical="top" wrapText="1"/>
    </xf>
    <xf numFmtId="2" fontId="41" fillId="0" borderId="155" applyFill="0" applyProtection="0">
      <alignment horizontal="right" vertical="top" wrapText="1"/>
    </xf>
    <xf numFmtId="1" fontId="53" fillId="0" borderId="155" applyFill="0" applyProtection="0">
      <alignment horizontal="right" vertical="top" wrapText="1"/>
    </xf>
    <xf numFmtId="0" fontId="68" fillId="62" borderId="155"/>
    <xf numFmtId="2" fontId="41" fillId="0" borderId="155" applyFill="0" applyProtection="0">
      <alignment horizontal="right" vertical="top" wrapText="1"/>
    </xf>
    <xf numFmtId="2" fontId="41" fillId="0" borderId="155" applyFill="0" applyProtection="0">
      <alignment horizontal="right" vertical="top" wrapText="1"/>
    </xf>
    <xf numFmtId="0" fontId="68" fillId="62" borderId="155"/>
    <xf numFmtId="2" fontId="41" fillId="0" borderId="155" applyFill="0" applyProtection="0">
      <alignment horizontal="right" vertical="top" wrapText="1"/>
    </xf>
    <xf numFmtId="2" fontId="53" fillId="0" borderId="155" applyFill="0" applyProtection="0">
      <alignment horizontal="right" vertical="top" wrapText="1"/>
    </xf>
    <xf numFmtId="49" fontId="41" fillId="0" borderId="155" applyFill="0" applyProtection="0">
      <alignment horizontal="right"/>
    </xf>
    <xf numFmtId="0" fontId="68" fillId="62" borderId="155"/>
    <xf numFmtId="0" fontId="68" fillId="62" borderId="155"/>
    <xf numFmtId="0" fontId="68" fillId="62" borderId="155"/>
    <xf numFmtId="1" fontId="53" fillId="0" borderId="155" applyFill="0" applyProtection="0">
      <alignment horizontal="right" vertical="top" wrapText="1"/>
    </xf>
    <xf numFmtId="0" fontId="68" fillId="62" borderId="155"/>
    <xf numFmtId="0" fontId="68" fillId="62" borderId="155"/>
    <xf numFmtId="1" fontId="53" fillId="0" borderId="155" applyFill="0" applyProtection="0">
      <alignment horizontal="right" vertical="top" wrapText="1"/>
    </xf>
    <xf numFmtId="0" fontId="53" fillId="0" borderId="155" applyFill="0" applyProtection="0">
      <alignment horizontal="right" vertical="top" wrapText="1"/>
    </xf>
    <xf numFmtId="49" fontId="41" fillId="0" borderId="155" applyFill="0" applyProtection="0">
      <alignment horizontal="right"/>
    </xf>
    <xf numFmtId="2" fontId="41"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right"/>
    </xf>
    <xf numFmtId="2" fontId="41"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0" fontId="68" fillId="62" borderId="155"/>
    <xf numFmtId="49" fontId="53" fillId="0" borderId="155" applyFill="0" applyProtection="0">
      <alignment horizontal="right"/>
    </xf>
    <xf numFmtId="0" fontId="41" fillId="0" borderId="155" applyFill="0" applyProtection="0">
      <alignment horizontal="right" vertical="top" wrapText="1"/>
    </xf>
    <xf numFmtId="2" fontId="53" fillId="0" borderId="155" applyFill="0" applyProtection="0">
      <alignment horizontal="right" vertical="top" wrapText="1"/>
    </xf>
    <xf numFmtId="49" fontId="53" fillId="0" borderId="155" applyFill="0" applyProtection="0">
      <alignment horizontal="right"/>
    </xf>
    <xf numFmtId="0" fontId="68" fillId="62" borderId="155"/>
    <xf numFmtId="0" fontId="68" fillId="62" borderId="155"/>
    <xf numFmtId="49" fontId="41" fillId="0" borderId="155" applyFill="0" applyProtection="0">
      <alignment horizontal="right"/>
    </xf>
    <xf numFmtId="0" fontId="41" fillId="0" borderId="155" applyFill="0" applyProtection="0">
      <alignment horizontal="right" vertical="top" wrapText="1"/>
    </xf>
    <xf numFmtId="0" fontId="68" fillId="62" borderId="155"/>
    <xf numFmtId="0" fontId="45" fillId="40" borderId="155" applyNumberFormat="0" applyProtection="0">
      <alignment horizontal="right"/>
    </xf>
    <xf numFmtId="0" fontId="50" fillId="0" borderId="153" applyNumberFormat="0" applyFill="0" applyAlignment="0" applyProtection="0"/>
    <xf numFmtId="2" fontId="53" fillId="0" borderId="155" applyFill="0" applyProtection="0">
      <alignment horizontal="right" vertical="top" wrapText="1"/>
    </xf>
    <xf numFmtId="0" fontId="49" fillId="38" borderId="152" applyNumberFormat="0" applyAlignment="0" applyProtection="0"/>
    <xf numFmtId="0" fontId="68" fillId="62" borderId="155"/>
    <xf numFmtId="2" fontId="41" fillId="0" borderId="155" applyFill="0" applyProtection="0">
      <alignment horizontal="right" vertical="top" wrapText="1"/>
    </xf>
    <xf numFmtId="1" fontId="53" fillId="0" borderId="155" applyFill="0" applyProtection="0">
      <alignment horizontal="right" vertical="top" wrapText="1"/>
    </xf>
    <xf numFmtId="49" fontId="41" fillId="0" borderId="155" applyFill="0" applyProtection="0">
      <alignment horizontal="right"/>
    </xf>
    <xf numFmtId="0" fontId="50" fillId="0" borderId="153" applyNumberFormat="0" applyFill="0" applyAlignment="0" applyProtection="0"/>
    <xf numFmtId="0" fontId="45" fillId="40" borderId="155" applyNumberFormat="0" applyProtection="0">
      <alignment horizontal="right"/>
    </xf>
    <xf numFmtId="0" fontId="47" fillId="37" borderId="151" applyNumberFormat="0" applyAlignment="0" applyProtection="0"/>
    <xf numFmtId="2" fontId="41" fillId="0" borderId="155" applyFill="0" applyProtection="0">
      <alignment horizontal="right" vertical="top" wrapText="1"/>
    </xf>
    <xf numFmtId="0" fontId="41" fillId="56" borderId="154" applyNumberFormat="0" applyFont="0" applyAlignment="0" applyProtection="0"/>
    <xf numFmtId="0" fontId="41" fillId="0" borderId="155" applyFill="0" applyProtection="0">
      <alignment horizontal="right" vertical="top" wrapText="1"/>
    </xf>
    <xf numFmtId="0" fontId="41" fillId="56" borderId="154" applyNumberFormat="0" applyFont="0" applyAlignment="0" applyProtection="0"/>
    <xf numFmtId="2" fontId="41" fillId="0" borderId="155" applyFill="0" applyProtection="0">
      <alignment horizontal="right" vertical="top" wrapText="1"/>
    </xf>
    <xf numFmtId="0" fontId="68" fillId="62" borderId="155"/>
    <xf numFmtId="1"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right"/>
    </xf>
    <xf numFmtId="2" fontId="53" fillId="0" borderId="155" applyFill="0" applyProtection="0">
      <alignment horizontal="right" vertical="top" wrapText="1"/>
    </xf>
    <xf numFmtId="2" fontId="53" fillId="0" borderId="155" applyFill="0" applyProtection="0">
      <alignment horizontal="right" vertical="top" wrapText="1"/>
    </xf>
    <xf numFmtId="0" fontId="49" fillId="38" borderId="152" applyNumberFormat="0" applyAlignment="0" applyProtection="0"/>
    <xf numFmtId="0" fontId="45" fillId="40" borderId="155" applyNumberFormat="0" applyProtection="0">
      <alignment horizontal="right"/>
    </xf>
    <xf numFmtId="49" fontId="41" fillId="0" borderId="155" applyFill="0" applyProtection="0">
      <alignment horizontal="right"/>
    </xf>
    <xf numFmtId="1" fontId="53" fillId="0" borderId="155" applyFill="0" applyProtection="0">
      <alignment horizontal="right" vertical="top" wrapText="1"/>
    </xf>
    <xf numFmtId="2" fontId="41" fillId="0" borderId="155" applyFill="0" applyProtection="0">
      <alignment horizontal="right" vertical="top" wrapText="1"/>
    </xf>
    <xf numFmtId="2" fontId="53"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left"/>
    </xf>
    <xf numFmtId="0" fontId="53" fillId="0" borderId="155" applyFill="0" applyProtection="0">
      <alignment horizontal="right" vertical="top" wrapText="1"/>
    </xf>
    <xf numFmtId="1" fontId="53"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right"/>
    </xf>
    <xf numFmtId="0" fontId="41" fillId="0" borderId="155" applyFill="0" applyProtection="0">
      <alignment horizontal="right" vertical="top" wrapText="1"/>
    </xf>
    <xf numFmtId="2" fontId="53"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left"/>
    </xf>
    <xf numFmtId="0" fontId="68" fillId="62" borderId="155"/>
    <xf numFmtId="0" fontId="68" fillId="62" borderId="155"/>
    <xf numFmtId="0" fontId="68" fillId="62" borderId="155"/>
    <xf numFmtId="0" fontId="50" fillId="0" borderId="153" applyNumberFormat="0" applyFill="0" applyAlignment="0" applyProtection="0"/>
    <xf numFmtId="0" fontId="57" fillId="38" borderId="151" applyNumberFormat="0" applyAlignment="0" applyProtection="0"/>
    <xf numFmtId="49" fontId="53" fillId="0" borderId="155" applyFill="0" applyProtection="0">
      <alignment horizontal="right"/>
    </xf>
    <xf numFmtId="0" fontId="41" fillId="56" borderId="154" applyNumberFormat="0" applyFont="0" applyAlignment="0" applyProtection="0"/>
    <xf numFmtId="1" fontId="53" fillId="0" borderId="155" applyFill="0" applyProtection="0">
      <alignment horizontal="right" vertical="top" wrapText="1"/>
    </xf>
    <xf numFmtId="0" fontId="53" fillId="0" borderId="155" applyFill="0" applyProtection="0">
      <alignment horizontal="right" vertical="top" wrapText="1"/>
    </xf>
    <xf numFmtId="0" fontId="68" fillId="62" borderId="155"/>
    <xf numFmtId="0" fontId="68" fillId="62" borderId="155"/>
    <xf numFmtId="0" fontId="41" fillId="0" borderId="155" applyFill="0" applyProtection="0">
      <alignment horizontal="right" vertical="top" wrapText="1"/>
    </xf>
    <xf numFmtId="1" fontId="41" fillId="0" borderId="155" applyFill="0" applyProtection="0">
      <alignment horizontal="right" vertical="top" wrapText="1"/>
    </xf>
    <xf numFmtId="0" fontId="49" fillId="38" borderId="152" applyNumberFormat="0" applyAlignment="0" applyProtection="0"/>
    <xf numFmtId="49" fontId="53" fillId="0" borderId="155" applyFill="0" applyProtection="0">
      <alignment horizontal="right"/>
    </xf>
    <xf numFmtId="1" fontId="41" fillId="0" borderId="155" applyFill="0" applyProtection="0">
      <alignment horizontal="right" vertical="top" wrapText="1"/>
    </xf>
    <xf numFmtId="49" fontId="53" fillId="0" borderId="155" applyFill="0" applyProtection="0">
      <alignment horizontal="right"/>
    </xf>
    <xf numFmtId="0" fontId="41" fillId="56" borderId="154" applyNumberFormat="0" applyFont="0" applyAlignment="0" applyProtection="0"/>
    <xf numFmtId="0" fontId="41" fillId="0" borderId="155" applyFill="0" applyProtection="0">
      <alignment horizontal="right" vertical="top" wrapText="1"/>
    </xf>
    <xf numFmtId="1" fontId="53" fillId="0" borderId="155" applyFill="0" applyProtection="0">
      <alignment horizontal="right" vertical="top" wrapText="1"/>
    </xf>
    <xf numFmtId="1" fontId="41" fillId="0" borderId="155" applyFill="0" applyProtection="0">
      <alignment horizontal="right" vertical="top" wrapText="1"/>
    </xf>
    <xf numFmtId="0" fontId="68" fillId="62" borderId="155"/>
    <xf numFmtId="2" fontId="41" fillId="0" borderId="155" applyFill="0" applyProtection="0">
      <alignment horizontal="right" vertical="top" wrapText="1"/>
    </xf>
    <xf numFmtId="0" fontId="45" fillId="40" borderId="155" applyNumberFormat="0" applyProtection="0">
      <alignment horizontal="right"/>
    </xf>
    <xf numFmtId="2" fontId="53" fillId="0" borderId="155" applyFill="0" applyProtection="0">
      <alignment horizontal="right" vertical="top" wrapText="1"/>
    </xf>
    <xf numFmtId="49" fontId="53" fillId="0" borderId="155" applyFill="0" applyProtection="0">
      <alignment horizontal="right"/>
    </xf>
    <xf numFmtId="0" fontId="68" fillId="62" borderId="155"/>
    <xf numFmtId="0" fontId="68" fillId="62" borderId="155"/>
    <xf numFmtId="49" fontId="53" fillId="0" borderId="155" applyFill="0" applyProtection="0">
      <alignment horizontal="right"/>
    </xf>
    <xf numFmtId="0" fontId="68" fillId="62" borderId="155"/>
    <xf numFmtId="0" fontId="41" fillId="0" borderId="155" applyFill="0" applyProtection="0">
      <alignment horizontal="right" vertical="top" wrapText="1"/>
    </xf>
    <xf numFmtId="1" fontId="53" fillId="0" borderId="155" applyFill="0" applyProtection="0">
      <alignment horizontal="right" vertical="top" wrapText="1"/>
    </xf>
    <xf numFmtId="0" fontId="41" fillId="0" borderId="155" applyFill="0" applyProtection="0">
      <alignment horizontal="right" vertical="top" wrapText="1"/>
    </xf>
    <xf numFmtId="49" fontId="41" fillId="0" borderId="155" applyFill="0" applyProtection="0">
      <alignment horizontal="right"/>
    </xf>
    <xf numFmtId="49" fontId="41" fillId="0" borderId="155" applyFill="0" applyProtection="0">
      <alignment horizontal="right"/>
    </xf>
    <xf numFmtId="2" fontId="41" fillId="0" borderId="155" applyFill="0" applyProtection="0">
      <alignment horizontal="right" vertical="top" wrapText="1"/>
    </xf>
    <xf numFmtId="0" fontId="68" fillId="62" borderId="155"/>
    <xf numFmtId="0" fontId="45" fillId="40" borderId="155" applyNumberFormat="0" applyProtection="0">
      <alignment horizontal="left"/>
    </xf>
    <xf numFmtId="0" fontId="68" fillId="62" borderId="155"/>
    <xf numFmtId="0" fontId="45" fillId="40" borderId="155" applyNumberFormat="0" applyProtection="0">
      <alignment horizontal="right"/>
    </xf>
    <xf numFmtId="0" fontId="41" fillId="0" borderId="155" applyFill="0" applyProtection="0">
      <alignment horizontal="right" vertical="top" wrapText="1"/>
    </xf>
    <xf numFmtId="2" fontId="53" fillId="0" borderId="155" applyFill="0" applyProtection="0">
      <alignment horizontal="right" vertical="top" wrapText="1"/>
    </xf>
    <xf numFmtId="0" fontId="45" fillId="40" borderId="155" applyNumberFormat="0" applyProtection="0">
      <alignment horizontal="left"/>
    </xf>
    <xf numFmtId="0" fontId="41" fillId="56" borderId="154" applyNumberFormat="0" applyFont="0" applyAlignment="0" applyProtection="0"/>
    <xf numFmtId="0" fontId="68" fillId="62" borderId="155"/>
    <xf numFmtId="2" fontId="53" fillId="0" borderId="155" applyFill="0" applyProtection="0">
      <alignment horizontal="right" vertical="top" wrapText="1"/>
    </xf>
    <xf numFmtId="0" fontId="45" fillId="40" borderId="155" applyNumberFormat="0" applyProtection="0">
      <alignment horizontal="left"/>
    </xf>
    <xf numFmtId="0" fontId="68" fillId="62" borderId="155"/>
    <xf numFmtId="49" fontId="53" fillId="0" borderId="155" applyFill="0" applyProtection="0">
      <alignment horizontal="right"/>
    </xf>
    <xf numFmtId="1" fontId="53" fillId="0" borderId="155" applyFill="0" applyProtection="0">
      <alignment horizontal="right" vertical="top" wrapText="1"/>
    </xf>
    <xf numFmtId="1" fontId="53" fillId="0" borderId="155" applyFill="0" applyProtection="0">
      <alignment horizontal="right" vertical="top" wrapText="1"/>
    </xf>
    <xf numFmtId="0" fontId="41" fillId="56" borderId="154" applyNumberFormat="0" applyFont="0" applyAlignment="0" applyProtection="0"/>
    <xf numFmtId="2" fontId="41" fillId="0" borderId="155" applyFill="0" applyProtection="0">
      <alignment horizontal="right" vertical="top" wrapText="1"/>
    </xf>
    <xf numFmtId="0" fontId="68" fillId="62" borderId="155"/>
    <xf numFmtId="2" fontId="41" fillId="0" borderId="155" applyFill="0" applyProtection="0">
      <alignment horizontal="right" vertical="top" wrapText="1"/>
    </xf>
    <xf numFmtId="0" fontId="45" fillId="40" borderId="155" applyNumberFormat="0" applyProtection="0">
      <alignment horizontal="left"/>
    </xf>
    <xf numFmtId="0" fontId="47" fillId="37" borderId="151" applyNumberFormat="0" applyAlignment="0" applyProtection="0"/>
    <xf numFmtId="49" fontId="53" fillId="0" borderId="155" applyFill="0" applyProtection="0">
      <alignment horizontal="right"/>
    </xf>
    <xf numFmtId="0" fontId="57" fillId="38" borderId="151" applyNumberFormat="0" applyAlignment="0" applyProtection="0"/>
    <xf numFmtId="2" fontId="53" fillId="0" borderId="155" applyFill="0" applyProtection="0">
      <alignment horizontal="right" vertical="top" wrapText="1"/>
    </xf>
    <xf numFmtId="0" fontId="41" fillId="56" borderId="154" applyNumberFormat="0" applyFont="0" applyAlignment="0" applyProtection="0"/>
    <xf numFmtId="2" fontId="41" fillId="0" borderId="155" applyFill="0" applyProtection="0">
      <alignment horizontal="right" vertical="top" wrapText="1"/>
    </xf>
    <xf numFmtId="1" fontId="53" fillId="0" borderId="155" applyFill="0" applyProtection="0">
      <alignment horizontal="right" vertical="top" wrapText="1"/>
    </xf>
    <xf numFmtId="0" fontId="45" fillId="40" borderId="155" applyNumberFormat="0" applyProtection="0">
      <alignment horizontal="left"/>
    </xf>
    <xf numFmtId="0" fontId="45" fillId="40" borderId="155" applyNumberFormat="0" applyProtection="0">
      <alignment horizontal="right"/>
    </xf>
    <xf numFmtId="2" fontId="41" fillId="0" borderId="155" applyFill="0" applyProtection="0">
      <alignment horizontal="right" vertical="top" wrapText="1"/>
    </xf>
    <xf numFmtId="1" fontId="41" fillId="0" borderId="155" applyFill="0" applyProtection="0">
      <alignment horizontal="right" vertical="top" wrapText="1"/>
    </xf>
    <xf numFmtId="0" fontId="53" fillId="0" borderId="155" applyFill="0" applyProtection="0">
      <alignment horizontal="right" vertical="top" wrapText="1"/>
    </xf>
    <xf numFmtId="0" fontId="68" fillId="62" borderId="155"/>
    <xf numFmtId="0" fontId="68" fillId="62" borderId="155"/>
    <xf numFmtId="1" fontId="53" fillId="0" borderId="155" applyFill="0" applyProtection="0">
      <alignment horizontal="right" vertical="top" wrapText="1"/>
    </xf>
    <xf numFmtId="0" fontId="57" fillId="38" borderId="151" applyNumberFormat="0" applyAlignment="0" applyProtection="0"/>
    <xf numFmtId="2" fontId="53" fillId="0" borderId="155" applyFill="0" applyProtection="0">
      <alignment horizontal="right" vertical="top" wrapText="1"/>
    </xf>
    <xf numFmtId="0" fontId="41" fillId="0" borderId="155" applyFill="0" applyProtection="0">
      <alignment horizontal="right" vertical="top" wrapText="1"/>
    </xf>
    <xf numFmtId="0" fontId="47" fillId="37" borderId="151" applyNumberFormat="0" applyAlignment="0" applyProtection="0"/>
    <xf numFmtId="1" fontId="53" fillId="0" borderId="155" applyFill="0" applyProtection="0">
      <alignment horizontal="right" vertical="top" wrapText="1"/>
    </xf>
    <xf numFmtId="2" fontId="53" fillId="0" borderId="155" applyFill="0" applyProtection="0">
      <alignment horizontal="right" vertical="top" wrapText="1"/>
    </xf>
    <xf numFmtId="0" fontId="68" fillId="62" borderId="155"/>
    <xf numFmtId="0" fontId="41" fillId="56" borderId="154" applyNumberFormat="0" applyFont="0" applyAlignment="0" applyProtection="0"/>
    <xf numFmtId="0" fontId="45" fillId="40" borderId="155" applyNumberFormat="0" applyProtection="0">
      <alignment horizontal="left"/>
    </xf>
    <xf numFmtId="49" fontId="53" fillId="0" borderId="155" applyFill="0" applyProtection="0">
      <alignment horizontal="right"/>
    </xf>
    <xf numFmtId="49" fontId="41" fillId="0" borderId="155" applyFill="0" applyProtection="0">
      <alignment horizontal="right"/>
    </xf>
    <xf numFmtId="2" fontId="41" fillId="0" borderId="155" applyFill="0" applyProtection="0">
      <alignment horizontal="right" vertical="top" wrapText="1"/>
    </xf>
    <xf numFmtId="0" fontId="41" fillId="0" borderId="155" applyFill="0" applyProtection="0">
      <alignment horizontal="right" vertical="top" wrapText="1"/>
    </xf>
    <xf numFmtId="49" fontId="53" fillId="0" borderId="155" applyFill="0" applyProtection="0">
      <alignment horizontal="right"/>
    </xf>
    <xf numFmtId="0" fontId="68" fillId="62" borderId="155"/>
    <xf numFmtId="1" fontId="53" fillId="0" borderId="155" applyFill="0" applyProtection="0">
      <alignment horizontal="right" vertical="top" wrapText="1"/>
    </xf>
    <xf numFmtId="0" fontId="41" fillId="0" borderId="155" applyFill="0" applyProtection="0">
      <alignment horizontal="right" vertical="top" wrapText="1"/>
    </xf>
    <xf numFmtId="0" fontId="41" fillId="0" borderId="155" applyFill="0" applyProtection="0">
      <alignment horizontal="right" vertical="top" wrapText="1"/>
    </xf>
    <xf numFmtId="49" fontId="53" fillId="0" borderId="155" applyFill="0" applyProtection="0">
      <alignment horizontal="right"/>
    </xf>
    <xf numFmtId="0" fontId="68" fillId="62" borderId="155"/>
    <xf numFmtId="0" fontId="49" fillId="38" borderId="152" applyNumberFormat="0" applyAlignment="0" applyProtection="0"/>
    <xf numFmtId="49" fontId="41" fillId="0" borderId="155" applyFill="0" applyProtection="0">
      <alignment horizontal="right"/>
    </xf>
    <xf numFmtId="1" fontId="53" fillId="0" borderId="155" applyFill="0" applyProtection="0">
      <alignment horizontal="right" vertical="top" wrapText="1"/>
    </xf>
    <xf numFmtId="0" fontId="41" fillId="0" borderId="155" applyFill="0" applyProtection="0">
      <alignment horizontal="right" vertical="top" wrapText="1"/>
    </xf>
    <xf numFmtId="0" fontId="41" fillId="0" borderId="155" applyFill="0" applyProtection="0">
      <alignment horizontal="right" vertical="top" wrapText="1"/>
    </xf>
    <xf numFmtId="0" fontId="68" fillId="62" borderId="155"/>
    <xf numFmtId="2" fontId="41" fillId="0" borderId="155" applyFill="0" applyProtection="0">
      <alignment horizontal="right" vertical="top" wrapText="1"/>
    </xf>
    <xf numFmtId="1" fontId="41" fillId="0" borderId="155" applyFill="0" applyProtection="0">
      <alignment horizontal="right" vertical="top" wrapText="1"/>
    </xf>
    <xf numFmtId="0" fontId="57" fillId="38" borderId="151" applyNumberFormat="0" applyAlignment="0" applyProtection="0"/>
    <xf numFmtId="2"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left"/>
    </xf>
    <xf numFmtId="1" fontId="53"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0" fontId="50" fillId="0" borderId="153" applyNumberFormat="0" applyFill="0" applyAlignment="0" applyProtection="0"/>
    <xf numFmtId="0" fontId="41" fillId="0" borderId="155" applyFill="0" applyProtection="0">
      <alignment horizontal="right" vertical="top" wrapText="1"/>
    </xf>
    <xf numFmtId="49" fontId="53" fillId="0" borderId="155" applyFill="0" applyProtection="0">
      <alignment horizontal="right"/>
    </xf>
    <xf numFmtId="0" fontId="41"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0" fontId="49" fillId="38" borderId="152" applyNumberFormat="0" applyAlignment="0" applyProtection="0"/>
    <xf numFmtId="1" fontId="41" fillId="0" borderId="155" applyFill="0" applyProtection="0">
      <alignment horizontal="right" vertical="top" wrapText="1"/>
    </xf>
    <xf numFmtId="0" fontId="45" fillId="40" borderId="155" applyNumberFormat="0" applyProtection="0">
      <alignment horizontal="left"/>
    </xf>
    <xf numFmtId="0" fontId="68" fillId="62" borderId="155"/>
    <xf numFmtId="49" fontId="41" fillId="0" borderId="155" applyFill="0" applyProtection="0">
      <alignment horizontal="right"/>
    </xf>
    <xf numFmtId="1" fontId="53" fillId="0" borderId="155" applyFill="0" applyProtection="0">
      <alignment horizontal="right" vertical="top" wrapText="1"/>
    </xf>
    <xf numFmtId="2" fontId="53" fillId="0" borderId="155" applyFill="0" applyProtection="0">
      <alignment horizontal="right" vertical="top" wrapText="1"/>
    </xf>
    <xf numFmtId="0" fontId="45" fillId="40" borderId="155" applyNumberFormat="0" applyProtection="0">
      <alignment horizontal="left"/>
    </xf>
    <xf numFmtId="0" fontId="68" fillId="62" borderId="155"/>
    <xf numFmtId="2" fontId="41" fillId="0" borderId="155" applyFill="0" applyProtection="0">
      <alignment horizontal="right" vertical="top" wrapText="1"/>
    </xf>
    <xf numFmtId="2" fontId="41" fillId="0" borderId="155" applyFill="0" applyProtection="0">
      <alignment horizontal="right" vertical="top" wrapText="1"/>
    </xf>
    <xf numFmtId="0" fontId="41" fillId="56" borderId="154" applyNumberFormat="0" applyFont="0" applyAlignment="0" applyProtection="0"/>
    <xf numFmtId="2" fontId="53" fillId="0" borderId="155" applyFill="0" applyProtection="0">
      <alignment horizontal="right" vertical="top" wrapText="1"/>
    </xf>
    <xf numFmtId="1" fontId="53" fillId="0" borderId="155" applyFill="0" applyProtection="0">
      <alignment horizontal="right" vertical="top" wrapText="1"/>
    </xf>
    <xf numFmtId="1" fontId="53" fillId="0" borderId="155" applyFill="0" applyProtection="0">
      <alignment horizontal="right" vertical="top" wrapText="1"/>
    </xf>
    <xf numFmtId="49" fontId="53" fillId="0" borderId="155" applyFill="0" applyProtection="0">
      <alignment horizontal="right"/>
    </xf>
    <xf numFmtId="0" fontId="41" fillId="56" borderId="154" applyNumberFormat="0" applyFont="0" applyAlignment="0" applyProtection="0"/>
    <xf numFmtId="0" fontId="45" fillId="40" borderId="155" applyNumberFormat="0" applyProtection="0">
      <alignment horizontal="right"/>
    </xf>
    <xf numFmtId="0" fontId="41" fillId="0" borderId="155" applyFill="0" applyProtection="0">
      <alignment horizontal="right" vertical="top" wrapText="1"/>
    </xf>
    <xf numFmtId="0" fontId="41" fillId="0" borderId="155" applyFill="0" applyProtection="0">
      <alignment horizontal="right" vertical="top" wrapText="1"/>
    </xf>
    <xf numFmtId="1" fontId="41" fillId="0" borderId="155" applyFill="0" applyProtection="0">
      <alignment horizontal="right" vertical="top" wrapText="1"/>
    </xf>
    <xf numFmtId="0" fontId="50" fillId="0" borderId="153" applyNumberFormat="0" applyFill="0" applyAlignment="0" applyProtection="0"/>
    <xf numFmtId="2" fontId="41" fillId="0" borderId="155" applyFill="0" applyProtection="0">
      <alignment horizontal="right" vertical="top" wrapText="1"/>
    </xf>
    <xf numFmtId="0" fontId="68" fillId="62" borderId="155"/>
    <xf numFmtId="0" fontId="49" fillId="38" borderId="152" applyNumberFormat="0" applyAlignment="0" applyProtection="0"/>
    <xf numFmtId="0" fontId="68" fillId="62" borderId="155"/>
    <xf numFmtId="0" fontId="53" fillId="0" borderId="155" applyFill="0" applyProtection="0">
      <alignment horizontal="right" vertical="top" wrapText="1"/>
    </xf>
    <xf numFmtId="0" fontId="68" fillId="62" borderId="155"/>
    <xf numFmtId="0" fontId="45" fillId="40" borderId="155" applyNumberFormat="0" applyProtection="0">
      <alignment horizontal="left"/>
    </xf>
    <xf numFmtId="0" fontId="68" fillId="62" borderId="155"/>
    <xf numFmtId="1" fontId="53" fillId="0" borderId="155" applyFill="0" applyProtection="0">
      <alignment horizontal="right" vertical="top" wrapText="1"/>
    </xf>
    <xf numFmtId="0" fontId="41" fillId="56" borderId="154" applyNumberFormat="0" applyFont="0" applyAlignment="0" applyProtection="0"/>
    <xf numFmtId="1" fontId="41" fillId="0" borderId="155" applyFill="0" applyProtection="0">
      <alignment horizontal="right" vertical="top" wrapText="1"/>
    </xf>
    <xf numFmtId="2" fontId="53" fillId="0" borderId="155" applyFill="0" applyProtection="0">
      <alignment horizontal="right" vertical="top" wrapText="1"/>
    </xf>
    <xf numFmtId="1" fontId="53" fillId="0" borderId="155" applyFill="0" applyProtection="0">
      <alignment horizontal="right" vertical="top" wrapText="1"/>
    </xf>
    <xf numFmtId="1" fontId="53" fillId="0" borderId="155" applyFill="0" applyProtection="0">
      <alignment horizontal="right" vertical="top" wrapText="1"/>
    </xf>
    <xf numFmtId="2" fontId="41" fillId="0" borderId="155" applyFill="0" applyProtection="0">
      <alignment horizontal="right" vertical="top" wrapText="1"/>
    </xf>
    <xf numFmtId="49" fontId="41" fillId="0" borderId="155" applyFill="0" applyProtection="0">
      <alignment horizontal="right"/>
    </xf>
    <xf numFmtId="0" fontId="68" fillId="62" borderId="155"/>
    <xf numFmtId="0" fontId="45" fillId="40" borderId="155" applyNumberFormat="0" applyProtection="0">
      <alignment horizontal="left"/>
    </xf>
    <xf numFmtId="0" fontId="50" fillId="0" borderId="153" applyNumberFormat="0" applyFill="0" applyAlignment="0" applyProtection="0"/>
    <xf numFmtId="0" fontId="68" fillId="62" borderId="155"/>
    <xf numFmtId="0" fontId="41" fillId="0" borderId="155" applyFill="0" applyProtection="0">
      <alignment horizontal="right" vertical="top" wrapText="1"/>
    </xf>
    <xf numFmtId="2" fontId="53" fillId="0" borderId="155" applyFill="0" applyProtection="0">
      <alignment horizontal="right" vertical="top" wrapText="1"/>
    </xf>
    <xf numFmtId="2" fontId="41" fillId="0" borderId="155" applyFill="0" applyProtection="0">
      <alignment horizontal="right" vertical="top" wrapText="1"/>
    </xf>
    <xf numFmtId="49" fontId="41" fillId="0" borderId="155" applyFill="0" applyProtection="0">
      <alignment horizontal="right"/>
    </xf>
    <xf numFmtId="2" fontId="53"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right"/>
    </xf>
    <xf numFmtId="0" fontId="68" fillId="62" borderId="155"/>
    <xf numFmtId="49" fontId="41" fillId="0" borderId="155" applyFill="0" applyProtection="0">
      <alignment horizontal="right"/>
    </xf>
    <xf numFmtId="49" fontId="41" fillId="0" borderId="155" applyFill="0" applyProtection="0">
      <alignment horizontal="right"/>
    </xf>
    <xf numFmtId="0" fontId="49" fillId="38" borderId="152" applyNumberFormat="0" applyAlignment="0" applyProtection="0"/>
    <xf numFmtId="0" fontId="68" fillId="62" borderId="155"/>
    <xf numFmtId="0" fontId="41" fillId="0" borderId="155" applyFill="0" applyProtection="0">
      <alignment horizontal="right" vertical="top" wrapText="1"/>
    </xf>
    <xf numFmtId="2" fontId="41" fillId="0" borderId="155" applyFill="0" applyProtection="0">
      <alignment horizontal="right" vertical="top" wrapText="1"/>
    </xf>
    <xf numFmtId="49" fontId="53" fillId="0" borderId="155" applyFill="0" applyProtection="0">
      <alignment horizontal="right"/>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left"/>
    </xf>
    <xf numFmtId="1" fontId="53" fillId="0" borderId="155" applyFill="0" applyProtection="0">
      <alignment horizontal="right" vertical="top" wrapText="1"/>
    </xf>
    <xf numFmtId="0" fontId="45" fillId="40" borderId="155" applyNumberFormat="0" applyProtection="0">
      <alignment horizontal="right"/>
    </xf>
    <xf numFmtId="2" fontId="53"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right"/>
    </xf>
    <xf numFmtId="0" fontId="41" fillId="0" borderId="155" applyFill="0" applyProtection="0">
      <alignment horizontal="right" vertical="top" wrapText="1"/>
    </xf>
    <xf numFmtId="0" fontId="68" fillId="62" borderId="155"/>
    <xf numFmtId="49" fontId="53" fillId="0" borderId="155" applyFill="0" applyProtection="0">
      <alignment horizontal="right"/>
    </xf>
    <xf numFmtId="49" fontId="53" fillId="0" borderId="155" applyFill="0" applyProtection="0">
      <alignment horizontal="right"/>
    </xf>
    <xf numFmtId="1" fontId="41" fillId="0" borderId="155" applyFill="0" applyProtection="0">
      <alignment horizontal="right" vertical="top" wrapText="1"/>
    </xf>
    <xf numFmtId="1"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left"/>
    </xf>
    <xf numFmtId="0" fontId="68" fillId="62" borderId="155"/>
    <xf numFmtId="2" fontId="53" fillId="0" borderId="155" applyFill="0" applyProtection="0">
      <alignment horizontal="right" vertical="top" wrapText="1"/>
    </xf>
    <xf numFmtId="0" fontId="53" fillId="0" borderId="155" applyFill="0" applyProtection="0">
      <alignment horizontal="right" vertical="top" wrapText="1"/>
    </xf>
    <xf numFmtId="49" fontId="41" fillId="0" borderId="155" applyFill="0" applyProtection="0">
      <alignment horizontal="right"/>
    </xf>
    <xf numFmtId="1" fontId="53" fillId="0" borderId="155" applyFill="0" applyProtection="0">
      <alignment horizontal="right" vertical="top" wrapText="1"/>
    </xf>
    <xf numFmtId="0" fontId="68" fillId="62" borderId="155"/>
    <xf numFmtId="0" fontId="41" fillId="56" borderId="154" applyNumberFormat="0" applyFont="0" applyAlignment="0" applyProtection="0"/>
    <xf numFmtId="1" fontId="41" fillId="0" borderId="155" applyFill="0" applyProtection="0">
      <alignment horizontal="right" vertical="top" wrapText="1"/>
    </xf>
    <xf numFmtId="0" fontId="68" fillId="62" borderId="155"/>
    <xf numFmtId="49" fontId="53" fillId="0" borderId="155" applyFill="0" applyProtection="0">
      <alignment horizontal="right"/>
    </xf>
    <xf numFmtId="2" fontId="41" fillId="0" borderId="155" applyFill="0" applyProtection="0">
      <alignment horizontal="right" vertical="top" wrapText="1"/>
    </xf>
    <xf numFmtId="49" fontId="41" fillId="0" borderId="155" applyFill="0" applyProtection="0">
      <alignment horizontal="right"/>
    </xf>
    <xf numFmtId="2" fontId="41" fillId="0" borderId="155" applyFill="0" applyProtection="0">
      <alignment horizontal="right" vertical="top" wrapText="1"/>
    </xf>
    <xf numFmtId="0" fontId="41" fillId="56" borderId="154" applyNumberFormat="0" applyFont="0" applyAlignment="0" applyProtection="0"/>
    <xf numFmtId="2"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left"/>
    </xf>
    <xf numFmtId="0" fontId="45" fillId="40" borderId="155" applyNumberFormat="0" applyProtection="0">
      <alignment horizontal="right"/>
    </xf>
    <xf numFmtId="49" fontId="53" fillId="0" borderId="155" applyFill="0" applyProtection="0">
      <alignment horizontal="right"/>
    </xf>
    <xf numFmtId="0" fontId="45" fillId="40" borderId="155" applyNumberFormat="0" applyProtection="0">
      <alignment horizontal="left"/>
    </xf>
    <xf numFmtId="0" fontId="68" fillId="62" borderId="155"/>
    <xf numFmtId="0" fontId="41" fillId="0" borderId="155" applyFill="0" applyProtection="0">
      <alignment horizontal="right" vertical="top" wrapText="1"/>
    </xf>
    <xf numFmtId="1" fontId="41" fillId="0" borderId="155" applyFill="0" applyProtection="0">
      <alignment horizontal="right" vertical="top" wrapText="1"/>
    </xf>
    <xf numFmtId="0" fontId="68" fillId="62" borderId="155"/>
    <xf numFmtId="2" fontId="41" fillId="0" borderId="155" applyFill="0" applyProtection="0">
      <alignment horizontal="right" vertical="top" wrapText="1"/>
    </xf>
    <xf numFmtId="49" fontId="41" fillId="0" borderId="155" applyFill="0" applyProtection="0">
      <alignment horizontal="right"/>
    </xf>
    <xf numFmtId="2" fontId="53" fillId="0" borderId="155" applyFill="0" applyProtection="0">
      <alignment horizontal="right" vertical="top" wrapText="1"/>
    </xf>
    <xf numFmtId="2" fontId="53" fillId="0" borderId="155" applyFill="0" applyProtection="0">
      <alignment horizontal="right" vertical="top" wrapText="1"/>
    </xf>
    <xf numFmtId="0" fontId="68" fillId="62" borderId="155"/>
    <xf numFmtId="0" fontId="45" fillId="40" borderId="155" applyNumberFormat="0" applyProtection="0">
      <alignment horizontal="right"/>
    </xf>
    <xf numFmtId="0" fontId="45" fillId="40" borderId="155" applyNumberFormat="0" applyProtection="0">
      <alignment horizontal="left"/>
    </xf>
    <xf numFmtId="0" fontId="41" fillId="0" borderId="155" applyFill="0" applyProtection="0">
      <alignment horizontal="right" vertical="top" wrapText="1"/>
    </xf>
    <xf numFmtId="1" fontId="53" fillId="0" borderId="155" applyFill="0" applyProtection="0">
      <alignment horizontal="right" vertical="top" wrapText="1"/>
    </xf>
    <xf numFmtId="1" fontId="41" fillId="0" borderId="155" applyFill="0" applyProtection="0">
      <alignment horizontal="right" vertical="top" wrapText="1"/>
    </xf>
    <xf numFmtId="0" fontId="68" fillId="62" borderId="155"/>
    <xf numFmtId="0" fontId="68" fillId="62" borderId="155"/>
    <xf numFmtId="0"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right"/>
    </xf>
    <xf numFmtId="0" fontId="45" fillId="40" borderId="155" applyNumberFormat="0" applyProtection="0">
      <alignment horizontal="right"/>
    </xf>
    <xf numFmtId="0" fontId="53" fillId="0" borderId="155" applyFill="0" applyProtection="0">
      <alignment horizontal="right" vertical="top" wrapText="1"/>
    </xf>
    <xf numFmtId="0" fontId="68" fillId="62" borderId="155"/>
    <xf numFmtId="2"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left"/>
    </xf>
    <xf numFmtId="0" fontId="68" fillId="62" borderId="155"/>
    <xf numFmtId="0" fontId="68" fillId="62" borderId="155"/>
    <xf numFmtId="0" fontId="45" fillId="40" borderId="155" applyNumberFormat="0" applyProtection="0">
      <alignment horizontal="left"/>
    </xf>
    <xf numFmtId="0" fontId="45" fillId="40" borderId="155" applyNumberFormat="0" applyProtection="0">
      <alignment horizontal="right"/>
    </xf>
    <xf numFmtId="49" fontId="41" fillId="0" borderId="155" applyFill="0" applyProtection="0">
      <alignment horizontal="right"/>
    </xf>
    <xf numFmtId="0" fontId="45" fillId="40" borderId="155" applyNumberFormat="0" applyProtection="0">
      <alignment horizontal="right"/>
    </xf>
    <xf numFmtId="1" fontId="41" fillId="0" borderId="155" applyFill="0" applyProtection="0">
      <alignment horizontal="right" vertical="top" wrapText="1"/>
    </xf>
    <xf numFmtId="0" fontId="68" fillId="62" borderId="155"/>
    <xf numFmtId="0" fontId="68" fillId="62" borderId="155"/>
    <xf numFmtId="0" fontId="68" fillId="62" borderId="155"/>
    <xf numFmtId="0" fontId="53" fillId="0" borderId="155" applyFill="0" applyProtection="0">
      <alignment horizontal="right" vertical="top" wrapText="1"/>
    </xf>
    <xf numFmtId="49" fontId="41" fillId="0" borderId="155" applyFill="0" applyProtection="0">
      <alignment horizontal="right"/>
    </xf>
    <xf numFmtId="1" fontId="41" fillId="0" borderId="155" applyFill="0" applyProtection="0">
      <alignment horizontal="right" vertical="top" wrapText="1"/>
    </xf>
    <xf numFmtId="1" fontId="41" fillId="0" borderId="155" applyFill="0" applyProtection="0">
      <alignment horizontal="right" vertical="top" wrapText="1"/>
    </xf>
    <xf numFmtId="0" fontId="41" fillId="0" borderId="155" applyFill="0" applyProtection="0">
      <alignment horizontal="right" vertical="top" wrapText="1"/>
    </xf>
    <xf numFmtId="2" fontId="53" fillId="0" borderId="155" applyFill="0" applyProtection="0">
      <alignment horizontal="right" vertical="top" wrapText="1"/>
    </xf>
    <xf numFmtId="49" fontId="41" fillId="0" borderId="155" applyFill="0" applyProtection="0">
      <alignment horizontal="right"/>
    </xf>
    <xf numFmtId="1" fontId="41" fillId="0" borderId="155" applyFill="0" applyProtection="0">
      <alignment horizontal="right" vertical="top" wrapText="1"/>
    </xf>
    <xf numFmtId="0" fontId="45" fillId="40" borderId="155" applyNumberFormat="0" applyProtection="0">
      <alignment horizontal="left"/>
    </xf>
    <xf numFmtId="0" fontId="68" fillId="62" borderId="155"/>
    <xf numFmtId="0" fontId="68" fillId="62" borderId="155"/>
    <xf numFmtId="0" fontId="68" fillId="62" borderId="155"/>
    <xf numFmtId="0" fontId="45" fillId="40" borderId="155" applyNumberFormat="0" applyProtection="0">
      <alignment horizontal="right"/>
    </xf>
    <xf numFmtId="0" fontId="41" fillId="0" borderId="155" applyFill="0" applyProtection="0">
      <alignment horizontal="right" vertical="top" wrapText="1"/>
    </xf>
    <xf numFmtId="49" fontId="41" fillId="0" borderId="155" applyFill="0" applyProtection="0">
      <alignment horizontal="right"/>
    </xf>
    <xf numFmtId="1" fontId="41" fillId="0" borderId="155" applyFill="0" applyProtection="0">
      <alignment horizontal="right" vertical="top" wrapText="1"/>
    </xf>
    <xf numFmtId="0" fontId="47" fillId="37" borderId="151" applyNumberFormat="0" applyAlignment="0" applyProtection="0"/>
    <xf numFmtId="0" fontId="45" fillId="40" borderId="155" applyNumberFormat="0" applyProtection="0">
      <alignment horizontal="left"/>
    </xf>
    <xf numFmtId="2" fontId="41" fillId="0" borderId="155" applyFill="0" applyProtection="0">
      <alignment horizontal="right" vertical="top" wrapText="1"/>
    </xf>
    <xf numFmtId="0" fontId="68" fillId="62" borderId="155"/>
    <xf numFmtId="0" fontId="68" fillId="62" borderId="155"/>
    <xf numFmtId="0" fontId="68" fillId="62" borderId="155"/>
    <xf numFmtId="0" fontId="47" fillId="37" borderId="151" applyNumberFormat="0" applyAlignment="0" applyProtection="0"/>
    <xf numFmtId="0" fontId="45" fillId="40" borderId="155" applyNumberFormat="0" applyProtection="0">
      <alignment horizontal="right"/>
    </xf>
    <xf numFmtId="0" fontId="45" fillId="40" borderId="155" applyNumberFormat="0" applyProtection="0">
      <alignment horizontal="left"/>
    </xf>
    <xf numFmtId="0" fontId="45" fillId="40" borderId="155" applyNumberFormat="0" applyProtection="0">
      <alignment horizontal="left"/>
    </xf>
    <xf numFmtId="2" fontId="41" fillId="0" borderId="155" applyFill="0" applyProtection="0">
      <alignment horizontal="right" vertical="top" wrapText="1"/>
    </xf>
    <xf numFmtId="0" fontId="45" fillId="40" borderId="155" applyNumberFormat="0" applyProtection="0">
      <alignment horizontal="left"/>
    </xf>
    <xf numFmtId="0" fontId="41" fillId="0" borderId="155" applyFill="0" applyProtection="0">
      <alignment horizontal="right" vertical="top" wrapText="1"/>
    </xf>
    <xf numFmtId="0" fontId="68" fillId="62" borderId="155"/>
    <xf numFmtId="0" fontId="68" fillId="62" borderId="155"/>
    <xf numFmtId="0" fontId="68" fillId="62" borderId="155"/>
    <xf numFmtId="0" fontId="53" fillId="0" borderId="155" applyFill="0" applyProtection="0">
      <alignment horizontal="right" vertical="top" wrapText="1"/>
    </xf>
    <xf numFmtId="0" fontId="68" fillId="62" borderId="155"/>
    <xf numFmtId="49" fontId="53" fillId="0" borderId="155" applyFill="0" applyProtection="0">
      <alignment horizontal="right"/>
    </xf>
    <xf numFmtId="0" fontId="41" fillId="0" borderId="155" applyFill="0" applyProtection="0">
      <alignment horizontal="right" vertical="top" wrapText="1"/>
    </xf>
    <xf numFmtId="0" fontId="68" fillId="62" borderId="155"/>
    <xf numFmtId="0" fontId="68" fillId="62" borderId="155"/>
    <xf numFmtId="0" fontId="68" fillId="62" borderId="155"/>
    <xf numFmtId="49" fontId="53" fillId="0" borderId="155" applyFill="0" applyProtection="0">
      <alignment horizontal="right"/>
    </xf>
    <xf numFmtId="49" fontId="53" fillId="0" borderId="155" applyFill="0" applyProtection="0">
      <alignment horizontal="right"/>
    </xf>
    <xf numFmtId="0" fontId="45" fillId="40" borderId="155" applyNumberFormat="0" applyProtection="0">
      <alignment horizontal="left"/>
    </xf>
    <xf numFmtId="0" fontId="68" fillId="62" borderId="155"/>
    <xf numFmtId="0" fontId="68" fillId="62" borderId="155"/>
    <xf numFmtId="0" fontId="68" fillId="62" borderId="155"/>
    <xf numFmtId="0" fontId="41" fillId="0" borderId="155" applyFill="0" applyProtection="0">
      <alignment horizontal="right" vertical="top" wrapText="1"/>
    </xf>
    <xf numFmtId="0" fontId="68" fillId="62" borderId="155"/>
    <xf numFmtId="0" fontId="68" fillId="62" borderId="155"/>
    <xf numFmtId="0" fontId="68" fillId="62" borderId="155"/>
    <xf numFmtId="0" fontId="68" fillId="62" borderId="155"/>
    <xf numFmtId="0" fontId="68" fillId="62" borderId="155"/>
    <xf numFmtId="0" fontId="47" fillId="37" borderId="151" applyNumberFormat="0" applyAlignment="0" applyProtection="0"/>
    <xf numFmtId="0" fontId="47" fillId="37" borderId="151" applyNumberFormat="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5" fillId="40" borderId="155" applyNumberFormat="0" applyProtection="0">
      <alignment horizontal="right"/>
    </xf>
    <xf numFmtId="0" fontId="45" fillId="40" borderId="155" applyNumberFormat="0" applyProtection="0">
      <alignment horizontal="left"/>
    </xf>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left"/>
    </xf>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left"/>
    </xf>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left"/>
    </xf>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left"/>
    </xf>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left"/>
    </xf>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49" fontId="53" fillId="0" borderId="155" applyFill="0" applyProtection="0">
      <alignment horizontal="right"/>
    </xf>
    <xf numFmtId="2" fontId="53" fillId="0" borderId="155" applyFill="0" applyProtection="0">
      <alignment horizontal="right" vertical="top" wrapText="1"/>
    </xf>
    <xf numFmtId="1" fontId="53" fillId="0" borderId="155" applyFill="0" applyProtection="0">
      <alignment horizontal="right" vertical="top" wrapText="1"/>
    </xf>
    <xf numFmtId="49" fontId="53" fillId="0" borderId="155" applyFill="0" applyProtection="0">
      <alignment horizontal="right"/>
    </xf>
    <xf numFmtId="2" fontId="53" fillId="0" borderId="155" applyFill="0" applyProtection="0">
      <alignment horizontal="right" vertical="top" wrapText="1"/>
    </xf>
    <xf numFmtId="1" fontId="53" fillId="0" borderId="155" applyFill="0" applyProtection="0">
      <alignment horizontal="right" vertical="top" wrapText="1"/>
    </xf>
    <xf numFmtId="49" fontId="53" fillId="0" borderId="155" applyFill="0" applyProtection="0">
      <alignment horizontal="right"/>
    </xf>
    <xf numFmtId="0" fontId="53" fillId="0" borderId="155" applyFill="0" applyProtection="0">
      <alignment horizontal="right" vertical="top" wrapText="1"/>
    </xf>
    <xf numFmtId="1" fontId="53" fillId="0" borderId="155" applyFill="0" applyProtection="0">
      <alignment horizontal="right" vertical="top" wrapText="1"/>
    </xf>
    <xf numFmtId="2" fontId="53" fillId="0" borderId="155" applyFill="0" applyProtection="0">
      <alignment horizontal="right" vertical="top" wrapText="1"/>
    </xf>
    <xf numFmtId="49" fontId="53" fillId="0" borderId="155" applyFill="0" applyProtection="0">
      <alignment horizontal="right"/>
    </xf>
    <xf numFmtId="1" fontId="53" fillId="0" borderId="155" applyFill="0" applyProtection="0">
      <alignment horizontal="right" vertical="top" wrapText="1"/>
    </xf>
    <xf numFmtId="2" fontId="53" fillId="0" borderId="155" applyFill="0" applyProtection="0">
      <alignment horizontal="right" vertical="top" wrapText="1"/>
    </xf>
    <xf numFmtId="0" fontId="53" fillId="0" borderId="155" applyFill="0" applyProtection="0">
      <alignment horizontal="right" vertical="top" wrapText="1"/>
    </xf>
    <xf numFmtId="49" fontId="53" fillId="0" borderId="155" applyFill="0" applyProtection="0">
      <alignment horizontal="right"/>
    </xf>
    <xf numFmtId="2" fontId="53" fillId="0" borderId="155" applyFill="0" applyProtection="0">
      <alignment horizontal="right" vertical="top" wrapText="1"/>
    </xf>
    <xf numFmtId="1" fontId="53" fillId="0" borderId="155" applyFill="0" applyProtection="0">
      <alignment horizontal="right" vertical="top" wrapText="1"/>
    </xf>
    <xf numFmtId="0" fontId="41" fillId="56" borderId="154" applyNumberFormat="0" applyFont="0" applyAlignment="0" applyProtection="0"/>
    <xf numFmtId="0" fontId="57" fillId="38" borderId="151" applyNumberFormat="0" applyAlignment="0" applyProtection="0"/>
    <xf numFmtId="0" fontId="49" fillId="38" borderId="152" applyNumberFormat="0" applyAlignment="0" applyProtection="0"/>
    <xf numFmtId="0" fontId="41" fillId="56" borderId="154" applyNumberFormat="0" applyFont="0" applyAlignment="0" applyProtection="0"/>
    <xf numFmtId="0" fontId="57" fillId="38" borderId="151" applyNumberFormat="0" applyAlignment="0" applyProtection="0"/>
    <xf numFmtId="0" fontId="68" fillId="62" borderId="155"/>
    <xf numFmtId="0" fontId="68" fillId="62" borderId="155"/>
    <xf numFmtId="0" fontId="68" fillId="62" borderId="155"/>
    <xf numFmtId="0" fontId="57" fillId="38" borderId="151" applyNumberFormat="0" applyAlignment="0" applyProtection="0"/>
    <xf numFmtId="0" fontId="41" fillId="56" borderId="154" applyNumberFormat="0" applyFont="0" applyAlignment="0" applyProtection="0"/>
    <xf numFmtId="0" fontId="68" fillId="62" borderId="155"/>
    <xf numFmtId="0" fontId="68" fillId="62" borderId="155"/>
    <xf numFmtId="0" fontId="68" fillId="62" borderId="155"/>
    <xf numFmtId="0" fontId="68" fillId="62" borderId="155"/>
    <xf numFmtId="0" fontId="68" fillId="62" borderId="155"/>
    <xf numFmtId="0" fontId="68" fillId="62" borderId="155"/>
    <xf numFmtId="0" fontId="68" fillId="62" borderId="155"/>
    <xf numFmtId="0" fontId="68" fillId="62" borderId="155"/>
    <xf numFmtId="0" fontId="68" fillId="62" borderId="155"/>
    <xf numFmtId="0" fontId="68" fillId="62" borderId="155"/>
    <xf numFmtId="0" fontId="49" fillId="38" borderId="152" applyNumberFormat="0" applyAlignment="0" applyProtection="0"/>
    <xf numFmtId="0" fontId="68" fillId="62" borderId="155"/>
    <xf numFmtId="0" fontId="68" fillId="62" borderId="155"/>
    <xf numFmtId="0" fontId="68" fillId="62" borderId="155"/>
    <xf numFmtId="0" fontId="68" fillId="62" borderId="155"/>
    <xf numFmtId="0" fontId="41" fillId="56" borderId="154" applyNumberFormat="0" applyFont="0" applyAlignment="0" applyProtection="0"/>
    <xf numFmtId="0" fontId="50" fillId="0" borderId="153" applyNumberFormat="0" applyFill="0" applyAlignment="0" applyProtection="0"/>
    <xf numFmtId="0" fontId="47" fillId="37" borderId="151" applyNumberFormat="0" applyAlignment="0" applyProtection="0"/>
    <xf numFmtId="0" fontId="41" fillId="56" borderId="154" applyNumberFormat="0" applyFont="0" applyAlignment="0" applyProtection="0"/>
    <xf numFmtId="0" fontId="68" fillId="62" borderId="155"/>
    <xf numFmtId="0" fontId="68" fillId="62" borderId="155"/>
    <xf numFmtId="0" fontId="68" fillId="62" borderId="155"/>
    <xf numFmtId="0" fontId="49" fillId="38" borderId="152" applyNumberFormat="0" applyAlignment="0" applyProtection="0"/>
    <xf numFmtId="0" fontId="47" fillId="37" borderId="151" applyNumberFormat="0" applyAlignment="0" applyProtection="0"/>
    <xf numFmtId="0" fontId="68" fillId="62" borderId="155"/>
    <xf numFmtId="0" fontId="57" fillId="38" borderId="151" applyNumberFormat="0" applyAlignment="0" applyProtection="0"/>
    <xf numFmtId="0" fontId="68" fillId="62" borderId="155"/>
    <xf numFmtId="0" fontId="68" fillId="62" borderId="155"/>
    <xf numFmtId="0" fontId="68" fillId="62" borderId="155"/>
    <xf numFmtId="0" fontId="68" fillId="62" borderId="155"/>
    <xf numFmtId="0" fontId="49" fillId="38" borderId="152" applyNumberFormat="0" applyAlignment="0" applyProtection="0"/>
    <xf numFmtId="0" fontId="68" fillId="62" borderId="155"/>
    <xf numFmtId="0" fontId="50" fillId="0" borderId="153" applyNumberFormat="0" applyFill="0" applyAlignment="0" applyProtection="0"/>
    <xf numFmtId="0" fontId="68" fillId="62" borderId="155"/>
    <xf numFmtId="0" fontId="50" fillId="0" borderId="153" applyNumberFormat="0" applyFill="0" applyAlignment="0" applyProtection="0"/>
    <xf numFmtId="0" fontId="68" fillId="62" borderId="155"/>
    <xf numFmtId="0" fontId="47" fillId="37" borderId="151" applyNumberFormat="0" applyAlignment="0" applyProtection="0"/>
    <xf numFmtId="0" fontId="68" fillId="62" borderId="155"/>
    <xf numFmtId="0" fontId="47" fillId="37" borderId="151" applyNumberFormat="0" applyAlignment="0" applyProtection="0"/>
    <xf numFmtId="0" fontId="68" fillId="62" borderId="155"/>
    <xf numFmtId="0" fontId="41" fillId="56" borderId="154" applyNumberFormat="0" applyFont="0" applyAlignment="0" applyProtection="0"/>
    <xf numFmtId="0" fontId="50" fillId="0" borderId="153" applyNumberFormat="0" applyFill="0" applyAlignment="0" applyProtection="0"/>
    <xf numFmtId="0" fontId="50" fillId="0" borderId="153" applyNumberFormat="0" applyFill="0" applyAlignment="0" applyProtection="0"/>
    <xf numFmtId="0" fontId="57" fillId="38" borderId="151" applyNumberFormat="0" applyAlignment="0" applyProtection="0"/>
    <xf numFmtId="0" fontId="68" fillId="62" borderId="155"/>
    <xf numFmtId="0" fontId="68" fillId="62" borderId="155"/>
    <xf numFmtId="0" fontId="68" fillId="62" borderId="155"/>
    <xf numFmtId="0" fontId="68" fillId="62" borderId="155"/>
    <xf numFmtId="0" fontId="41" fillId="56" borderId="154" applyNumberFormat="0" applyFont="0" applyAlignment="0" applyProtection="0"/>
    <xf numFmtId="0" fontId="49" fillId="38" borderId="152" applyNumberFormat="0" applyAlignment="0" applyProtection="0"/>
    <xf numFmtId="0" fontId="68" fillId="62" borderId="155"/>
    <xf numFmtId="0" fontId="68" fillId="62" borderId="155"/>
    <xf numFmtId="0" fontId="41" fillId="56" borderId="154" applyNumberFormat="0" applyFont="0" applyAlignment="0" applyProtection="0"/>
    <xf numFmtId="0" fontId="68" fillId="62" borderId="155"/>
    <xf numFmtId="0" fontId="50" fillId="0" borderId="153" applyNumberFormat="0" applyFill="0" applyAlignment="0" applyProtection="0"/>
    <xf numFmtId="0" fontId="50" fillId="0" borderId="153" applyNumberFormat="0" applyFill="0" applyAlignment="0" applyProtection="0"/>
    <xf numFmtId="0" fontId="47" fillId="37" borderId="151" applyNumberFormat="0" applyAlignment="0" applyProtection="0"/>
    <xf numFmtId="0" fontId="68" fillId="62" borderId="155"/>
    <xf numFmtId="0" fontId="49" fillId="38" borderId="152" applyNumberFormat="0" applyAlignment="0" applyProtection="0"/>
    <xf numFmtId="0" fontId="47" fillId="37" borderId="151" applyNumberFormat="0" applyAlignment="0" applyProtection="0"/>
    <xf numFmtId="0" fontId="50" fillId="0" borderId="153" applyNumberFormat="0" applyFill="0" applyAlignment="0" applyProtection="0"/>
    <xf numFmtId="0" fontId="49" fillId="38" borderId="152" applyNumberFormat="0" applyAlignment="0" applyProtection="0"/>
    <xf numFmtId="0" fontId="47" fillId="37" borderId="151" applyNumberFormat="0" applyAlignment="0" applyProtection="0"/>
    <xf numFmtId="0" fontId="68" fillId="62" borderId="155"/>
    <xf numFmtId="0" fontId="47" fillId="37" borderId="151" applyNumberFormat="0" applyAlignment="0" applyProtection="0"/>
    <xf numFmtId="0" fontId="68" fillId="62" borderId="155"/>
    <xf numFmtId="0" fontId="68" fillId="62" borderId="155"/>
    <xf numFmtId="0" fontId="68" fillId="62" borderId="155"/>
    <xf numFmtId="0" fontId="68" fillId="62" borderId="155"/>
    <xf numFmtId="0" fontId="41" fillId="56" borderId="154" applyNumberFormat="0" applyFont="0" applyAlignment="0" applyProtection="0"/>
    <xf numFmtId="0" fontId="68" fillId="62" borderId="155"/>
    <xf numFmtId="0" fontId="68" fillId="62" borderId="155"/>
    <xf numFmtId="0" fontId="49" fillId="38" borderId="152" applyNumberFormat="0" applyAlignment="0" applyProtection="0"/>
    <xf numFmtId="0" fontId="41" fillId="56" borderId="154" applyNumberFormat="0" applyFont="0" applyAlignment="0" applyProtection="0"/>
    <xf numFmtId="0" fontId="68" fillId="62" borderId="155"/>
    <xf numFmtId="0" fontId="68" fillId="62" borderId="155"/>
    <xf numFmtId="0" fontId="68" fillId="62" borderId="155"/>
    <xf numFmtId="0" fontId="68" fillId="62" borderId="155"/>
    <xf numFmtId="0" fontId="68" fillId="62" borderId="155"/>
    <xf numFmtId="0" fontId="68" fillId="62" borderId="155"/>
    <xf numFmtId="0" fontId="57" fillId="38" borderId="151" applyNumberFormat="0" applyAlignment="0" applyProtection="0"/>
    <xf numFmtId="0" fontId="57" fillId="38" borderId="151" applyNumberFormat="0" applyAlignment="0" applyProtection="0"/>
    <xf numFmtId="0" fontId="47" fillId="37" borderId="151" applyNumberFormat="0" applyAlignment="0" applyProtection="0"/>
    <xf numFmtId="0" fontId="41" fillId="56" borderId="154" applyNumberFormat="0" applyFont="0" applyAlignment="0" applyProtection="0"/>
    <xf numFmtId="0" fontId="41" fillId="56" borderId="154" applyNumberFormat="0" applyFont="0" applyAlignment="0" applyProtection="0"/>
    <xf numFmtId="0" fontId="49" fillId="38" borderId="152" applyNumberFormat="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1" fillId="56" borderId="154" applyNumberFormat="0" applyFont="0" applyAlignment="0" applyProtection="0"/>
    <xf numFmtId="0" fontId="41" fillId="56" borderId="154" applyNumberFormat="0" applyFont="0" applyAlignment="0" applyProtection="0"/>
    <xf numFmtId="0" fontId="47" fillId="37" borderId="151" applyNumberFormat="0" applyAlignment="0" applyProtection="0"/>
    <xf numFmtId="0" fontId="47" fillId="37" borderId="151" applyNumberFormat="0" applyAlignment="0" applyProtection="0"/>
    <xf numFmtId="0" fontId="57" fillId="38" borderId="151" applyNumberFormat="0" applyAlignment="0" applyProtection="0"/>
    <xf numFmtId="0" fontId="57" fillId="38" borderId="151" applyNumberFormat="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5" fillId="40" borderId="155" applyNumberFormat="0" applyProtection="0">
      <alignment horizontal="right"/>
    </xf>
    <xf numFmtId="0" fontId="45" fillId="40" borderId="155" applyNumberFormat="0" applyProtection="0">
      <alignment horizontal="left"/>
    </xf>
    <xf numFmtId="0" fontId="45" fillId="40" borderId="155" applyNumberFormat="0" applyProtection="0">
      <alignment horizontal="right"/>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right"/>
    </xf>
    <xf numFmtId="0" fontId="41" fillId="0" borderId="155" applyFill="0" applyProtection="0">
      <alignment horizontal="right" vertical="top" wrapText="1"/>
    </xf>
    <xf numFmtId="0" fontId="45" fillId="40" borderId="155" applyNumberFormat="0" applyProtection="0">
      <alignment horizontal="left"/>
    </xf>
    <xf numFmtId="49" fontId="41" fillId="0" borderId="155" applyFill="0" applyProtection="0">
      <alignment horizontal="right"/>
    </xf>
    <xf numFmtId="0" fontId="41"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0" fontId="68" fillId="62" borderId="155"/>
    <xf numFmtId="2" fontId="41" fillId="0" borderId="155" applyFill="0" applyProtection="0">
      <alignment horizontal="right" vertical="top" wrapText="1"/>
    </xf>
    <xf numFmtId="0" fontId="41" fillId="56" borderId="154" applyNumberFormat="0" applyFont="0" applyAlignment="0" applyProtection="0"/>
    <xf numFmtId="0" fontId="41"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right"/>
    </xf>
    <xf numFmtId="0" fontId="53" fillId="0" borderId="155" applyFill="0" applyProtection="0">
      <alignment horizontal="right" vertical="top" wrapText="1"/>
    </xf>
    <xf numFmtId="0" fontId="68" fillId="62" borderId="155"/>
    <xf numFmtId="0" fontId="68" fillId="62" borderId="155"/>
    <xf numFmtId="1" fontId="41" fillId="0" borderId="155" applyFill="0" applyProtection="0">
      <alignment horizontal="right" vertical="top" wrapText="1"/>
    </xf>
    <xf numFmtId="1" fontId="53" fillId="0" borderId="155" applyFill="0" applyProtection="0">
      <alignment horizontal="right" vertical="top" wrapText="1"/>
    </xf>
    <xf numFmtId="49" fontId="41" fillId="0" borderId="155" applyFill="0" applyProtection="0">
      <alignment horizontal="right"/>
    </xf>
    <xf numFmtId="49" fontId="41"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0" fontId="68" fillId="62" borderId="155"/>
    <xf numFmtId="0" fontId="68" fillId="62" borderId="155"/>
    <xf numFmtId="0" fontId="68" fillId="62" borderId="155"/>
    <xf numFmtId="1" fontId="53"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right"/>
    </xf>
    <xf numFmtId="49" fontId="53" fillId="0" borderId="155" applyFill="0" applyProtection="0">
      <alignment horizontal="right"/>
    </xf>
    <xf numFmtId="49" fontId="53" fillId="0" borderId="155" applyFill="0" applyProtection="0">
      <alignment horizontal="right"/>
    </xf>
    <xf numFmtId="0" fontId="45" fillId="40" borderId="155" applyNumberFormat="0" applyProtection="0">
      <alignment horizontal="right"/>
    </xf>
    <xf numFmtId="0" fontId="45" fillId="40" borderId="155" applyNumberFormat="0" applyProtection="0">
      <alignment horizontal="left"/>
    </xf>
    <xf numFmtId="1" fontId="53" fillId="0" borderId="155" applyFill="0" applyProtection="0">
      <alignment horizontal="right" vertical="top" wrapText="1"/>
    </xf>
    <xf numFmtId="0" fontId="41" fillId="56" borderId="154" applyNumberFormat="0" applyFont="0" applyAlignment="0" applyProtection="0"/>
    <xf numFmtId="2" fontId="53" fillId="0" borderId="155" applyFill="0" applyProtection="0">
      <alignment horizontal="right" vertical="top" wrapText="1"/>
    </xf>
    <xf numFmtId="1" fontId="41" fillId="0" borderId="155" applyFill="0" applyProtection="0">
      <alignment horizontal="right" vertical="top" wrapText="1"/>
    </xf>
    <xf numFmtId="2" fontId="53"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right"/>
    </xf>
    <xf numFmtId="1" fontId="53" fillId="0" borderId="155" applyFill="0" applyProtection="0">
      <alignment horizontal="right" vertical="top" wrapText="1"/>
    </xf>
    <xf numFmtId="0" fontId="53" fillId="0" borderId="155" applyFill="0" applyProtection="0">
      <alignment horizontal="right" vertical="top" wrapText="1"/>
    </xf>
    <xf numFmtId="1" fontId="41" fillId="0" borderId="155" applyFill="0" applyProtection="0">
      <alignment horizontal="right" vertical="top" wrapText="1"/>
    </xf>
    <xf numFmtId="0" fontId="68" fillId="62" borderId="155"/>
    <xf numFmtId="0" fontId="68" fillId="62" borderId="155"/>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0" fontId="41" fillId="0" borderId="155" applyFill="0" applyProtection="0">
      <alignment horizontal="right" vertical="top" wrapText="1"/>
    </xf>
    <xf numFmtId="49" fontId="41" fillId="0" borderId="155" applyFill="0" applyProtection="0">
      <alignment horizontal="right"/>
    </xf>
    <xf numFmtId="2" fontId="53" fillId="0" borderId="155" applyFill="0" applyProtection="0">
      <alignment horizontal="right" vertical="top" wrapText="1"/>
    </xf>
    <xf numFmtId="2" fontId="41" fillId="0" borderId="155" applyFill="0" applyProtection="0">
      <alignment horizontal="right" vertical="top" wrapText="1"/>
    </xf>
    <xf numFmtId="49" fontId="53" fillId="0" borderId="155" applyFill="0" applyProtection="0">
      <alignment horizontal="right"/>
    </xf>
    <xf numFmtId="0" fontId="41" fillId="0" borderId="155" applyFill="0" applyProtection="0">
      <alignment horizontal="right" vertical="top" wrapText="1"/>
    </xf>
    <xf numFmtId="0" fontId="41" fillId="56" borderId="154" applyNumberFormat="0" applyFont="0" applyAlignment="0" applyProtection="0"/>
    <xf numFmtId="0" fontId="68" fillId="62" borderId="155"/>
    <xf numFmtId="1" fontId="53" fillId="0" borderId="155" applyFill="0" applyProtection="0">
      <alignment horizontal="right" vertical="top" wrapText="1"/>
    </xf>
    <xf numFmtId="0" fontId="57" fillId="38" borderId="151" applyNumberFormat="0" applyAlignment="0" applyProtection="0"/>
    <xf numFmtId="0" fontId="41" fillId="0" borderId="155" applyFill="0" applyProtection="0">
      <alignment horizontal="right" vertical="top" wrapText="1"/>
    </xf>
    <xf numFmtId="0" fontId="45" fillId="40" borderId="155" applyNumberFormat="0" applyProtection="0">
      <alignment horizontal="left"/>
    </xf>
    <xf numFmtId="0" fontId="68" fillId="62" borderId="155"/>
    <xf numFmtId="0" fontId="45" fillId="40" borderId="155" applyNumberFormat="0" applyProtection="0">
      <alignment horizontal="right"/>
    </xf>
    <xf numFmtId="1" fontId="53" fillId="0" borderId="155" applyFill="0" applyProtection="0">
      <alignment horizontal="right" vertical="top" wrapText="1"/>
    </xf>
    <xf numFmtId="2" fontId="53"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0" fontId="41" fillId="56" borderId="154" applyNumberFormat="0" applyFont="0" applyAlignment="0" applyProtection="0"/>
    <xf numFmtId="0" fontId="53" fillId="0" borderId="155" applyFill="0" applyProtection="0">
      <alignment horizontal="right" vertical="top" wrapText="1"/>
    </xf>
    <xf numFmtId="0" fontId="41" fillId="0" borderId="155" applyFill="0" applyProtection="0">
      <alignment horizontal="right" vertical="top" wrapText="1"/>
    </xf>
    <xf numFmtId="0" fontId="41" fillId="0" borderId="155" applyFill="0" applyProtection="0">
      <alignment horizontal="right" vertical="top" wrapText="1"/>
    </xf>
    <xf numFmtId="2" fontId="53" fillId="0" borderId="155" applyFill="0" applyProtection="0">
      <alignment horizontal="right" vertical="top" wrapText="1"/>
    </xf>
    <xf numFmtId="2" fontId="53" fillId="0" borderId="155" applyFill="0" applyProtection="0">
      <alignment horizontal="right" vertical="top" wrapText="1"/>
    </xf>
    <xf numFmtId="0" fontId="45" fillId="40" borderId="155" applyNumberFormat="0" applyProtection="0">
      <alignment horizontal="right"/>
    </xf>
    <xf numFmtId="0" fontId="50" fillId="0" borderId="153" applyNumberFormat="0" applyFill="0" applyAlignment="0" applyProtection="0"/>
    <xf numFmtId="0" fontId="68" fillId="62" borderId="155"/>
    <xf numFmtId="0" fontId="47" fillId="37" borderId="151" applyNumberFormat="0" applyAlignment="0" applyProtection="0"/>
    <xf numFmtId="49" fontId="41" fillId="0" borderId="155" applyFill="0" applyProtection="0">
      <alignment horizontal="right"/>
    </xf>
    <xf numFmtId="0" fontId="49" fillId="38" borderId="152" applyNumberFormat="0" applyAlignment="0" applyProtection="0"/>
    <xf numFmtId="49" fontId="53" fillId="0" borderId="155" applyFill="0" applyProtection="0">
      <alignment horizontal="right"/>
    </xf>
    <xf numFmtId="0" fontId="45" fillId="40" borderId="155" applyNumberFormat="0" applyProtection="0">
      <alignment horizontal="right"/>
    </xf>
    <xf numFmtId="0" fontId="45" fillId="40" borderId="155" applyNumberFormat="0" applyProtection="0">
      <alignment horizontal="right"/>
    </xf>
    <xf numFmtId="1" fontId="53" fillId="0" borderId="155" applyFill="0" applyProtection="0">
      <alignment horizontal="right" vertical="top" wrapText="1"/>
    </xf>
    <xf numFmtId="49" fontId="41" fillId="0" borderId="155" applyFill="0" applyProtection="0">
      <alignment horizontal="right"/>
    </xf>
    <xf numFmtId="0" fontId="41" fillId="0" borderId="155" applyFill="0" applyProtection="0">
      <alignment horizontal="right" vertical="top" wrapText="1"/>
    </xf>
    <xf numFmtId="49" fontId="41" fillId="0" borderId="155" applyFill="0" applyProtection="0">
      <alignment horizontal="right"/>
    </xf>
    <xf numFmtId="0" fontId="47" fillId="37" borderId="151" applyNumberFormat="0" applyAlignment="0" applyProtection="0"/>
    <xf numFmtId="0" fontId="68" fillId="62" borderId="155"/>
    <xf numFmtId="1" fontId="41"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right"/>
    </xf>
    <xf numFmtId="2" fontId="41" fillId="0" borderId="155" applyFill="0" applyProtection="0">
      <alignment horizontal="right" vertical="top" wrapText="1"/>
    </xf>
    <xf numFmtId="0" fontId="68" fillId="62" borderId="155"/>
    <xf numFmtId="49" fontId="53" fillId="0" borderId="155" applyFill="0" applyProtection="0">
      <alignment horizontal="right"/>
    </xf>
    <xf numFmtId="0" fontId="68" fillId="62" borderId="155"/>
    <xf numFmtId="0" fontId="45" fillId="40" borderId="155" applyNumberFormat="0" applyProtection="0">
      <alignment horizontal="right"/>
    </xf>
    <xf numFmtId="0" fontId="41" fillId="0" borderId="155" applyFill="0" applyProtection="0">
      <alignment horizontal="right" vertical="top" wrapText="1"/>
    </xf>
    <xf numFmtId="0" fontId="45" fillId="40" borderId="155" applyNumberFormat="0" applyProtection="0">
      <alignment horizontal="left"/>
    </xf>
    <xf numFmtId="0" fontId="41" fillId="0" borderId="155" applyFill="0" applyProtection="0">
      <alignment horizontal="right" vertical="top" wrapText="1"/>
    </xf>
    <xf numFmtId="2" fontId="41" fillId="0" borderId="155" applyFill="0" applyProtection="0">
      <alignment horizontal="right" vertical="top" wrapText="1"/>
    </xf>
    <xf numFmtId="49" fontId="53" fillId="0" borderId="155" applyFill="0" applyProtection="0">
      <alignment horizontal="right"/>
    </xf>
    <xf numFmtId="1"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left"/>
    </xf>
    <xf numFmtId="0" fontId="45" fillId="40" borderId="155" applyNumberFormat="0" applyProtection="0">
      <alignment horizontal="left"/>
    </xf>
    <xf numFmtId="0" fontId="53" fillId="0" borderId="155" applyFill="0" applyProtection="0">
      <alignment horizontal="right" vertical="top" wrapText="1"/>
    </xf>
    <xf numFmtId="1" fontId="41" fillId="0" borderId="155" applyFill="0" applyProtection="0">
      <alignment horizontal="right" vertical="top" wrapText="1"/>
    </xf>
    <xf numFmtId="2" fontId="53"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68" fillId="62" borderId="155"/>
    <xf numFmtId="0" fontId="53" fillId="0" borderId="155" applyFill="0" applyProtection="0">
      <alignment horizontal="right" vertical="top" wrapText="1"/>
    </xf>
    <xf numFmtId="49" fontId="41" fillId="0" borderId="155" applyFill="0" applyProtection="0">
      <alignment horizontal="right"/>
    </xf>
    <xf numFmtId="2" fontId="41" fillId="0" borderId="155" applyFill="0" applyProtection="0">
      <alignment horizontal="right" vertical="top" wrapText="1"/>
    </xf>
    <xf numFmtId="1" fontId="53"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left"/>
    </xf>
    <xf numFmtId="2" fontId="41"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left"/>
    </xf>
    <xf numFmtId="1" fontId="53" fillId="0" borderId="155" applyFill="0" applyProtection="0">
      <alignment horizontal="right" vertical="top" wrapText="1"/>
    </xf>
    <xf numFmtId="1" fontId="41" fillId="0" borderId="155" applyFill="0" applyProtection="0">
      <alignment horizontal="right" vertical="top" wrapText="1"/>
    </xf>
    <xf numFmtId="2" fontId="53" fillId="0" borderId="155" applyFill="0" applyProtection="0">
      <alignment horizontal="right" vertical="top" wrapText="1"/>
    </xf>
    <xf numFmtId="0" fontId="45" fillId="40" borderId="155" applyNumberFormat="0" applyProtection="0">
      <alignment horizontal="left"/>
    </xf>
    <xf numFmtId="49" fontId="41" fillId="0" borderId="155" applyFill="0" applyProtection="0">
      <alignment horizontal="right"/>
    </xf>
    <xf numFmtId="2" fontId="41"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right"/>
    </xf>
    <xf numFmtId="2"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right"/>
    </xf>
    <xf numFmtId="0" fontId="45" fillId="40" borderId="155" applyNumberFormat="0" applyProtection="0">
      <alignment horizontal="left"/>
    </xf>
    <xf numFmtId="1" fontId="41" fillId="0" borderId="155" applyFill="0" applyProtection="0">
      <alignment horizontal="right" vertical="top" wrapText="1"/>
    </xf>
    <xf numFmtId="0" fontId="41" fillId="0" borderId="155" applyFill="0" applyProtection="0">
      <alignment horizontal="right" vertical="top" wrapText="1"/>
    </xf>
    <xf numFmtId="49" fontId="53" fillId="0" borderId="155" applyFill="0" applyProtection="0">
      <alignment horizontal="right"/>
    </xf>
    <xf numFmtId="2" fontId="41" fillId="0" borderId="155" applyFill="0" applyProtection="0">
      <alignment horizontal="right" vertical="top" wrapText="1"/>
    </xf>
    <xf numFmtId="2" fontId="53" fillId="0" borderId="155" applyFill="0" applyProtection="0">
      <alignment horizontal="right" vertical="top" wrapText="1"/>
    </xf>
    <xf numFmtId="49" fontId="41" fillId="0" borderId="155" applyFill="0" applyProtection="0">
      <alignment horizontal="right"/>
    </xf>
    <xf numFmtId="0" fontId="41" fillId="56" borderId="154" applyNumberFormat="0" applyFont="0" applyAlignment="0" applyProtection="0"/>
    <xf numFmtId="49" fontId="53" fillId="0" borderId="155" applyFill="0" applyProtection="0">
      <alignment horizontal="right"/>
    </xf>
    <xf numFmtId="1" fontId="41" fillId="0" borderId="155" applyFill="0" applyProtection="0">
      <alignment horizontal="right" vertical="top" wrapText="1"/>
    </xf>
    <xf numFmtId="1" fontId="53" fillId="0" borderId="155" applyFill="0" applyProtection="0">
      <alignment horizontal="right" vertical="top" wrapText="1"/>
    </xf>
    <xf numFmtId="0" fontId="68" fillId="62" borderId="155"/>
    <xf numFmtId="0" fontId="68" fillId="62" borderId="155"/>
    <xf numFmtId="0" fontId="68" fillId="62" borderId="155"/>
    <xf numFmtId="0" fontId="41" fillId="0" borderId="155" applyFill="0" applyProtection="0">
      <alignment horizontal="right" vertical="top" wrapText="1"/>
    </xf>
    <xf numFmtId="49" fontId="53" fillId="0" borderId="155" applyFill="0" applyProtection="0">
      <alignment horizontal="right"/>
    </xf>
    <xf numFmtId="49" fontId="53" fillId="0" borderId="155" applyFill="0" applyProtection="0">
      <alignment horizontal="right"/>
    </xf>
    <xf numFmtId="2" fontId="53" fillId="0" borderId="155" applyFill="0" applyProtection="0">
      <alignment horizontal="right" vertical="top" wrapText="1"/>
    </xf>
    <xf numFmtId="49" fontId="41" fillId="0" borderId="155" applyFill="0" applyProtection="0">
      <alignment horizontal="right"/>
    </xf>
    <xf numFmtId="2" fontId="53" fillId="0" borderId="155" applyFill="0" applyProtection="0">
      <alignment horizontal="right" vertical="top" wrapText="1"/>
    </xf>
    <xf numFmtId="1" fontId="53" fillId="0" borderId="155" applyFill="0" applyProtection="0">
      <alignment horizontal="right" vertical="top" wrapText="1"/>
    </xf>
    <xf numFmtId="2" fontId="53" fillId="0" borderId="155" applyFill="0" applyProtection="0">
      <alignment horizontal="right" vertical="top" wrapText="1"/>
    </xf>
    <xf numFmtId="0" fontId="50" fillId="0" borderId="153" applyNumberFormat="0" applyFill="0" applyAlignment="0" applyProtection="0"/>
    <xf numFmtId="0" fontId="68" fillId="62" borderId="155"/>
    <xf numFmtId="49" fontId="41" fillId="0" borderId="155" applyFill="0" applyProtection="0">
      <alignment horizontal="right"/>
    </xf>
    <xf numFmtId="0" fontId="45" fillId="40" borderId="155" applyNumberFormat="0" applyProtection="0">
      <alignment horizontal="left"/>
    </xf>
    <xf numFmtId="0" fontId="41" fillId="0" borderId="155" applyFill="0" applyProtection="0">
      <alignment horizontal="right" vertical="top" wrapText="1"/>
    </xf>
    <xf numFmtId="0" fontId="45" fillId="40" borderId="155" applyNumberFormat="0" applyProtection="0">
      <alignment horizontal="right"/>
    </xf>
    <xf numFmtId="1" fontId="53" fillId="0" borderId="155" applyFill="0" applyProtection="0">
      <alignment horizontal="right" vertical="top" wrapText="1"/>
    </xf>
    <xf numFmtId="0" fontId="41" fillId="0" borderId="155" applyFill="0" applyProtection="0">
      <alignment horizontal="right" vertical="top" wrapText="1"/>
    </xf>
    <xf numFmtId="0" fontId="41" fillId="0" borderId="155" applyFill="0" applyProtection="0">
      <alignment horizontal="right" vertical="top" wrapText="1"/>
    </xf>
    <xf numFmtId="0" fontId="68" fillId="62" borderId="155"/>
    <xf numFmtId="0" fontId="49" fillId="38" borderId="152" applyNumberFormat="0" applyAlignment="0" applyProtection="0"/>
    <xf numFmtId="49" fontId="53" fillId="0" borderId="155" applyFill="0" applyProtection="0">
      <alignment horizontal="right"/>
    </xf>
    <xf numFmtId="2" fontId="53" fillId="0" borderId="155" applyFill="0" applyProtection="0">
      <alignment horizontal="right" vertical="top" wrapText="1"/>
    </xf>
    <xf numFmtId="2" fontId="41" fillId="0" borderId="155" applyFill="0" applyProtection="0">
      <alignment horizontal="right" vertical="top" wrapText="1"/>
    </xf>
    <xf numFmtId="2" fontId="53" fillId="0" borderId="155" applyFill="0" applyProtection="0">
      <alignment horizontal="right" vertical="top" wrapText="1"/>
    </xf>
    <xf numFmtId="0" fontId="45" fillId="40" borderId="155" applyNumberFormat="0" applyProtection="0">
      <alignment horizontal="left"/>
    </xf>
    <xf numFmtId="1" fontId="41" fillId="0" borderId="155" applyFill="0" applyProtection="0">
      <alignment horizontal="right" vertical="top" wrapText="1"/>
    </xf>
    <xf numFmtId="0" fontId="45" fillId="40" borderId="155" applyNumberFormat="0" applyProtection="0">
      <alignment horizontal="right"/>
    </xf>
    <xf numFmtId="0" fontId="68" fillId="62" borderId="155"/>
    <xf numFmtId="0" fontId="68" fillId="62" borderId="155"/>
    <xf numFmtId="0" fontId="68" fillId="62" borderId="155"/>
    <xf numFmtId="2" fontId="53" fillId="0" borderId="155" applyFill="0" applyProtection="0">
      <alignment horizontal="right" vertical="top" wrapText="1"/>
    </xf>
    <xf numFmtId="2" fontId="41" fillId="0" borderId="155" applyFill="0" applyProtection="0">
      <alignment horizontal="right" vertical="top" wrapText="1"/>
    </xf>
    <xf numFmtId="49" fontId="41" fillId="0" borderId="155" applyFill="0" applyProtection="0">
      <alignment horizontal="right"/>
    </xf>
    <xf numFmtId="1" fontId="53" fillId="0" borderId="155" applyFill="0" applyProtection="0">
      <alignment horizontal="right" vertical="top" wrapText="1"/>
    </xf>
    <xf numFmtId="0" fontId="45" fillId="40" borderId="155" applyNumberFormat="0" applyProtection="0">
      <alignment horizontal="left"/>
    </xf>
    <xf numFmtId="0" fontId="68" fillId="62" borderId="155"/>
    <xf numFmtId="0" fontId="41" fillId="0" borderId="155" applyFill="0" applyProtection="0">
      <alignment horizontal="right" vertical="top" wrapText="1"/>
    </xf>
    <xf numFmtId="0" fontId="45" fillId="40" borderId="155" applyNumberFormat="0" applyProtection="0">
      <alignment horizontal="left"/>
    </xf>
    <xf numFmtId="0" fontId="41" fillId="56" borderId="154" applyNumberFormat="0" applyFont="0" applyAlignment="0" applyProtection="0"/>
    <xf numFmtId="1" fontId="53" fillId="0" borderId="155" applyFill="0" applyProtection="0">
      <alignment horizontal="right" vertical="top" wrapText="1"/>
    </xf>
    <xf numFmtId="0" fontId="68" fillId="62" borderId="155"/>
    <xf numFmtId="2" fontId="41"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right"/>
    </xf>
    <xf numFmtId="0" fontId="68" fillId="62" borderId="155"/>
    <xf numFmtId="0" fontId="68" fillId="62" borderId="155"/>
    <xf numFmtId="49" fontId="41" fillId="0" borderId="155" applyFill="0" applyProtection="0">
      <alignment horizontal="right"/>
    </xf>
    <xf numFmtId="0" fontId="45" fillId="40" borderId="155" applyNumberFormat="0" applyProtection="0">
      <alignment horizontal="left"/>
    </xf>
    <xf numFmtId="0" fontId="68" fillId="62" borderId="155"/>
    <xf numFmtId="0" fontId="53" fillId="0" borderId="155" applyFill="0" applyProtection="0">
      <alignment horizontal="right" vertical="top" wrapText="1"/>
    </xf>
    <xf numFmtId="1" fontId="41" fillId="0" borderId="155" applyFill="0" applyProtection="0">
      <alignment horizontal="right" vertical="top" wrapText="1"/>
    </xf>
    <xf numFmtId="0" fontId="68" fillId="62" borderId="155"/>
    <xf numFmtId="0" fontId="68" fillId="62" borderId="155"/>
    <xf numFmtId="2" fontId="41" fillId="0" borderId="155" applyFill="0" applyProtection="0">
      <alignment horizontal="right" vertical="top" wrapText="1"/>
    </xf>
    <xf numFmtId="0" fontId="68" fillId="62" borderId="155"/>
    <xf numFmtId="0" fontId="68" fillId="62" borderId="155"/>
    <xf numFmtId="0" fontId="68" fillId="62" borderId="155"/>
    <xf numFmtId="0" fontId="41" fillId="56" borderId="154" applyNumberFormat="0" applyFont="0" applyAlignment="0" applyProtection="0"/>
    <xf numFmtId="0" fontId="57" fillId="38" borderId="151" applyNumberFormat="0" applyAlignment="0" applyProtection="0"/>
    <xf numFmtId="0" fontId="47" fillId="37" borderId="151" applyNumberFormat="0" applyAlignment="0" applyProtection="0"/>
    <xf numFmtId="0" fontId="41" fillId="56" borderId="154" applyNumberFormat="0" applyFont="0" applyAlignment="0" applyProtection="0"/>
    <xf numFmtId="2" fontId="53" fillId="0" borderId="155" applyFill="0" applyProtection="0">
      <alignment horizontal="right" vertical="top" wrapText="1"/>
    </xf>
    <xf numFmtId="0" fontId="47" fillId="37" borderId="151" applyNumberFormat="0" applyAlignment="0" applyProtection="0"/>
    <xf numFmtId="0" fontId="47" fillId="37" borderId="151" applyNumberFormat="0" applyAlignment="0" applyProtection="0"/>
    <xf numFmtId="0" fontId="68" fillId="62" borderId="155"/>
    <xf numFmtId="0" fontId="49" fillId="38" borderId="152" applyNumberFormat="0" applyAlignment="0" applyProtection="0"/>
    <xf numFmtId="0" fontId="49" fillId="38" borderId="152" applyNumberFormat="0" applyAlignment="0" applyProtection="0"/>
    <xf numFmtId="0" fontId="50" fillId="0" borderId="153" applyNumberFormat="0" applyFill="0" applyAlignment="0" applyProtection="0"/>
    <xf numFmtId="0" fontId="50" fillId="0" borderId="153" applyNumberFormat="0" applyFill="0" applyAlignment="0" applyProtection="0"/>
    <xf numFmtId="0" fontId="45" fillId="40" borderId="155" applyNumberFormat="0" applyProtection="0">
      <alignment horizontal="left"/>
    </xf>
    <xf numFmtId="0" fontId="45" fillId="40" borderId="155" applyNumberFormat="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50" fillId="0" borderId="153" applyNumberFormat="0" applyFill="0" applyAlignment="0" applyProtection="0"/>
    <xf numFmtId="0" fontId="50" fillId="0" borderId="153" applyNumberFormat="0" applyFill="0" applyAlignment="0" applyProtection="0"/>
    <xf numFmtId="0" fontId="49" fillId="38" borderId="152" applyNumberFormat="0" applyAlignment="0" applyProtection="0"/>
    <xf numFmtId="0" fontId="49" fillId="38" borderId="152" applyNumberFormat="0" applyAlignment="0" applyProtection="0"/>
    <xf numFmtId="0" fontId="47" fillId="37" borderId="151" applyNumberFormat="0" applyAlignment="0" applyProtection="0"/>
    <xf numFmtId="0" fontId="47" fillId="37" borderId="151" applyNumberFormat="0" applyAlignment="0" applyProtection="0"/>
    <xf numFmtId="0" fontId="41" fillId="0" borderId="155" applyFill="0" applyProtection="0">
      <alignment horizontal="right" vertical="top" wrapText="1"/>
    </xf>
    <xf numFmtId="0" fontId="68" fillId="62" borderId="155"/>
    <xf numFmtId="0" fontId="45" fillId="40" borderId="155" applyNumberFormat="0" applyProtection="0">
      <alignment horizontal="left"/>
    </xf>
    <xf numFmtId="0" fontId="45" fillId="40" borderId="155" applyNumberFormat="0" applyProtection="0">
      <alignment horizontal="right"/>
    </xf>
    <xf numFmtId="1" fontId="41" fillId="0" borderId="155" applyFill="0" applyProtection="0">
      <alignment horizontal="right" vertical="top" wrapText="1"/>
    </xf>
    <xf numFmtId="49" fontId="41" fillId="0" borderId="155" applyFill="0" applyProtection="0">
      <alignment horizontal="right"/>
    </xf>
    <xf numFmtId="1" fontId="53" fillId="0" borderId="155" applyFill="0" applyProtection="0">
      <alignment horizontal="right" vertical="top" wrapText="1"/>
    </xf>
    <xf numFmtId="0" fontId="45" fillId="40" borderId="155" applyNumberFormat="0" applyProtection="0">
      <alignment horizontal="right"/>
    </xf>
    <xf numFmtId="0" fontId="68" fillId="62" borderId="155"/>
    <xf numFmtId="2" fontId="41" fillId="0" borderId="155" applyFill="0" applyProtection="0">
      <alignment horizontal="right" vertical="top" wrapText="1"/>
    </xf>
    <xf numFmtId="0" fontId="53" fillId="0" borderId="155" applyFill="0" applyProtection="0">
      <alignment horizontal="right" vertical="top" wrapText="1"/>
    </xf>
    <xf numFmtId="0" fontId="45" fillId="40" borderId="155" applyNumberFormat="0" applyProtection="0">
      <alignment horizontal="left"/>
    </xf>
    <xf numFmtId="0" fontId="41" fillId="56" borderId="154" applyNumberFormat="0" applyFont="0" applyAlignment="0" applyProtection="0"/>
    <xf numFmtId="0" fontId="57" fillId="38" borderId="151" applyNumberFormat="0" applyAlignment="0" applyProtection="0"/>
    <xf numFmtId="0" fontId="45" fillId="40" borderId="155" applyNumberFormat="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1" fillId="56" borderId="154" applyNumberFormat="0" applyFont="0" applyAlignment="0" applyProtection="0"/>
    <xf numFmtId="0" fontId="53" fillId="0" borderId="155" applyFill="0" applyProtection="0">
      <alignment horizontal="right" vertical="top" wrapText="1"/>
    </xf>
    <xf numFmtId="49" fontId="41" fillId="0" borderId="155" applyFill="0" applyProtection="0">
      <alignment horizontal="right"/>
    </xf>
    <xf numFmtId="0" fontId="68" fillId="62" borderId="155"/>
    <xf numFmtId="0" fontId="45" fillId="40" borderId="155" applyNumberFormat="0" applyProtection="0">
      <alignment horizontal="right"/>
    </xf>
    <xf numFmtId="0" fontId="68" fillId="62" borderId="155"/>
    <xf numFmtId="0" fontId="45" fillId="40" borderId="155" applyNumberFormat="0" applyProtection="0">
      <alignment horizontal="left"/>
    </xf>
    <xf numFmtId="49" fontId="53" fillId="0" borderId="155" applyFill="0" applyProtection="0">
      <alignment horizontal="right"/>
    </xf>
    <xf numFmtId="0" fontId="68" fillId="62" borderId="155"/>
    <xf numFmtId="0" fontId="47" fillId="37" borderId="151" applyNumberFormat="0" applyAlignment="0" applyProtection="0"/>
    <xf numFmtId="1" fontId="53" fillId="0" borderId="155" applyFill="0" applyProtection="0">
      <alignment horizontal="right" vertical="top" wrapText="1"/>
    </xf>
    <xf numFmtId="0" fontId="45" fillId="40" borderId="155" applyNumberFormat="0" applyProtection="0">
      <alignment horizontal="right"/>
    </xf>
    <xf numFmtId="49" fontId="53" fillId="0" borderId="155" applyFill="0" applyProtection="0">
      <alignment horizontal="right"/>
    </xf>
    <xf numFmtId="0" fontId="45" fillId="40" borderId="155" applyNumberFormat="0" applyProtection="0">
      <alignment horizontal="right"/>
    </xf>
    <xf numFmtId="1" fontId="53" fillId="0" borderId="155" applyFill="0" applyProtection="0">
      <alignment horizontal="right" vertical="top" wrapText="1"/>
    </xf>
    <xf numFmtId="0" fontId="41" fillId="0" borderId="155" applyFill="0" applyProtection="0">
      <alignment horizontal="right" vertical="top" wrapText="1"/>
    </xf>
    <xf numFmtId="0" fontId="68" fillId="62" borderId="155"/>
    <xf numFmtId="0" fontId="50" fillId="0" borderId="153" applyNumberFormat="0" applyFill="0" applyAlignment="0" applyProtection="0"/>
    <xf numFmtId="0" fontId="68" fillId="62" borderId="155"/>
    <xf numFmtId="49" fontId="41" fillId="0" borderId="155" applyFill="0" applyProtection="0">
      <alignment horizontal="right"/>
    </xf>
    <xf numFmtId="0" fontId="41" fillId="0" borderId="155" applyFill="0" applyProtection="0">
      <alignment horizontal="right" vertical="top" wrapText="1"/>
    </xf>
    <xf numFmtId="0" fontId="45" fillId="40" borderId="155" applyNumberFormat="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0" fontId="41" fillId="56" borderId="154" applyNumberFormat="0" applyFont="0" applyAlignment="0" applyProtection="0"/>
    <xf numFmtId="2" fontId="41" fillId="0" borderId="155" applyFill="0" applyProtection="0">
      <alignment horizontal="right" vertical="top" wrapText="1"/>
    </xf>
    <xf numFmtId="0" fontId="68" fillId="62" borderId="155"/>
    <xf numFmtId="0" fontId="41" fillId="0" borderId="155" applyFill="0" applyProtection="0">
      <alignment horizontal="right" vertical="top" wrapText="1"/>
    </xf>
    <xf numFmtId="0" fontId="50" fillId="0" borderId="153" applyNumberFormat="0" applyFill="0" applyAlignment="0" applyProtection="0"/>
    <xf numFmtId="1" fontId="41"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right"/>
    </xf>
    <xf numFmtId="0" fontId="68" fillId="62" borderId="155"/>
    <xf numFmtId="0" fontId="41" fillId="56" borderId="154" applyNumberFormat="0" applyFont="0" applyAlignment="0" applyProtection="0"/>
    <xf numFmtId="0" fontId="57" fillId="38" borderId="151" applyNumberFormat="0" applyAlignment="0" applyProtection="0"/>
    <xf numFmtId="1" fontId="41" fillId="0" borderId="155" applyFill="0" applyProtection="0">
      <alignment horizontal="right" vertical="top" wrapText="1"/>
    </xf>
    <xf numFmtId="0" fontId="47" fillId="37" borderId="151" applyNumberFormat="0" applyAlignment="0" applyProtection="0"/>
    <xf numFmtId="49" fontId="41" fillId="0" borderId="155" applyFill="0" applyProtection="0">
      <alignment horizontal="right"/>
    </xf>
    <xf numFmtId="0" fontId="68" fillId="62" borderId="155"/>
    <xf numFmtId="2" fontId="41" fillId="0" borderId="155" applyFill="0" applyProtection="0">
      <alignment horizontal="right" vertical="top" wrapText="1"/>
    </xf>
    <xf numFmtId="0" fontId="41" fillId="0" borderId="155" applyFill="0" applyProtection="0">
      <alignment horizontal="right" vertical="top" wrapText="1"/>
    </xf>
    <xf numFmtId="0" fontId="49" fillId="38" borderId="152" applyNumberFormat="0" applyAlignment="0" applyProtection="0"/>
    <xf numFmtId="1" fontId="41" fillId="0" borderId="155" applyFill="0" applyProtection="0">
      <alignment horizontal="right" vertical="top" wrapText="1"/>
    </xf>
    <xf numFmtId="0" fontId="41" fillId="0" borderId="155" applyFill="0" applyProtection="0">
      <alignment horizontal="right" vertical="top" wrapText="1"/>
    </xf>
    <xf numFmtId="0" fontId="68" fillId="62" borderId="155"/>
    <xf numFmtId="0" fontId="68" fillId="62" borderId="155"/>
    <xf numFmtId="0" fontId="68" fillId="62" borderId="155"/>
    <xf numFmtId="2" fontId="53" fillId="0" borderId="155" applyFill="0" applyProtection="0">
      <alignment horizontal="right" vertical="top" wrapText="1"/>
    </xf>
    <xf numFmtId="0" fontId="45" fillId="40" borderId="155" applyNumberFormat="0" applyProtection="0">
      <alignment horizontal="right"/>
    </xf>
    <xf numFmtId="0" fontId="68" fillId="62" borderId="155"/>
    <xf numFmtId="0" fontId="68" fillId="62" borderId="155"/>
    <xf numFmtId="1"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right"/>
    </xf>
    <xf numFmtId="1" fontId="53" fillId="0" borderId="155" applyFill="0" applyProtection="0">
      <alignment horizontal="right" vertical="top" wrapText="1"/>
    </xf>
    <xf numFmtId="0" fontId="45" fillId="40" borderId="155" applyNumberFormat="0" applyProtection="0">
      <alignment horizontal="right"/>
    </xf>
    <xf numFmtId="0" fontId="45" fillId="40" borderId="155" applyNumberFormat="0" applyProtection="0">
      <alignment horizontal="right"/>
    </xf>
    <xf numFmtId="0" fontId="45" fillId="40" borderId="155" applyNumberFormat="0" applyProtection="0">
      <alignment horizontal="right"/>
    </xf>
    <xf numFmtId="49" fontId="53" fillId="0" borderId="155" applyFill="0" applyProtection="0">
      <alignment horizontal="right"/>
    </xf>
    <xf numFmtId="0" fontId="68" fillId="62" borderId="155"/>
    <xf numFmtId="0" fontId="68" fillId="62" borderId="155"/>
    <xf numFmtId="0" fontId="45" fillId="40" borderId="155" applyNumberFormat="0" applyProtection="0">
      <alignment horizontal="left"/>
    </xf>
    <xf numFmtId="1" fontId="41" fillId="0" borderId="155" applyFill="0" applyProtection="0">
      <alignment horizontal="right" vertical="top" wrapText="1"/>
    </xf>
    <xf numFmtId="49" fontId="41" fillId="0" borderId="155" applyFill="0" applyProtection="0">
      <alignment horizontal="right"/>
    </xf>
    <xf numFmtId="1" fontId="53" fillId="0" borderId="155" applyFill="0" applyProtection="0">
      <alignment horizontal="right" vertical="top" wrapText="1"/>
    </xf>
    <xf numFmtId="0" fontId="68" fillId="62" borderId="155"/>
    <xf numFmtId="0" fontId="41" fillId="0" borderId="155" applyFill="0" applyProtection="0">
      <alignment horizontal="right" vertical="top" wrapText="1"/>
    </xf>
    <xf numFmtId="2" fontId="41" fillId="0" borderId="155" applyFill="0" applyProtection="0">
      <alignment horizontal="right" vertical="top" wrapText="1"/>
    </xf>
    <xf numFmtId="0" fontId="53" fillId="0" borderId="155" applyFill="0" applyProtection="0">
      <alignment horizontal="right" vertical="top" wrapText="1"/>
    </xf>
    <xf numFmtId="0" fontId="45" fillId="40" borderId="155" applyNumberFormat="0" applyProtection="0">
      <alignment horizontal="right"/>
    </xf>
    <xf numFmtId="2" fontId="53" fillId="0" borderId="155" applyFill="0" applyProtection="0">
      <alignment horizontal="right" vertical="top" wrapText="1"/>
    </xf>
    <xf numFmtId="49" fontId="41" fillId="0" borderId="155" applyFill="0" applyProtection="0">
      <alignment horizontal="right"/>
    </xf>
    <xf numFmtId="1" fontId="41" fillId="0" borderId="155" applyFill="0" applyProtection="0">
      <alignment horizontal="right" vertical="top" wrapText="1"/>
    </xf>
    <xf numFmtId="0" fontId="50" fillId="0" borderId="153" applyNumberFormat="0" applyFill="0" applyAlignment="0" applyProtection="0"/>
    <xf numFmtId="0" fontId="47" fillId="37" borderId="151" applyNumberFormat="0" applyAlignment="0" applyProtection="0"/>
    <xf numFmtId="1" fontId="41" fillId="0" borderId="155" applyFill="0" applyProtection="0">
      <alignment horizontal="right" vertical="top" wrapText="1"/>
    </xf>
    <xf numFmtId="2" fontId="53" fillId="0" borderId="155" applyFill="0" applyProtection="0">
      <alignment horizontal="right" vertical="top" wrapText="1"/>
    </xf>
    <xf numFmtId="0" fontId="68" fillId="62" borderId="155"/>
    <xf numFmtId="0" fontId="57" fillId="38" borderId="151" applyNumberFormat="0" applyAlignment="0" applyProtection="0"/>
    <xf numFmtId="0" fontId="47" fillId="37" borderId="151" applyNumberFormat="0" applyAlignment="0" applyProtection="0"/>
    <xf numFmtId="1" fontId="41" fillId="0" borderId="155" applyFill="0" applyProtection="0">
      <alignment horizontal="right" vertical="top" wrapText="1"/>
    </xf>
    <xf numFmtId="0" fontId="68" fillId="62" borderId="155"/>
    <xf numFmtId="0" fontId="68" fillId="62" borderId="155"/>
    <xf numFmtId="0" fontId="68" fillId="62" borderId="155"/>
    <xf numFmtId="1" fontId="41" fillId="0" borderId="155" applyFill="0" applyProtection="0">
      <alignment horizontal="right" vertical="top" wrapText="1"/>
    </xf>
    <xf numFmtId="1" fontId="53" fillId="0" borderId="155" applyFill="0" applyProtection="0">
      <alignment horizontal="right" vertical="top" wrapText="1"/>
    </xf>
    <xf numFmtId="0" fontId="41" fillId="0" borderId="155" applyFill="0" applyProtection="0">
      <alignment horizontal="right" vertical="top" wrapText="1"/>
    </xf>
    <xf numFmtId="2" fontId="53" fillId="0" borderId="155" applyFill="0" applyProtection="0">
      <alignment horizontal="right" vertical="top" wrapText="1"/>
    </xf>
    <xf numFmtId="0" fontId="68" fillId="62" borderId="155"/>
    <xf numFmtId="49" fontId="53" fillId="0" borderId="155" applyFill="0" applyProtection="0">
      <alignment horizontal="right"/>
    </xf>
    <xf numFmtId="0" fontId="68" fillId="62" borderId="155"/>
    <xf numFmtId="0" fontId="68" fillId="62" borderId="155"/>
    <xf numFmtId="2" fontId="53"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right"/>
    </xf>
    <xf numFmtId="0" fontId="49" fillId="38" borderId="152" applyNumberFormat="0" applyAlignment="0" applyProtection="0"/>
    <xf numFmtId="0" fontId="45" fillId="40" borderId="155" applyNumberFormat="0" applyProtection="0">
      <alignment horizontal="left"/>
    </xf>
    <xf numFmtId="2" fontId="53" fillId="0" borderId="155" applyFill="0" applyProtection="0">
      <alignment horizontal="right" vertical="top" wrapText="1"/>
    </xf>
    <xf numFmtId="0" fontId="68" fillId="62" borderId="155"/>
    <xf numFmtId="0" fontId="68" fillId="62" borderId="155"/>
    <xf numFmtId="0" fontId="41" fillId="56" borderId="154" applyNumberFormat="0" applyFont="0" applyAlignment="0" applyProtection="0"/>
    <xf numFmtId="49" fontId="53" fillId="0" borderId="155" applyFill="0" applyProtection="0">
      <alignment horizontal="right"/>
    </xf>
    <xf numFmtId="0" fontId="68" fillId="62" borderId="155"/>
    <xf numFmtId="2" fontId="53" fillId="0" borderId="155" applyFill="0" applyProtection="0">
      <alignment horizontal="right" vertical="top" wrapText="1"/>
    </xf>
    <xf numFmtId="0" fontId="57" fillId="38" borderId="151" applyNumberFormat="0" applyAlignment="0" applyProtection="0"/>
    <xf numFmtId="49" fontId="41" fillId="0" borderId="155" applyFill="0" applyProtection="0">
      <alignment horizontal="right"/>
    </xf>
    <xf numFmtId="2" fontId="53" fillId="0" borderId="155" applyFill="0" applyProtection="0">
      <alignment horizontal="right" vertical="top" wrapText="1"/>
    </xf>
    <xf numFmtId="0" fontId="41"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right"/>
    </xf>
    <xf numFmtId="0" fontId="68" fillId="62" borderId="155"/>
    <xf numFmtId="49" fontId="41" fillId="0" borderId="155" applyFill="0" applyProtection="0">
      <alignment horizontal="right"/>
    </xf>
    <xf numFmtId="0" fontId="45" fillId="40" borderId="155" applyNumberFormat="0" applyProtection="0">
      <alignment horizontal="left"/>
    </xf>
    <xf numFmtId="0" fontId="49" fillId="38" borderId="152" applyNumberFormat="0" applyAlignment="0" applyProtection="0"/>
    <xf numFmtId="0" fontId="68" fillId="62" borderId="155"/>
    <xf numFmtId="2" fontId="41" fillId="0" borderId="155" applyFill="0" applyProtection="0">
      <alignment horizontal="right" vertical="top" wrapText="1"/>
    </xf>
    <xf numFmtId="0" fontId="68" fillId="62" borderId="155"/>
    <xf numFmtId="0" fontId="68" fillId="62" borderId="155"/>
    <xf numFmtId="0" fontId="45" fillId="40" borderId="155" applyNumberFormat="0" applyProtection="0">
      <alignment horizontal="left"/>
    </xf>
    <xf numFmtId="0" fontId="68" fillId="62" borderId="155"/>
    <xf numFmtId="49" fontId="41" fillId="0" borderId="155" applyFill="0" applyProtection="0">
      <alignment horizontal="right"/>
    </xf>
    <xf numFmtId="49" fontId="53" fillId="0" borderId="155" applyFill="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0" fontId="47" fillId="37" borderId="151" applyNumberFormat="0" applyAlignment="0" applyProtection="0"/>
    <xf numFmtId="0" fontId="45" fillId="40" borderId="155" applyNumberFormat="0" applyProtection="0">
      <alignment horizontal="right"/>
    </xf>
    <xf numFmtId="0" fontId="68" fillId="62" borderId="155"/>
    <xf numFmtId="0" fontId="47" fillId="37" borderId="151" applyNumberFormat="0" applyAlignment="0" applyProtection="0"/>
    <xf numFmtId="0" fontId="41" fillId="56" borderId="154" applyNumberFormat="0" applyFont="0" applyAlignment="0" applyProtection="0"/>
    <xf numFmtId="2" fontId="53" fillId="0" borderId="155" applyFill="0" applyProtection="0">
      <alignment horizontal="right" vertical="top" wrapText="1"/>
    </xf>
    <xf numFmtId="0" fontId="68" fillId="62" borderId="155"/>
    <xf numFmtId="2" fontId="53" fillId="0" borderId="155" applyFill="0" applyProtection="0">
      <alignment horizontal="right" vertical="top" wrapText="1"/>
    </xf>
    <xf numFmtId="1" fontId="53" fillId="0" borderId="155" applyFill="0" applyProtection="0">
      <alignment horizontal="right" vertical="top" wrapText="1"/>
    </xf>
    <xf numFmtId="2" fontId="41" fillId="0" borderId="155" applyFill="0" applyProtection="0">
      <alignment horizontal="right" vertical="top" wrapText="1"/>
    </xf>
    <xf numFmtId="0" fontId="41" fillId="56" borderId="154" applyNumberFormat="0" applyFont="0" applyAlignment="0" applyProtection="0"/>
    <xf numFmtId="1" fontId="41" fillId="0" borderId="155" applyFill="0" applyProtection="0">
      <alignment horizontal="right" vertical="top" wrapText="1"/>
    </xf>
    <xf numFmtId="0" fontId="47" fillId="37" borderId="151" applyNumberFormat="0" applyAlignment="0" applyProtection="0"/>
    <xf numFmtId="1" fontId="53" fillId="0" borderId="155" applyFill="0" applyProtection="0">
      <alignment horizontal="right" vertical="top" wrapText="1"/>
    </xf>
    <xf numFmtId="0" fontId="68" fillId="62" borderId="155"/>
    <xf numFmtId="0" fontId="57" fillId="38" borderId="151" applyNumberFormat="0" applyAlignment="0" applyProtection="0"/>
    <xf numFmtId="0" fontId="68" fillId="62" borderId="155"/>
    <xf numFmtId="1"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left"/>
    </xf>
    <xf numFmtId="2" fontId="41" fillId="0" borderId="155" applyFill="0" applyProtection="0">
      <alignment horizontal="right" vertical="top" wrapText="1"/>
    </xf>
    <xf numFmtId="49" fontId="53" fillId="0" borderId="155" applyFill="0" applyProtection="0">
      <alignment horizontal="right"/>
    </xf>
    <xf numFmtId="1" fontId="41" fillId="0" borderId="155" applyFill="0" applyProtection="0">
      <alignment horizontal="right" vertical="top" wrapText="1"/>
    </xf>
    <xf numFmtId="0" fontId="45" fillId="40" borderId="155" applyNumberFormat="0" applyProtection="0">
      <alignment horizontal="left"/>
    </xf>
    <xf numFmtId="0" fontId="68" fillId="62" borderId="155"/>
    <xf numFmtId="0" fontId="50" fillId="0" borderId="153" applyNumberFormat="0" applyFill="0" applyAlignment="0" applyProtection="0"/>
    <xf numFmtId="49" fontId="41" fillId="0" borderId="155" applyFill="0" applyProtection="0">
      <alignment horizontal="right"/>
    </xf>
    <xf numFmtId="0" fontId="41" fillId="56" borderId="154" applyNumberFormat="0" applyFont="0" applyAlignment="0" applyProtection="0"/>
    <xf numFmtId="49" fontId="41" fillId="0" borderId="155" applyFill="0" applyProtection="0">
      <alignment horizontal="right"/>
    </xf>
    <xf numFmtId="0" fontId="50" fillId="0" borderId="153" applyNumberFormat="0" applyFill="0" applyAlignment="0" applyProtection="0"/>
    <xf numFmtId="49" fontId="41" fillId="0" borderId="155" applyFill="0" applyProtection="0">
      <alignment horizontal="right"/>
    </xf>
    <xf numFmtId="0" fontId="45" fillId="40" borderId="155" applyNumberFormat="0" applyProtection="0">
      <alignment horizontal="left"/>
    </xf>
    <xf numFmtId="49" fontId="41" fillId="0" borderId="155" applyFill="0" applyProtection="0">
      <alignment horizontal="right"/>
    </xf>
    <xf numFmtId="1" fontId="53" fillId="0" borderId="155" applyFill="0" applyProtection="0">
      <alignment horizontal="right" vertical="top" wrapText="1"/>
    </xf>
    <xf numFmtId="0" fontId="45" fillId="40" borderId="155" applyNumberFormat="0" applyProtection="0">
      <alignment horizontal="left"/>
    </xf>
    <xf numFmtId="0" fontId="41" fillId="0" borderId="155" applyFill="0" applyProtection="0">
      <alignment horizontal="right" vertical="top" wrapText="1"/>
    </xf>
    <xf numFmtId="0" fontId="68" fillId="62" borderId="155"/>
    <xf numFmtId="0" fontId="45" fillId="40" borderId="155" applyNumberFormat="0" applyProtection="0">
      <alignment horizontal="left"/>
    </xf>
    <xf numFmtId="1" fontId="53" fillId="0" borderId="155" applyFill="0" applyProtection="0">
      <alignment horizontal="right" vertical="top" wrapText="1"/>
    </xf>
    <xf numFmtId="2" fontId="53" fillId="0" borderId="155" applyFill="0" applyProtection="0">
      <alignment horizontal="right" vertical="top" wrapText="1"/>
    </xf>
    <xf numFmtId="49" fontId="53" fillId="0" borderId="155" applyFill="0" applyProtection="0">
      <alignment horizontal="right"/>
    </xf>
    <xf numFmtId="1" fontId="53" fillId="0" borderId="155" applyFill="0" applyProtection="0">
      <alignment horizontal="right" vertical="top" wrapText="1"/>
    </xf>
    <xf numFmtId="0" fontId="41" fillId="0" borderId="155" applyFill="0" applyProtection="0">
      <alignment horizontal="right" vertical="top" wrapText="1"/>
    </xf>
    <xf numFmtId="49" fontId="53" fillId="0" borderId="155" applyFill="0" applyProtection="0">
      <alignment horizontal="right"/>
    </xf>
    <xf numFmtId="0" fontId="68" fillId="62" borderId="155"/>
    <xf numFmtId="0" fontId="41" fillId="0" borderId="155" applyFill="0" applyProtection="0">
      <alignment horizontal="right" vertical="top" wrapText="1"/>
    </xf>
    <xf numFmtId="0" fontId="68" fillId="62" borderId="155"/>
    <xf numFmtId="49" fontId="53" fillId="0" borderId="155" applyFill="0" applyProtection="0">
      <alignment horizontal="right"/>
    </xf>
    <xf numFmtId="1" fontId="41" fillId="0" borderId="155" applyFill="0" applyProtection="0">
      <alignment horizontal="right" vertical="top" wrapText="1"/>
    </xf>
    <xf numFmtId="0" fontId="45" fillId="40" borderId="155" applyNumberFormat="0" applyProtection="0">
      <alignment horizontal="right"/>
    </xf>
    <xf numFmtId="0" fontId="41" fillId="0" borderId="155" applyFill="0" applyProtection="0">
      <alignment horizontal="right" vertical="top" wrapText="1"/>
    </xf>
    <xf numFmtId="0" fontId="41" fillId="0" borderId="155" applyFill="0" applyProtection="0">
      <alignment horizontal="right" vertical="top" wrapText="1"/>
    </xf>
    <xf numFmtId="0" fontId="68" fillId="62" borderId="155"/>
    <xf numFmtId="0" fontId="41" fillId="0" borderId="155" applyFill="0" applyProtection="0">
      <alignment horizontal="right" vertical="top" wrapText="1"/>
    </xf>
    <xf numFmtId="0" fontId="68" fillId="62" borderId="155"/>
    <xf numFmtId="0" fontId="50" fillId="0" borderId="153" applyNumberFormat="0" applyFill="0" applyAlignment="0" applyProtection="0"/>
    <xf numFmtId="0" fontId="45" fillId="40" borderId="155" applyNumberFormat="0" applyProtection="0">
      <alignment horizontal="left"/>
    </xf>
    <xf numFmtId="1" fontId="53" fillId="0" borderId="155" applyFill="0" applyProtection="0">
      <alignment horizontal="right" vertical="top" wrapText="1"/>
    </xf>
    <xf numFmtId="0" fontId="50" fillId="0" borderId="153" applyNumberFormat="0" applyFill="0" applyAlignment="0" applyProtection="0"/>
    <xf numFmtId="0" fontId="45" fillId="40" borderId="155" applyNumberFormat="0" applyProtection="0">
      <alignment horizontal="right"/>
    </xf>
    <xf numFmtId="0" fontId="41" fillId="0" borderId="155" applyFill="0" applyProtection="0">
      <alignment horizontal="right" vertical="top" wrapText="1"/>
    </xf>
    <xf numFmtId="0" fontId="53"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left"/>
    </xf>
    <xf numFmtId="0" fontId="41" fillId="0" borderId="155" applyFill="0" applyProtection="0">
      <alignment horizontal="right" vertical="top" wrapText="1"/>
    </xf>
    <xf numFmtId="0" fontId="45" fillId="40" borderId="155" applyNumberFormat="0" applyProtection="0">
      <alignment horizontal="left"/>
    </xf>
    <xf numFmtId="49" fontId="53" fillId="0" borderId="155" applyFill="0" applyProtection="0">
      <alignment horizontal="right"/>
    </xf>
    <xf numFmtId="0" fontId="49" fillId="38" borderId="152" applyNumberFormat="0" applyAlignment="0" applyProtection="0"/>
    <xf numFmtId="0" fontId="45" fillId="40" borderId="155" applyNumberFormat="0" applyProtection="0">
      <alignment horizontal="left"/>
    </xf>
    <xf numFmtId="0" fontId="68" fillId="62" borderId="155"/>
    <xf numFmtId="0" fontId="49" fillId="38" borderId="152" applyNumberFormat="0" applyAlignment="0" applyProtection="0"/>
    <xf numFmtId="1" fontId="53" fillId="0" borderId="155" applyFill="0" applyProtection="0">
      <alignment horizontal="right" vertical="top" wrapText="1"/>
    </xf>
    <xf numFmtId="1" fontId="41" fillId="0" borderId="155" applyFill="0" applyProtection="0">
      <alignment horizontal="right" vertical="top" wrapText="1"/>
    </xf>
    <xf numFmtId="0" fontId="41" fillId="56" borderId="154" applyNumberFormat="0" applyFont="0" applyAlignment="0" applyProtection="0"/>
    <xf numFmtId="0" fontId="47" fillId="37" borderId="151" applyNumberFormat="0" applyAlignment="0" applyProtection="0"/>
    <xf numFmtId="0" fontId="68" fillId="62" borderId="155"/>
    <xf numFmtId="0" fontId="68" fillId="62" borderId="155"/>
    <xf numFmtId="0" fontId="50" fillId="0" borderId="153" applyNumberFormat="0" applyFill="0" applyAlignment="0" applyProtection="0"/>
    <xf numFmtId="49" fontId="41" fillId="0" borderId="155" applyFill="0" applyProtection="0">
      <alignment horizontal="right"/>
    </xf>
    <xf numFmtId="0" fontId="49" fillId="38" borderId="152" applyNumberFormat="0" applyAlignment="0" applyProtection="0"/>
    <xf numFmtId="2" fontId="53" fillId="0" borderId="155" applyFill="0" applyProtection="0">
      <alignment horizontal="right" vertical="top" wrapText="1"/>
    </xf>
    <xf numFmtId="2" fontId="41" fillId="0" borderId="155" applyFill="0" applyProtection="0">
      <alignment horizontal="right" vertical="top" wrapText="1"/>
    </xf>
    <xf numFmtId="0" fontId="49" fillId="38" borderId="152" applyNumberFormat="0" applyAlignment="0" applyProtection="0"/>
    <xf numFmtId="49" fontId="41" fillId="0" borderId="155" applyFill="0" applyProtection="0">
      <alignment horizontal="right"/>
    </xf>
    <xf numFmtId="2" fontId="41" fillId="0" borderId="155" applyFill="0" applyProtection="0">
      <alignment horizontal="right" vertical="top" wrapText="1"/>
    </xf>
    <xf numFmtId="0" fontId="68" fillId="62" borderId="155"/>
    <xf numFmtId="2" fontId="41" fillId="0" borderId="155" applyFill="0" applyProtection="0">
      <alignment horizontal="right" vertical="top" wrapText="1"/>
    </xf>
    <xf numFmtId="2" fontId="41" fillId="0" borderId="155" applyFill="0" applyProtection="0">
      <alignment horizontal="right" vertical="top" wrapText="1"/>
    </xf>
    <xf numFmtId="0" fontId="57" fillId="38" borderId="151" applyNumberFormat="0" applyAlignment="0" applyProtection="0"/>
    <xf numFmtId="0" fontId="53" fillId="0" borderId="155" applyFill="0" applyProtection="0">
      <alignment horizontal="right" vertical="top" wrapText="1"/>
    </xf>
    <xf numFmtId="1" fontId="41" fillId="0" borderId="155" applyFill="0" applyProtection="0">
      <alignment horizontal="right" vertical="top" wrapText="1"/>
    </xf>
    <xf numFmtId="0" fontId="41" fillId="56" borderId="154" applyNumberFormat="0" applyFont="0" applyAlignment="0" applyProtection="0"/>
    <xf numFmtId="1" fontId="41" fillId="0" borderId="155" applyFill="0" applyProtection="0">
      <alignment horizontal="right" vertical="top" wrapText="1"/>
    </xf>
    <xf numFmtId="0" fontId="68" fillId="62" borderId="155"/>
    <xf numFmtId="0" fontId="68" fillId="62" borderId="155"/>
    <xf numFmtId="2" fontId="41" fillId="0" borderId="155" applyFill="0" applyProtection="0">
      <alignment horizontal="right" vertical="top" wrapText="1"/>
    </xf>
    <xf numFmtId="2" fontId="53" fillId="0" borderId="155" applyFill="0" applyProtection="0">
      <alignment horizontal="right" vertical="top" wrapText="1"/>
    </xf>
    <xf numFmtId="0" fontId="49" fillId="38" borderId="152" applyNumberFormat="0" applyAlignment="0" applyProtection="0"/>
    <xf numFmtId="0" fontId="68" fillId="62" borderId="155"/>
    <xf numFmtId="0" fontId="68" fillId="62" borderId="155"/>
    <xf numFmtId="0" fontId="68" fillId="62" borderId="155"/>
    <xf numFmtId="0" fontId="53" fillId="0" borderId="155" applyFill="0" applyProtection="0">
      <alignment horizontal="right" vertical="top" wrapText="1"/>
    </xf>
    <xf numFmtId="1" fontId="41" fillId="0" borderId="155" applyFill="0" applyProtection="0">
      <alignment horizontal="right" vertical="top" wrapText="1"/>
    </xf>
    <xf numFmtId="0" fontId="41" fillId="56" borderId="154" applyNumberFormat="0" applyFont="0" applyAlignment="0" applyProtection="0"/>
    <xf numFmtId="0" fontId="68" fillId="62" borderId="155"/>
    <xf numFmtId="0" fontId="68" fillId="62" borderId="155"/>
    <xf numFmtId="2" fontId="41" fillId="0" borderId="155" applyFill="0" applyProtection="0">
      <alignment horizontal="right" vertical="top" wrapText="1"/>
    </xf>
    <xf numFmtId="2" fontId="53" fillId="0" borderId="155" applyFill="0" applyProtection="0">
      <alignment horizontal="right" vertical="top" wrapText="1"/>
    </xf>
    <xf numFmtId="0" fontId="68" fillId="62" borderId="155"/>
    <xf numFmtId="0" fontId="68" fillId="62" borderId="155"/>
    <xf numFmtId="0" fontId="68" fillId="62" borderId="155"/>
    <xf numFmtId="0" fontId="41" fillId="56" borderId="154" applyNumberFormat="0" applyFont="0" applyAlignment="0" applyProtection="0"/>
    <xf numFmtId="49" fontId="53" fillId="0" borderId="155" applyFill="0" applyProtection="0">
      <alignment horizontal="right"/>
    </xf>
    <xf numFmtId="49" fontId="53" fillId="0" borderId="155" applyFill="0" applyProtection="0">
      <alignment horizontal="right"/>
    </xf>
    <xf numFmtId="2" fontId="41" fillId="0" borderId="155" applyFill="0" applyProtection="0">
      <alignment horizontal="right" vertical="top" wrapText="1"/>
    </xf>
    <xf numFmtId="0" fontId="68" fillId="62" borderId="155"/>
    <xf numFmtId="0" fontId="68" fillId="62" borderId="155"/>
    <xf numFmtId="49" fontId="41" fillId="0" borderId="155" applyFill="0" applyProtection="0">
      <alignment horizontal="right"/>
    </xf>
    <xf numFmtId="0" fontId="68" fillId="62" borderId="155"/>
    <xf numFmtId="0" fontId="68" fillId="62" borderId="155"/>
    <xf numFmtId="0" fontId="68" fillId="62" borderId="155"/>
    <xf numFmtId="2" fontId="41"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1" fontId="41" fillId="0" borderId="155" applyFill="0" applyProtection="0">
      <alignment horizontal="right" vertical="top" wrapText="1"/>
    </xf>
    <xf numFmtId="49" fontId="41" fillId="0" borderId="155" applyFill="0" applyProtection="0">
      <alignment horizontal="right"/>
    </xf>
    <xf numFmtId="0" fontId="45" fillId="40" borderId="155" applyNumberFormat="0" applyProtection="0">
      <alignment horizontal="left"/>
    </xf>
    <xf numFmtId="0" fontId="45" fillId="40" borderId="155" applyNumberFormat="0" applyProtection="0">
      <alignment horizontal="right"/>
    </xf>
    <xf numFmtId="0" fontId="41" fillId="0" borderId="155" applyFill="0" applyProtection="0">
      <alignment horizontal="right" vertical="top" wrapText="1"/>
    </xf>
    <xf numFmtId="0" fontId="45" fillId="40" borderId="155" applyNumberFormat="0" applyProtection="0">
      <alignment horizontal="right"/>
    </xf>
    <xf numFmtId="2" fontId="53" fillId="0" borderId="155" applyFill="0" applyProtection="0">
      <alignment horizontal="right" vertical="top" wrapText="1"/>
    </xf>
    <xf numFmtId="49" fontId="53" fillId="0" borderId="155" applyFill="0" applyProtection="0">
      <alignment horizontal="right"/>
    </xf>
    <xf numFmtId="1" fontId="41" fillId="0" borderId="155" applyFill="0" applyProtection="0">
      <alignment horizontal="right" vertical="top" wrapText="1"/>
    </xf>
    <xf numFmtId="2" fontId="41" fillId="0" borderId="155" applyFill="0" applyProtection="0">
      <alignment horizontal="right" vertical="top" wrapText="1"/>
    </xf>
    <xf numFmtId="0" fontId="45" fillId="40" borderId="155" applyNumberFormat="0" applyProtection="0">
      <alignment horizontal="left"/>
    </xf>
    <xf numFmtId="1" fontId="41" fillId="0" borderId="155" applyFill="0" applyProtection="0">
      <alignment horizontal="right" vertical="top" wrapText="1"/>
    </xf>
    <xf numFmtId="0" fontId="45" fillId="40" borderId="155" applyNumberFormat="0" applyProtection="0">
      <alignment horizontal="right"/>
    </xf>
    <xf numFmtId="1" fontId="53" fillId="0" borderId="155" applyFill="0" applyProtection="0">
      <alignment horizontal="right" vertical="top" wrapText="1"/>
    </xf>
    <xf numFmtId="2" fontId="53" fillId="0" borderId="155" applyFill="0" applyProtection="0">
      <alignment horizontal="right" vertical="top" wrapText="1"/>
    </xf>
    <xf numFmtId="49" fontId="41" fillId="0" borderId="155" applyFill="0" applyProtection="0">
      <alignment horizontal="right"/>
    </xf>
    <xf numFmtId="0" fontId="68" fillId="62" borderId="155"/>
    <xf numFmtId="0" fontId="68" fillId="62" borderId="155"/>
    <xf numFmtId="0" fontId="68" fillId="62" borderId="155"/>
    <xf numFmtId="1" fontId="53" fillId="0" borderId="155" applyFill="0" applyProtection="0">
      <alignment horizontal="right" vertical="top" wrapText="1"/>
    </xf>
    <xf numFmtId="0" fontId="68" fillId="62" borderId="155"/>
    <xf numFmtId="0" fontId="68" fillId="62" borderId="155"/>
    <xf numFmtId="0" fontId="53" fillId="0" borderId="155" applyFill="0" applyProtection="0">
      <alignment horizontal="right" vertical="top" wrapText="1"/>
    </xf>
    <xf numFmtId="1" fontId="41" fillId="0" borderId="155" applyFill="0" applyProtection="0">
      <alignment horizontal="right" vertical="top" wrapText="1"/>
    </xf>
    <xf numFmtId="0" fontId="45" fillId="40" borderId="155" applyNumberFormat="0" applyProtection="0">
      <alignment horizontal="right"/>
    </xf>
    <xf numFmtId="0" fontId="41" fillId="0" borderId="155" applyFill="0" applyProtection="0">
      <alignment horizontal="right" vertical="top" wrapText="1"/>
    </xf>
    <xf numFmtId="0" fontId="45" fillId="40" borderId="155" applyNumberFormat="0" applyProtection="0">
      <alignment horizontal="right"/>
    </xf>
    <xf numFmtId="2" fontId="53" fillId="0" borderId="155" applyFill="0" applyProtection="0">
      <alignment horizontal="right" vertical="top" wrapText="1"/>
    </xf>
    <xf numFmtId="49" fontId="41" fillId="0" borderId="155" applyFill="0" applyProtection="0">
      <alignment horizontal="right"/>
    </xf>
    <xf numFmtId="49" fontId="53" fillId="0" borderId="155" applyFill="0" applyProtection="0">
      <alignment horizontal="right"/>
    </xf>
    <xf numFmtId="0" fontId="68" fillId="62" borderId="155"/>
    <xf numFmtId="0" fontId="68" fillId="62" borderId="155"/>
    <xf numFmtId="49" fontId="53" fillId="0" borderId="155" applyFill="0" applyProtection="0">
      <alignment horizontal="right"/>
    </xf>
    <xf numFmtId="0" fontId="68" fillId="62" borderId="155"/>
    <xf numFmtId="1" fontId="53" fillId="0" borderId="155" applyFill="0" applyProtection="0">
      <alignment horizontal="right" vertical="top" wrapText="1"/>
    </xf>
    <xf numFmtId="0" fontId="41" fillId="0" borderId="155" applyFill="0" applyProtection="0">
      <alignment horizontal="right" vertical="top" wrapText="1"/>
    </xf>
    <xf numFmtId="49" fontId="41" fillId="0" borderId="155" applyFill="0" applyProtection="0">
      <alignment horizontal="right"/>
    </xf>
    <xf numFmtId="2" fontId="41" fillId="0" borderId="155" applyFill="0" applyProtection="0">
      <alignment horizontal="right" vertical="top" wrapText="1"/>
    </xf>
    <xf numFmtId="1" fontId="53" fillId="0" borderId="155" applyFill="0" applyProtection="0">
      <alignment horizontal="right" vertical="top" wrapText="1"/>
    </xf>
    <xf numFmtId="0" fontId="45" fillId="40" borderId="155" applyNumberFormat="0" applyProtection="0">
      <alignment horizontal="left"/>
    </xf>
    <xf numFmtId="2" fontId="41" fillId="0" borderId="155" applyFill="0" applyProtection="0">
      <alignment horizontal="right" vertical="top" wrapText="1"/>
    </xf>
    <xf numFmtId="1" fontId="41" fillId="0" borderId="155" applyFill="0" applyProtection="0">
      <alignment horizontal="right" vertical="top" wrapText="1"/>
    </xf>
    <xf numFmtId="2" fontId="41" fillId="0" borderId="155" applyFill="0" applyProtection="0">
      <alignment horizontal="right" vertical="top" wrapText="1"/>
    </xf>
    <xf numFmtId="2" fontId="53" fillId="0" borderId="155" applyFill="0" applyProtection="0">
      <alignment horizontal="right" vertical="top" wrapText="1"/>
    </xf>
    <xf numFmtId="1" fontId="53"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right"/>
    </xf>
    <xf numFmtId="0" fontId="41" fillId="0" borderId="155" applyFill="0" applyProtection="0">
      <alignment horizontal="right" vertical="top" wrapText="1"/>
    </xf>
    <xf numFmtId="49" fontId="41" fillId="0" borderId="155" applyFill="0" applyProtection="0">
      <alignment horizontal="right"/>
    </xf>
    <xf numFmtId="0" fontId="41" fillId="0" borderId="155" applyFill="0" applyProtection="0">
      <alignment horizontal="right" vertical="top" wrapText="1"/>
    </xf>
    <xf numFmtId="2" fontId="41" fillId="0" borderId="155" applyFill="0" applyProtection="0">
      <alignment horizontal="right" vertical="top" wrapText="1"/>
    </xf>
    <xf numFmtId="0" fontId="41" fillId="0" borderId="155" applyFill="0" applyProtection="0">
      <alignment horizontal="right" vertical="top" wrapText="1"/>
    </xf>
    <xf numFmtId="49" fontId="53" fillId="0" borderId="155" applyFill="0" applyProtection="0">
      <alignment horizontal="right"/>
    </xf>
    <xf numFmtId="0" fontId="45" fillId="40" borderId="155" applyNumberFormat="0" applyProtection="0">
      <alignment horizontal="left"/>
    </xf>
    <xf numFmtId="0" fontId="53" fillId="0" borderId="155" applyFill="0" applyProtection="0">
      <alignment horizontal="right" vertical="top" wrapText="1"/>
    </xf>
    <xf numFmtId="2" fontId="53" fillId="0" borderId="155" applyFill="0" applyProtection="0">
      <alignment horizontal="right" vertical="top" wrapText="1"/>
    </xf>
    <xf numFmtId="1" fontId="41" fillId="0" borderId="155" applyFill="0" applyProtection="0">
      <alignment horizontal="right" vertical="top" wrapText="1"/>
    </xf>
    <xf numFmtId="0" fontId="68" fillId="62" borderId="155"/>
    <xf numFmtId="0" fontId="68" fillId="62" borderId="155"/>
    <xf numFmtId="0" fontId="45" fillId="40" borderId="155" applyNumberFormat="0" applyProtection="0">
      <alignment horizontal="left"/>
    </xf>
    <xf numFmtId="0" fontId="68" fillId="62" borderId="155"/>
    <xf numFmtId="0" fontId="47" fillId="37" borderId="161" applyNumberFormat="0" applyAlignment="0" applyProtection="0"/>
    <xf numFmtId="0" fontId="47" fillId="37"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0" applyNumberFormat="0" applyProtection="0">
      <alignment horizontal="right"/>
    </xf>
    <xf numFmtId="0" fontId="45" fillId="40" borderId="160" applyNumberFormat="0" applyProtection="0">
      <alignment horizontal="left"/>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0" fontId="45" fillId="40" borderId="160" applyNumberFormat="0" applyProtection="0">
      <alignment horizontal="right"/>
    </xf>
    <xf numFmtId="0" fontId="45" fillId="40" borderId="160" applyNumberFormat="0" applyProtection="0">
      <alignment horizontal="left"/>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0" fontId="45" fillId="40" borderId="160" applyNumberFormat="0" applyProtection="0">
      <alignment horizontal="right"/>
    </xf>
    <xf numFmtId="0" fontId="45" fillId="40" borderId="160" applyNumberFormat="0" applyProtection="0">
      <alignment horizontal="left"/>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0" fontId="45" fillId="40" borderId="160" applyNumberFormat="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0" fontId="45" fillId="40" borderId="160" applyNumberFormat="0" applyProtection="0">
      <alignment horizontal="right"/>
    </xf>
    <xf numFmtId="0" fontId="45" fillId="40" borderId="160" applyNumberFormat="0" applyProtection="0">
      <alignment horizontal="left"/>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0" fontId="45" fillId="40" borderId="160" applyNumberFormat="0" applyProtection="0">
      <alignment horizontal="right"/>
    </xf>
    <xf numFmtId="0" fontId="45" fillId="40" borderId="160" applyNumberFormat="0" applyProtection="0">
      <alignment horizontal="left"/>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0" fontId="45" fillId="40" borderId="160" applyNumberFormat="0" applyProtection="0">
      <alignment horizontal="right"/>
    </xf>
    <xf numFmtId="0" fontId="45" fillId="40" borderId="160" applyNumberFormat="0" applyProtection="0">
      <alignment horizontal="left"/>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49" fontId="53" fillId="0" borderId="160" applyFill="0" applyProtection="0">
      <alignment horizontal="right"/>
    </xf>
    <xf numFmtId="2" fontId="53" fillId="0" borderId="160" applyFill="0" applyProtection="0">
      <alignment horizontal="right" vertical="top" wrapText="1"/>
    </xf>
    <xf numFmtId="1" fontId="53" fillId="0" borderId="160" applyFill="0" applyProtection="0">
      <alignment horizontal="right" vertical="top" wrapText="1"/>
    </xf>
    <xf numFmtId="49" fontId="53" fillId="0" borderId="160" applyFill="0" applyProtection="0">
      <alignment horizontal="right"/>
    </xf>
    <xf numFmtId="2" fontId="53" fillId="0" borderId="160" applyFill="0" applyProtection="0">
      <alignment horizontal="right" vertical="top" wrapText="1"/>
    </xf>
    <xf numFmtId="1" fontId="53" fillId="0" borderId="160" applyFill="0" applyProtection="0">
      <alignment horizontal="right" vertical="top" wrapText="1"/>
    </xf>
    <xf numFmtId="49" fontId="53" fillId="0" borderId="160" applyFill="0" applyProtection="0">
      <alignment horizontal="right"/>
    </xf>
    <xf numFmtId="0" fontId="53" fillId="0" borderId="160" applyFill="0" applyProtection="0">
      <alignment horizontal="right" vertical="top" wrapText="1"/>
    </xf>
    <xf numFmtId="1" fontId="53" fillId="0" borderId="160" applyFill="0" applyProtection="0">
      <alignment horizontal="right" vertical="top" wrapText="1"/>
    </xf>
    <xf numFmtId="2" fontId="53" fillId="0" borderId="160" applyFill="0" applyProtection="0">
      <alignment horizontal="right" vertical="top" wrapText="1"/>
    </xf>
    <xf numFmtId="49" fontId="53" fillId="0" borderId="160" applyFill="0" applyProtection="0">
      <alignment horizontal="right"/>
    </xf>
    <xf numFmtId="1" fontId="53" fillId="0" borderId="160" applyFill="0" applyProtection="0">
      <alignment horizontal="right" vertical="top" wrapText="1"/>
    </xf>
    <xf numFmtId="2" fontId="53" fillId="0" borderId="160" applyFill="0" applyProtection="0">
      <alignment horizontal="right" vertical="top" wrapText="1"/>
    </xf>
    <xf numFmtId="0" fontId="53" fillId="0" borderId="160" applyFill="0" applyProtection="0">
      <alignment horizontal="right" vertical="top" wrapText="1"/>
    </xf>
    <xf numFmtId="49" fontId="53" fillId="0" borderId="160" applyFill="0" applyProtection="0">
      <alignment horizontal="right"/>
    </xf>
    <xf numFmtId="2" fontId="53" fillId="0" borderId="160" applyFill="0" applyProtection="0">
      <alignment horizontal="right" vertical="top" wrapText="1"/>
    </xf>
    <xf numFmtId="1" fontId="53" fillId="0" borderId="160" applyFill="0" applyProtection="0">
      <alignment horizontal="right" vertical="top" wrapText="1"/>
    </xf>
    <xf numFmtId="0" fontId="41" fillId="56" borderId="164" applyNumberFormat="0" applyFont="0" applyAlignment="0" applyProtection="0"/>
    <xf numFmtId="0" fontId="57" fillId="38" borderId="161" applyNumberFormat="0" applyAlignment="0" applyProtection="0"/>
    <xf numFmtId="0" fontId="41" fillId="56" borderId="164" applyNumberFormat="0" applyFont="0" applyAlignment="0" applyProtection="0"/>
    <xf numFmtId="0" fontId="68" fillId="62" borderId="160"/>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0" fontId="68" fillId="62" borderId="165"/>
    <xf numFmtId="0"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0" fontId="53" fillId="0" borderId="165" applyFill="0" applyProtection="0">
      <alignment horizontal="right" vertical="top" wrapText="1"/>
    </xf>
    <xf numFmtId="0" fontId="68" fillId="62" borderId="165"/>
    <xf numFmtId="0" fontId="45" fillId="40" borderId="165" applyNumberFormat="0" applyProtection="0">
      <alignment horizontal="right"/>
    </xf>
    <xf numFmtId="49" fontId="53"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left"/>
    </xf>
    <xf numFmtId="0" fontId="57" fillId="38" borderId="161" applyNumberFormat="0" applyAlignment="0" applyProtection="0"/>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7" fillId="37" borderId="161" applyNumberFormat="0" applyAlignment="0" applyProtection="0"/>
    <xf numFmtId="2" fontId="53"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49" fontId="53" fillId="0" borderId="165" applyFill="0" applyProtection="0">
      <alignment horizontal="right"/>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right"/>
    </xf>
    <xf numFmtId="2" fontId="41" fillId="0" borderId="165" applyFill="0" applyProtection="0">
      <alignment horizontal="right" vertical="top" wrapText="1"/>
    </xf>
    <xf numFmtId="49" fontId="53" fillId="0" borderId="165" applyFill="0" applyProtection="0">
      <alignment horizontal="right"/>
    </xf>
    <xf numFmtId="49" fontId="41" fillId="0" borderId="165" applyFill="0" applyProtection="0">
      <alignment horizontal="right"/>
    </xf>
    <xf numFmtId="0" fontId="68" fillId="62" borderId="165"/>
    <xf numFmtId="0" fontId="53" fillId="0" borderId="165" applyFill="0" applyProtection="0">
      <alignment horizontal="right" vertical="top" wrapText="1"/>
    </xf>
    <xf numFmtId="0" fontId="45" fillId="40" borderId="165" applyNumberFormat="0" applyProtection="0">
      <alignment horizontal="right"/>
    </xf>
    <xf numFmtId="0"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45" fillId="40" borderId="165" applyNumberFormat="0" applyProtection="0">
      <alignment horizontal="left"/>
    </xf>
    <xf numFmtId="1" fontId="41" fillId="0" borderId="165"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0" fontId="68" fillId="62" borderId="165"/>
    <xf numFmtId="0" fontId="45" fillId="40" borderId="165" applyNumberFormat="0" applyProtection="0">
      <alignment horizontal="right"/>
    </xf>
    <xf numFmtId="0" fontId="45" fillId="40" borderId="165" applyNumberFormat="0" applyProtection="0">
      <alignment horizontal="right"/>
    </xf>
    <xf numFmtId="49" fontId="41" fillId="0" borderId="165" applyFill="0" applyProtection="0">
      <alignment horizontal="right"/>
    </xf>
    <xf numFmtId="2" fontId="41" fillId="0" borderId="165" applyFill="0" applyProtection="0">
      <alignment horizontal="right" vertical="top" wrapText="1"/>
    </xf>
    <xf numFmtId="49" fontId="41" fillId="0" borderId="165" applyFill="0" applyProtection="0">
      <alignment horizontal="right"/>
    </xf>
    <xf numFmtId="0" fontId="50" fillId="0" borderId="163" applyNumberFormat="0" applyFill="0" applyAlignment="0" applyProtection="0"/>
    <xf numFmtId="0" fontId="41" fillId="56" borderId="164" applyNumberFormat="0" applyFont="0" applyAlignment="0" applyProtection="0"/>
    <xf numFmtId="0" fontId="45" fillId="40" borderId="165" applyNumberFormat="0" applyProtection="0">
      <alignment horizontal="right"/>
    </xf>
    <xf numFmtId="49" fontId="53" fillId="0" borderId="165" applyFill="0" applyProtection="0">
      <alignment horizontal="right"/>
    </xf>
    <xf numFmtId="1" fontId="53" fillId="0" borderId="165" applyFill="0" applyProtection="0">
      <alignment horizontal="right" vertical="top" wrapText="1"/>
    </xf>
    <xf numFmtId="0" fontId="50" fillId="0" borderId="163" applyNumberFormat="0" applyFill="0" applyAlignment="0" applyProtection="0"/>
    <xf numFmtId="0" fontId="45" fillId="40" borderId="165" applyNumberFormat="0" applyProtection="0">
      <alignment horizontal="right"/>
    </xf>
    <xf numFmtId="0" fontId="45" fillId="40" borderId="165" applyNumberFormat="0" applyProtection="0">
      <alignment horizontal="left"/>
    </xf>
    <xf numFmtId="0" fontId="50" fillId="0" borderId="163" applyNumberFormat="0" applyFill="0" applyAlignment="0" applyProtection="0"/>
    <xf numFmtId="0" fontId="68" fillId="62" borderId="165"/>
    <xf numFmtId="0" fontId="49" fillId="38" borderId="162" applyNumberFormat="0" applyAlignment="0" applyProtection="0"/>
    <xf numFmtId="0" fontId="45" fillId="40" borderId="165" applyNumberFormat="0" applyProtection="0">
      <alignment horizontal="right"/>
    </xf>
    <xf numFmtId="1" fontId="41"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0" fontId="68" fillId="62" borderId="165"/>
    <xf numFmtId="1" fontId="41" fillId="0" borderId="165" applyFill="0" applyProtection="0">
      <alignment horizontal="right" vertical="top" wrapText="1"/>
    </xf>
    <xf numFmtId="0" fontId="47" fillId="37" borderId="161" applyNumberFormat="0" applyAlignment="0" applyProtection="0"/>
    <xf numFmtId="0" fontId="68" fillId="62" borderId="165"/>
    <xf numFmtId="0" fontId="68" fillId="62" borderId="165"/>
    <xf numFmtId="49" fontId="53" fillId="0" borderId="165" applyFill="0" applyProtection="0">
      <alignment horizontal="right"/>
    </xf>
    <xf numFmtId="0" fontId="41" fillId="0" borderId="165" applyFill="0" applyProtection="0">
      <alignment horizontal="right" vertical="top" wrapText="1"/>
    </xf>
    <xf numFmtId="0" fontId="47" fillId="37" borderId="161" applyNumberFormat="0" applyAlignment="0" applyProtection="0"/>
    <xf numFmtId="0" fontId="41" fillId="0" borderId="165" applyFill="0" applyProtection="0">
      <alignment horizontal="right" vertical="top" wrapText="1"/>
    </xf>
    <xf numFmtId="0" fontId="49" fillId="38" borderId="162" applyNumberFormat="0" applyAlignment="0" applyProtection="0"/>
    <xf numFmtId="0" fontId="68" fillId="62" borderId="165"/>
    <xf numFmtId="0" fontId="68" fillId="62" borderId="165"/>
    <xf numFmtId="0" fontId="68" fillId="62" borderId="165"/>
    <xf numFmtId="2" fontId="41" fillId="0" borderId="165" applyFill="0" applyProtection="0">
      <alignment horizontal="right" vertical="top" wrapText="1"/>
    </xf>
    <xf numFmtId="1" fontId="41" fillId="0" borderId="165" applyFill="0" applyProtection="0">
      <alignment horizontal="right" vertical="top" wrapText="1"/>
    </xf>
    <xf numFmtId="0" fontId="49" fillId="38" borderId="162" applyNumberFormat="0" applyAlignment="0" applyProtection="0"/>
    <xf numFmtId="0" fontId="68" fillId="62" borderId="165"/>
    <xf numFmtId="0" fontId="45" fillId="40" borderId="165" applyNumberFormat="0" applyProtection="0">
      <alignment horizontal="right"/>
    </xf>
    <xf numFmtId="49" fontId="41" fillId="0" borderId="165" applyFill="0" applyProtection="0">
      <alignment horizontal="right"/>
    </xf>
    <xf numFmtId="1"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47" fillId="37" borderId="161" applyNumberFormat="0" applyAlignment="0" applyProtection="0"/>
    <xf numFmtId="1"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0" fontId="47" fillId="37" borderId="161" applyNumberFormat="0" applyAlignment="0" applyProtection="0"/>
    <xf numFmtId="0" fontId="45" fillId="40" borderId="165" applyNumberFormat="0" applyProtection="0">
      <alignment horizontal="right"/>
    </xf>
    <xf numFmtId="0" fontId="45" fillId="40" borderId="165" applyNumberFormat="0" applyProtection="0">
      <alignment horizontal="right"/>
    </xf>
    <xf numFmtId="0" fontId="68" fillId="62" borderId="165"/>
    <xf numFmtId="0" fontId="68" fillId="62" borderId="165"/>
    <xf numFmtId="0" fontId="45" fillId="40" borderId="165" applyNumberFormat="0" applyProtection="0">
      <alignment horizontal="right"/>
    </xf>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1" fontId="41" fillId="0" borderId="165" applyFill="0" applyProtection="0">
      <alignment horizontal="right" vertical="top" wrapText="1"/>
    </xf>
    <xf numFmtId="49" fontId="41" fillId="0" borderId="165" applyFill="0" applyProtection="0">
      <alignment horizontal="right"/>
    </xf>
    <xf numFmtId="49" fontId="41" fillId="0" borderId="165" applyFill="0" applyProtection="0">
      <alignment horizontal="right"/>
    </xf>
    <xf numFmtId="49" fontId="53" fillId="0" borderId="165" applyFill="0" applyProtection="0">
      <alignment horizontal="right"/>
    </xf>
    <xf numFmtId="0" fontId="41" fillId="56" borderId="164" applyNumberFormat="0" applyFont="0" applyAlignment="0" applyProtection="0"/>
    <xf numFmtId="0" fontId="45" fillId="40" borderId="165" applyNumberFormat="0" applyProtection="0">
      <alignment horizontal="left"/>
    </xf>
    <xf numFmtId="0" fontId="50" fillId="0" borderId="163" applyNumberFormat="0" applyFill="0" applyAlignment="0" applyProtection="0"/>
    <xf numFmtId="0" fontId="41" fillId="0" borderId="165" applyFill="0" applyProtection="0">
      <alignment horizontal="right" vertical="top" wrapText="1"/>
    </xf>
    <xf numFmtId="0" fontId="68" fillId="62" borderId="165"/>
    <xf numFmtId="49" fontId="53" fillId="0" borderId="165" applyFill="0" applyProtection="0">
      <alignment horizontal="right"/>
    </xf>
    <xf numFmtId="2" fontId="53" fillId="0" borderId="165" applyFill="0" applyProtection="0">
      <alignment horizontal="right" vertical="top" wrapText="1"/>
    </xf>
    <xf numFmtId="2" fontId="41" fillId="0" borderId="165" applyFill="0" applyProtection="0">
      <alignment horizontal="right" vertical="top" wrapText="1"/>
    </xf>
    <xf numFmtId="1" fontId="53" fillId="0" borderId="165" applyFill="0" applyProtection="0">
      <alignment horizontal="right" vertical="top" wrapText="1"/>
    </xf>
    <xf numFmtId="0" fontId="68" fillId="62" borderId="165"/>
    <xf numFmtId="2" fontId="41" fillId="0" borderId="165" applyFill="0" applyProtection="0">
      <alignment horizontal="right" vertical="top" wrapText="1"/>
    </xf>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0" fontId="68" fillId="62" borderId="165"/>
    <xf numFmtId="0" fontId="68" fillId="62" borderId="165"/>
    <xf numFmtId="0" fontId="68" fillId="62" borderId="165"/>
    <xf numFmtId="1" fontId="53" fillId="0" borderId="165" applyFill="0" applyProtection="0">
      <alignment horizontal="right" vertical="top" wrapText="1"/>
    </xf>
    <xf numFmtId="0" fontId="68" fillId="62" borderId="165"/>
    <xf numFmtId="0" fontId="68" fillId="62" borderId="165"/>
    <xf numFmtId="1" fontId="53" fillId="0" borderId="165" applyFill="0" applyProtection="0">
      <alignment horizontal="right" vertical="top" wrapText="1"/>
    </xf>
    <xf numFmtId="0" fontId="53" fillId="0" borderId="165"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2"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68" fillId="62" borderId="165"/>
    <xf numFmtId="49" fontId="53" fillId="0" borderId="165" applyFill="0" applyProtection="0">
      <alignment horizontal="right"/>
    </xf>
    <xf numFmtId="0" fontId="41"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0" fontId="68" fillId="62" borderId="165"/>
    <xf numFmtId="0" fontId="68" fillId="62" borderId="165"/>
    <xf numFmtId="49" fontId="41" fillId="0" borderId="165" applyFill="0" applyProtection="0">
      <alignment horizontal="right"/>
    </xf>
    <xf numFmtId="0" fontId="41" fillId="0" borderId="165" applyFill="0" applyProtection="0">
      <alignment horizontal="right" vertical="top" wrapText="1"/>
    </xf>
    <xf numFmtId="0" fontId="68" fillId="62" borderId="165"/>
    <xf numFmtId="0" fontId="45" fillId="40" borderId="165" applyNumberFormat="0" applyProtection="0">
      <alignment horizontal="right"/>
    </xf>
    <xf numFmtId="0" fontId="50" fillId="0" borderId="163" applyNumberFormat="0" applyFill="0" applyAlignment="0" applyProtection="0"/>
    <xf numFmtId="2" fontId="53" fillId="0" borderId="165" applyFill="0" applyProtection="0">
      <alignment horizontal="right" vertical="top" wrapText="1"/>
    </xf>
    <xf numFmtId="0" fontId="49" fillId="38" borderId="162" applyNumberFormat="0" applyAlignment="0" applyProtection="0"/>
    <xf numFmtId="0" fontId="68" fillId="62" borderId="165"/>
    <xf numFmtId="2" fontId="41" fillId="0" borderId="165" applyFill="0" applyProtection="0">
      <alignment horizontal="right" vertical="top" wrapText="1"/>
    </xf>
    <xf numFmtId="1" fontId="53" fillId="0" borderId="165" applyFill="0" applyProtection="0">
      <alignment horizontal="right" vertical="top" wrapText="1"/>
    </xf>
    <xf numFmtId="49" fontId="41" fillId="0" borderId="165" applyFill="0" applyProtection="0">
      <alignment horizontal="right"/>
    </xf>
    <xf numFmtId="0" fontId="50" fillId="0" borderId="163" applyNumberFormat="0" applyFill="0" applyAlignment="0" applyProtection="0"/>
    <xf numFmtId="0" fontId="45" fillId="40" borderId="165" applyNumberFormat="0" applyProtection="0">
      <alignment horizontal="right"/>
    </xf>
    <xf numFmtId="0" fontId="47" fillId="37" borderId="161" applyNumberFormat="0" applyAlignment="0" applyProtection="0"/>
    <xf numFmtId="2" fontId="41" fillId="0" borderId="165" applyFill="0" applyProtection="0">
      <alignment horizontal="right" vertical="top" wrapText="1"/>
    </xf>
    <xf numFmtId="0" fontId="41" fillId="56" borderId="164" applyNumberFormat="0" applyFont="0" applyAlignment="0" applyProtection="0"/>
    <xf numFmtId="0" fontId="41"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68" fillId="62" borderId="165"/>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2" fontId="53" fillId="0" borderId="165" applyFill="0" applyProtection="0">
      <alignment horizontal="right" vertical="top" wrapText="1"/>
    </xf>
    <xf numFmtId="2" fontId="53" fillId="0" borderId="165" applyFill="0" applyProtection="0">
      <alignment horizontal="right" vertical="top" wrapText="1"/>
    </xf>
    <xf numFmtId="0" fontId="49" fillId="38" borderId="162" applyNumberFormat="0" applyAlignment="0" applyProtection="0"/>
    <xf numFmtId="0" fontId="45" fillId="40" borderId="165" applyNumberFormat="0" applyProtection="0">
      <alignment horizontal="right"/>
    </xf>
    <xf numFmtId="49" fontId="41" fillId="0" borderId="165" applyFill="0" applyProtection="0">
      <alignment horizontal="right"/>
    </xf>
    <xf numFmtId="1" fontId="53" fillId="0" borderId="165" applyFill="0" applyProtection="0">
      <alignment horizontal="right" vertical="top" wrapText="1"/>
    </xf>
    <xf numFmtId="2" fontId="41" fillId="0" borderId="165" applyFill="0" applyProtection="0">
      <alignment horizontal="right" vertical="top" wrapText="1"/>
    </xf>
    <xf numFmtId="2" fontId="53"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0" fontId="53" fillId="0" borderId="165" applyFill="0" applyProtection="0">
      <alignment horizontal="right" vertical="top" wrapText="1"/>
    </xf>
    <xf numFmtId="1" fontId="53"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68" fillId="62" borderId="165"/>
    <xf numFmtId="0" fontId="68" fillId="62" borderId="165"/>
    <xf numFmtId="0" fontId="68" fillId="62" borderId="165"/>
    <xf numFmtId="0" fontId="50" fillId="0" borderId="163" applyNumberFormat="0" applyFill="0" applyAlignment="0" applyProtection="0"/>
    <xf numFmtId="0" fontId="57" fillId="38" borderId="161" applyNumberFormat="0" applyAlignment="0" applyProtection="0"/>
    <xf numFmtId="49" fontId="53" fillId="0" borderId="165" applyFill="0" applyProtection="0">
      <alignment horizontal="right"/>
    </xf>
    <xf numFmtId="0" fontId="41" fillId="56" borderId="164" applyNumberFormat="0" applyFont="0" applyAlignment="0" applyProtection="0"/>
    <xf numFmtId="1" fontId="53" fillId="0" borderId="165" applyFill="0" applyProtection="0">
      <alignment horizontal="right" vertical="top" wrapText="1"/>
    </xf>
    <xf numFmtId="0" fontId="53" fillId="0" borderId="165" applyFill="0" applyProtection="0">
      <alignment horizontal="right" vertical="top" wrapText="1"/>
    </xf>
    <xf numFmtId="0" fontId="68" fillId="62" borderId="165"/>
    <xf numFmtId="0" fontId="68" fillId="62" borderId="165"/>
    <xf numFmtId="0" fontId="41" fillId="0" borderId="165" applyFill="0" applyProtection="0">
      <alignment horizontal="right" vertical="top" wrapText="1"/>
    </xf>
    <xf numFmtId="1" fontId="41" fillId="0" borderId="165" applyFill="0" applyProtection="0">
      <alignment horizontal="right" vertical="top" wrapText="1"/>
    </xf>
    <xf numFmtId="0" fontId="49" fillId="38" borderId="162" applyNumberFormat="0" applyAlignment="0" applyProtection="0"/>
    <xf numFmtId="49" fontId="53" fillId="0" borderId="165" applyFill="0" applyProtection="0">
      <alignment horizontal="right"/>
    </xf>
    <xf numFmtId="1" fontId="41" fillId="0" borderId="165" applyFill="0" applyProtection="0">
      <alignment horizontal="right" vertical="top" wrapText="1"/>
    </xf>
    <xf numFmtId="49" fontId="53" fillId="0" borderId="165" applyFill="0" applyProtection="0">
      <alignment horizontal="right"/>
    </xf>
    <xf numFmtId="0" fontId="41" fillId="56" borderId="164" applyNumberFormat="0" applyFont="0" applyAlignment="0" applyProtection="0"/>
    <xf numFmtId="0" fontId="41" fillId="0" borderId="165" applyFill="0" applyProtection="0">
      <alignment horizontal="right" vertical="top" wrapText="1"/>
    </xf>
    <xf numFmtId="1"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53" fillId="0" borderId="165" applyFill="0" applyProtection="0">
      <alignment horizontal="right"/>
    </xf>
    <xf numFmtId="0" fontId="68" fillId="62" borderId="165"/>
    <xf numFmtId="0" fontId="68" fillId="62" borderId="165"/>
    <xf numFmtId="49" fontId="53" fillId="0" borderId="165" applyFill="0" applyProtection="0">
      <alignment horizontal="right"/>
    </xf>
    <xf numFmtId="0" fontId="68" fillId="62" borderId="165"/>
    <xf numFmtId="0" fontId="41" fillId="0" borderId="165" applyFill="0" applyProtection="0">
      <alignment horizontal="right" vertical="top" wrapText="1"/>
    </xf>
    <xf numFmtId="1" fontId="53"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49" fontId="41" fillId="0" borderId="165" applyFill="0" applyProtection="0">
      <alignment horizontal="right"/>
    </xf>
    <xf numFmtId="2" fontId="41" fillId="0" borderId="165" applyFill="0" applyProtection="0">
      <alignment horizontal="right" vertical="top" wrapText="1"/>
    </xf>
    <xf numFmtId="0" fontId="68" fillId="62" borderId="165"/>
    <xf numFmtId="0" fontId="45" fillId="40" borderId="165" applyNumberFormat="0" applyProtection="0">
      <alignment horizontal="left"/>
    </xf>
    <xf numFmtId="0" fontId="68" fillId="62" borderId="165"/>
    <xf numFmtId="0" fontId="45" fillId="40" borderId="165" applyNumberFormat="0" applyProtection="0">
      <alignment horizontal="right"/>
    </xf>
    <xf numFmtId="0" fontId="41"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0" fontId="68" fillId="62" borderId="165"/>
    <xf numFmtId="2" fontId="53" fillId="0" borderId="165" applyFill="0" applyProtection="0">
      <alignment horizontal="right" vertical="top" wrapText="1"/>
    </xf>
    <xf numFmtId="0" fontId="45" fillId="40" borderId="165" applyNumberFormat="0" applyProtection="0">
      <alignment horizontal="left"/>
    </xf>
    <xf numFmtId="0" fontId="68" fillId="62" borderId="165"/>
    <xf numFmtId="49" fontId="53" fillId="0" borderId="165" applyFill="0" applyProtection="0">
      <alignment horizontal="right"/>
    </xf>
    <xf numFmtId="1" fontId="53" fillId="0" borderId="165" applyFill="0" applyProtection="0">
      <alignment horizontal="right" vertical="top" wrapText="1"/>
    </xf>
    <xf numFmtId="1" fontId="53"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0" fontId="45" fillId="40" borderId="165" applyNumberFormat="0" applyProtection="0">
      <alignment horizontal="left"/>
    </xf>
    <xf numFmtId="0" fontId="47" fillId="37" borderId="161" applyNumberFormat="0" applyAlignment="0" applyProtection="0"/>
    <xf numFmtId="49" fontId="53" fillId="0" borderId="165" applyFill="0" applyProtection="0">
      <alignment horizontal="right"/>
    </xf>
    <xf numFmtId="0" fontId="57" fillId="38" borderId="161" applyNumberFormat="0" applyAlignment="0" applyProtection="0"/>
    <xf numFmtId="2" fontId="53"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1" fontId="53" fillId="0" borderId="165" applyFill="0" applyProtection="0">
      <alignment horizontal="right" vertical="top" wrapText="1"/>
    </xf>
    <xf numFmtId="0" fontId="45" fillId="40" borderId="165" applyNumberFormat="0" applyProtection="0">
      <alignment horizontal="left"/>
    </xf>
    <xf numFmtId="0" fontId="45" fillId="40" borderId="165" applyNumberFormat="0" applyProtection="0">
      <alignment horizontal="right"/>
    </xf>
    <xf numFmtId="2" fontId="41" fillId="0" borderId="165" applyFill="0" applyProtection="0">
      <alignment horizontal="right" vertical="top" wrapText="1"/>
    </xf>
    <xf numFmtId="1" fontId="41" fillId="0" borderId="165" applyFill="0" applyProtection="0">
      <alignment horizontal="right" vertical="top" wrapText="1"/>
    </xf>
    <xf numFmtId="0" fontId="53" fillId="0" borderId="165" applyFill="0" applyProtection="0">
      <alignment horizontal="right" vertical="top" wrapText="1"/>
    </xf>
    <xf numFmtId="0" fontId="68" fillId="62" borderId="165"/>
    <xf numFmtId="0" fontId="68" fillId="62" borderId="165"/>
    <xf numFmtId="1" fontId="53" fillId="0" borderId="165" applyFill="0" applyProtection="0">
      <alignment horizontal="right" vertical="top" wrapText="1"/>
    </xf>
    <xf numFmtId="0" fontId="57" fillId="38" borderId="161" applyNumberFormat="0" applyAlignment="0" applyProtection="0"/>
    <xf numFmtId="2" fontId="53" fillId="0" borderId="165" applyFill="0" applyProtection="0">
      <alignment horizontal="right" vertical="top" wrapText="1"/>
    </xf>
    <xf numFmtId="0" fontId="41" fillId="0" borderId="165" applyFill="0" applyProtection="0">
      <alignment horizontal="right" vertical="top" wrapText="1"/>
    </xf>
    <xf numFmtId="0" fontId="47" fillId="37" borderId="161" applyNumberFormat="0" applyAlignment="0" applyProtection="0"/>
    <xf numFmtId="1" fontId="53"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41" fillId="56" borderId="164" applyNumberFormat="0" applyFont="0" applyAlignment="0" applyProtection="0"/>
    <xf numFmtId="0" fontId="45" fillId="40" borderId="165" applyNumberFormat="0" applyProtection="0">
      <alignment horizontal="left"/>
    </xf>
    <xf numFmtId="49" fontId="53" fillId="0" borderId="165" applyFill="0" applyProtection="0">
      <alignment horizontal="right"/>
    </xf>
    <xf numFmtId="49" fontId="41" fillId="0" borderId="165" applyFill="0" applyProtection="0">
      <alignment horizontal="right"/>
    </xf>
    <xf numFmtId="2"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68" fillId="62" borderId="165"/>
    <xf numFmtId="1"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68" fillId="62" borderId="165"/>
    <xf numFmtId="0" fontId="49" fillId="38" borderId="162" applyNumberFormat="0" applyAlignment="0" applyProtection="0"/>
    <xf numFmtId="49" fontId="41" fillId="0" borderId="165" applyFill="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1" fontId="41" fillId="0" borderId="165" applyFill="0" applyProtection="0">
      <alignment horizontal="right" vertical="top" wrapText="1"/>
    </xf>
    <xf numFmtId="0" fontId="57" fillId="38" borderId="161" applyNumberFormat="0" applyAlignment="0" applyProtection="0"/>
    <xf numFmtId="2"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1" fontId="53"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50" fillId="0" borderId="163" applyNumberFormat="0" applyFill="0" applyAlignment="0" applyProtection="0"/>
    <xf numFmtId="0" fontId="41" fillId="0" borderId="165" applyFill="0" applyProtection="0">
      <alignment horizontal="right" vertical="top" wrapText="1"/>
    </xf>
    <xf numFmtId="49" fontId="53" fillId="0" borderId="165" applyFill="0" applyProtection="0">
      <alignment horizontal="right"/>
    </xf>
    <xf numFmtId="0"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9" fillId="38" borderId="162" applyNumberFormat="0" applyAlignment="0" applyProtection="0"/>
    <xf numFmtId="1" fontId="41" fillId="0" borderId="165" applyFill="0" applyProtection="0">
      <alignment horizontal="right" vertical="top" wrapText="1"/>
    </xf>
    <xf numFmtId="0" fontId="45" fillId="40" borderId="165" applyNumberFormat="0" applyProtection="0">
      <alignment horizontal="left"/>
    </xf>
    <xf numFmtId="0" fontId="68" fillId="62" borderId="165"/>
    <xf numFmtId="49" fontId="41" fillId="0" borderId="165" applyFill="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0" fontId="68" fillId="62" borderId="165"/>
    <xf numFmtId="2"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2" fontId="53" fillId="0" borderId="165" applyFill="0" applyProtection="0">
      <alignment horizontal="right" vertical="top" wrapText="1"/>
    </xf>
    <xf numFmtId="1" fontId="53"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0" fontId="41" fillId="56" borderId="164" applyNumberFormat="0" applyFont="0" applyAlignment="0" applyProtection="0"/>
    <xf numFmtId="0" fontId="45" fillId="40" borderId="165" applyNumberFormat="0" applyProtection="0">
      <alignment horizontal="right"/>
    </xf>
    <xf numFmtId="0" fontId="41" fillId="0" borderId="165" applyFill="0" applyProtection="0">
      <alignment horizontal="right" vertical="top" wrapText="1"/>
    </xf>
    <xf numFmtId="0" fontId="41" fillId="0" borderId="165" applyFill="0" applyProtection="0">
      <alignment horizontal="right" vertical="top" wrapText="1"/>
    </xf>
    <xf numFmtId="1" fontId="41" fillId="0" borderId="165" applyFill="0" applyProtection="0">
      <alignment horizontal="right" vertical="top" wrapText="1"/>
    </xf>
    <xf numFmtId="0" fontId="50" fillId="0" borderId="163" applyNumberFormat="0" applyFill="0" applyAlignment="0" applyProtection="0"/>
    <xf numFmtId="2" fontId="41" fillId="0" borderId="165" applyFill="0" applyProtection="0">
      <alignment horizontal="right" vertical="top" wrapText="1"/>
    </xf>
    <xf numFmtId="0" fontId="68" fillId="62" borderId="165"/>
    <xf numFmtId="0" fontId="49" fillId="38" borderId="162" applyNumberFormat="0" applyAlignment="0" applyProtection="0"/>
    <xf numFmtId="0" fontId="68" fillId="62" borderId="165"/>
    <xf numFmtId="0" fontId="53" fillId="0" borderId="165" applyFill="0" applyProtection="0">
      <alignment horizontal="right" vertical="top" wrapText="1"/>
    </xf>
    <xf numFmtId="0" fontId="68" fillId="62" borderId="165"/>
    <xf numFmtId="0" fontId="45" fillId="40" borderId="165" applyNumberFormat="0" applyProtection="0">
      <alignment horizontal="left"/>
    </xf>
    <xf numFmtId="0" fontId="68" fillId="62" borderId="165"/>
    <xf numFmtId="1" fontId="53" fillId="0" borderId="165" applyFill="0" applyProtection="0">
      <alignment horizontal="right" vertical="top" wrapText="1"/>
    </xf>
    <xf numFmtId="0" fontId="41" fillId="56" borderId="164" applyNumberFormat="0" applyFont="0" applyAlignment="0" applyProtection="0"/>
    <xf numFmtId="1" fontId="41" fillId="0" borderId="165" applyFill="0" applyProtection="0">
      <alignment horizontal="right" vertical="top" wrapText="1"/>
    </xf>
    <xf numFmtId="2" fontId="53" fillId="0" borderId="165" applyFill="0" applyProtection="0">
      <alignment horizontal="right" vertical="top" wrapText="1"/>
    </xf>
    <xf numFmtId="1" fontId="53" fillId="0" borderId="165" applyFill="0" applyProtection="0">
      <alignment horizontal="right" vertical="top" wrapText="1"/>
    </xf>
    <xf numFmtId="1" fontId="53" fillId="0" borderId="165" applyFill="0" applyProtection="0">
      <alignment horizontal="right" vertical="top" wrapText="1"/>
    </xf>
    <xf numFmtId="2" fontId="41" fillId="0" borderId="165" applyFill="0" applyProtection="0">
      <alignment horizontal="right" vertical="top" wrapText="1"/>
    </xf>
    <xf numFmtId="49" fontId="41" fillId="0" borderId="165" applyFill="0" applyProtection="0">
      <alignment horizontal="right"/>
    </xf>
    <xf numFmtId="0" fontId="68" fillId="62" borderId="165"/>
    <xf numFmtId="0" fontId="45" fillId="40" borderId="165" applyNumberFormat="0" applyProtection="0">
      <alignment horizontal="left"/>
    </xf>
    <xf numFmtId="0" fontId="50" fillId="0" borderId="163" applyNumberFormat="0" applyFill="0" applyAlignment="0" applyProtection="0"/>
    <xf numFmtId="0" fontId="68" fillId="62" borderId="165"/>
    <xf numFmtId="0" fontId="41" fillId="0" borderId="165" applyFill="0" applyProtection="0">
      <alignment horizontal="right" vertical="top" wrapText="1"/>
    </xf>
    <xf numFmtId="2" fontId="53" fillId="0" borderId="165" applyFill="0" applyProtection="0">
      <alignment horizontal="right" vertical="top" wrapText="1"/>
    </xf>
    <xf numFmtId="2" fontId="41"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0" fontId="68" fillId="62" borderId="165"/>
    <xf numFmtId="49" fontId="41" fillId="0" borderId="165" applyFill="0" applyProtection="0">
      <alignment horizontal="right"/>
    </xf>
    <xf numFmtId="49" fontId="41" fillId="0" borderId="165" applyFill="0" applyProtection="0">
      <alignment horizontal="right"/>
    </xf>
    <xf numFmtId="0" fontId="49" fillId="38" borderId="162" applyNumberFormat="0" applyAlignment="0" applyProtection="0"/>
    <xf numFmtId="0" fontId="68" fillId="62" borderId="165"/>
    <xf numFmtId="0" fontId="41" fillId="0" borderId="165" applyFill="0" applyProtection="0">
      <alignment horizontal="right" vertical="top" wrapText="1"/>
    </xf>
    <xf numFmtId="2" fontId="41" fillId="0" borderId="165" applyFill="0" applyProtection="0">
      <alignment horizontal="right" vertical="top" wrapText="1"/>
    </xf>
    <xf numFmtId="49" fontId="53" fillId="0" borderId="165" applyFill="0" applyProtection="0">
      <alignment horizontal="right"/>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left"/>
    </xf>
    <xf numFmtId="1" fontId="53"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right"/>
    </xf>
    <xf numFmtId="0" fontId="41" fillId="0" borderId="165" applyFill="0" applyProtection="0">
      <alignment horizontal="right" vertical="top" wrapText="1"/>
    </xf>
    <xf numFmtId="0" fontId="68" fillId="62" borderId="165"/>
    <xf numFmtId="49" fontId="53" fillId="0" borderId="165" applyFill="0" applyProtection="0">
      <alignment horizontal="right"/>
    </xf>
    <xf numFmtId="49" fontId="53" fillId="0" borderId="165" applyFill="0" applyProtection="0">
      <alignment horizontal="right"/>
    </xf>
    <xf numFmtId="1" fontId="41"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left"/>
    </xf>
    <xf numFmtId="0" fontId="68" fillId="62" borderId="165"/>
    <xf numFmtId="2" fontId="53" fillId="0" borderId="165" applyFill="0" applyProtection="0">
      <alignment horizontal="right" vertical="top" wrapText="1"/>
    </xf>
    <xf numFmtId="0" fontId="53"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68" fillId="62" borderId="165"/>
    <xf numFmtId="0" fontId="41" fillId="56" borderId="164" applyNumberFormat="0" applyFont="0" applyAlignment="0" applyProtection="0"/>
    <xf numFmtId="1" fontId="41" fillId="0" borderId="165" applyFill="0" applyProtection="0">
      <alignment horizontal="right" vertical="top" wrapText="1"/>
    </xf>
    <xf numFmtId="0" fontId="68" fillId="62" borderId="165"/>
    <xf numFmtId="49" fontId="53" fillId="0" borderId="165" applyFill="0" applyProtection="0">
      <alignment horizontal="right"/>
    </xf>
    <xf numFmtId="2" fontId="41" fillId="0" borderId="165"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left"/>
    </xf>
    <xf numFmtId="0" fontId="45" fillId="40" borderId="165" applyNumberFormat="0" applyProtection="0">
      <alignment horizontal="right"/>
    </xf>
    <xf numFmtId="49" fontId="53" fillId="0" borderId="165" applyFill="0" applyProtection="0">
      <alignment horizontal="right"/>
    </xf>
    <xf numFmtId="0" fontId="45" fillId="40" borderId="165" applyNumberFormat="0" applyProtection="0">
      <alignment horizontal="left"/>
    </xf>
    <xf numFmtId="0" fontId="68" fillId="62" borderId="165"/>
    <xf numFmtId="0" fontId="41" fillId="0" borderId="165" applyFill="0" applyProtection="0">
      <alignment horizontal="right" vertical="top" wrapText="1"/>
    </xf>
    <xf numFmtId="1"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45" fillId="40" borderId="165" applyNumberFormat="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1"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0"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right"/>
    </xf>
    <xf numFmtId="0" fontId="53" fillId="0" borderId="165" applyFill="0" applyProtection="0">
      <alignment horizontal="right" vertical="top" wrapText="1"/>
    </xf>
    <xf numFmtId="0" fontId="68" fillId="62" borderId="165"/>
    <xf numFmtId="2"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0" fontId="68" fillId="62" borderId="165"/>
    <xf numFmtId="0" fontId="68" fillId="62" borderId="165"/>
    <xf numFmtId="0" fontId="45" fillId="40" borderId="165" applyNumberFormat="0" applyProtection="0">
      <alignment horizontal="left"/>
    </xf>
    <xf numFmtId="0" fontId="45" fillId="40" borderId="165" applyNumberFormat="0" applyProtection="0">
      <alignment horizontal="right"/>
    </xf>
    <xf numFmtId="49" fontId="41" fillId="0" borderId="165" applyFill="0" applyProtection="0">
      <alignment horizontal="right"/>
    </xf>
    <xf numFmtId="0" fontId="45" fillId="40" borderId="165" applyNumberFormat="0" applyProtection="0">
      <alignment horizontal="right"/>
    </xf>
    <xf numFmtId="1" fontId="41" fillId="0" borderId="165" applyFill="0" applyProtection="0">
      <alignment horizontal="right" vertical="top" wrapText="1"/>
    </xf>
    <xf numFmtId="0" fontId="68" fillId="62" borderId="165"/>
    <xf numFmtId="0" fontId="68" fillId="62" borderId="165"/>
    <xf numFmtId="0" fontId="68" fillId="62" borderId="165"/>
    <xf numFmtId="0" fontId="53"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0" fontId="45" fillId="40" borderId="165" applyNumberFormat="0" applyProtection="0">
      <alignment horizontal="left"/>
    </xf>
    <xf numFmtId="0" fontId="68" fillId="62" borderId="165"/>
    <xf numFmtId="0" fontId="68" fillId="62" borderId="165"/>
    <xf numFmtId="0" fontId="68" fillId="62" borderId="165"/>
    <xf numFmtId="0" fontId="45" fillId="40" borderId="165" applyNumberFormat="0" applyProtection="0">
      <alignment horizontal="right"/>
    </xf>
    <xf numFmtId="0" fontId="41"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0" fontId="47" fillId="37" borderId="161" applyNumberFormat="0" applyAlignment="0" applyProtection="0"/>
    <xf numFmtId="0" fontId="45" fillId="40" borderId="165" applyNumberFormat="0" applyProtection="0">
      <alignment horizontal="left"/>
    </xf>
    <xf numFmtId="2" fontId="41" fillId="0" borderId="165" applyFill="0" applyProtection="0">
      <alignment horizontal="right" vertical="top" wrapText="1"/>
    </xf>
    <xf numFmtId="0" fontId="68" fillId="62" borderId="165"/>
    <xf numFmtId="0" fontId="68" fillId="62" borderId="165"/>
    <xf numFmtId="0" fontId="68" fillId="62" borderId="165"/>
    <xf numFmtId="0" fontId="47" fillId="37" borderId="161" applyNumberFormat="0" applyAlignment="0" applyProtection="0"/>
    <xf numFmtId="0" fontId="45" fillId="40" borderId="165" applyNumberFormat="0" applyProtection="0">
      <alignment horizontal="right"/>
    </xf>
    <xf numFmtId="0" fontId="45" fillId="40" borderId="165" applyNumberFormat="0" applyProtection="0">
      <alignment horizontal="left"/>
    </xf>
    <xf numFmtId="0" fontId="45" fillId="40" borderId="165" applyNumberFormat="0" applyProtection="0">
      <alignment horizontal="left"/>
    </xf>
    <xf numFmtId="2" fontId="41" fillId="0" borderId="165" applyFill="0" applyProtection="0">
      <alignment horizontal="right" vertical="top" wrapText="1"/>
    </xf>
    <xf numFmtId="0" fontId="45" fillId="40" borderId="165" applyNumberFormat="0" applyProtection="0">
      <alignment horizontal="left"/>
    </xf>
    <xf numFmtId="0" fontId="41" fillId="0" borderId="165" applyFill="0" applyProtection="0">
      <alignment horizontal="right" vertical="top" wrapText="1"/>
    </xf>
    <xf numFmtId="0" fontId="68" fillId="62" borderId="165"/>
    <xf numFmtId="0" fontId="68" fillId="62" borderId="165"/>
    <xf numFmtId="0" fontId="68" fillId="62" borderId="165"/>
    <xf numFmtId="0" fontId="53" fillId="0" borderId="165" applyFill="0" applyProtection="0">
      <alignment horizontal="right" vertical="top" wrapText="1"/>
    </xf>
    <xf numFmtId="0" fontId="68" fillId="62" borderId="165"/>
    <xf numFmtId="49" fontId="53" fillId="0" borderId="165" applyFill="0" applyProtection="0">
      <alignment horizontal="right"/>
    </xf>
    <xf numFmtId="0" fontId="41" fillId="0" borderId="165" applyFill="0" applyProtection="0">
      <alignment horizontal="right" vertical="top" wrapText="1"/>
    </xf>
    <xf numFmtId="0" fontId="68" fillId="62" borderId="165"/>
    <xf numFmtId="0" fontId="68" fillId="62" borderId="165"/>
    <xf numFmtId="0" fontId="68" fillId="62" borderId="165"/>
    <xf numFmtId="49" fontId="53" fillId="0" borderId="165" applyFill="0" applyProtection="0">
      <alignment horizontal="right"/>
    </xf>
    <xf numFmtId="49" fontId="53" fillId="0" borderId="165" applyFill="0" applyProtection="0">
      <alignment horizontal="right"/>
    </xf>
    <xf numFmtId="0" fontId="45" fillId="40" borderId="165" applyNumberFormat="0" applyProtection="0">
      <alignment horizontal="left"/>
    </xf>
    <xf numFmtId="0" fontId="68" fillId="62" borderId="165"/>
    <xf numFmtId="0" fontId="68" fillId="62" borderId="165"/>
    <xf numFmtId="0" fontId="68" fillId="62" borderId="165"/>
    <xf numFmtId="0" fontId="41" fillId="0" borderId="165" applyFill="0" applyProtection="0">
      <alignment horizontal="right" vertical="top" wrapText="1"/>
    </xf>
    <xf numFmtId="0" fontId="68" fillId="62" borderId="165"/>
    <xf numFmtId="0" fontId="68" fillId="62" borderId="165"/>
    <xf numFmtId="0" fontId="68" fillId="62" borderId="165"/>
    <xf numFmtId="0" fontId="68" fillId="62" borderId="165"/>
    <xf numFmtId="0" fontId="68" fillId="62" borderId="165"/>
    <xf numFmtId="0" fontId="47" fillId="37" borderId="161" applyNumberFormat="0" applyAlignment="0" applyProtection="0"/>
    <xf numFmtId="0" fontId="47" fillId="37"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0" fontId="53" fillId="0" borderId="165" applyFill="0" applyProtection="0">
      <alignment horizontal="right" vertical="top" wrapText="1"/>
    </xf>
    <xf numFmtId="1" fontId="53"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0" fontId="53" fillId="0" borderId="165" applyFill="0" applyProtection="0">
      <alignment horizontal="right" vertical="top" wrapText="1"/>
    </xf>
    <xf numFmtId="49" fontId="53"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0" fontId="41" fillId="56" borderId="164" applyNumberFormat="0" applyFont="0" applyAlignment="0" applyProtection="0"/>
    <xf numFmtId="0" fontId="57" fillId="38" borderId="161" applyNumberFormat="0" applyAlignment="0" applyProtection="0"/>
    <xf numFmtId="0" fontId="49" fillId="38" borderId="162" applyNumberFormat="0" applyAlignment="0" applyProtection="0"/>
    <xf numFmtId="0" fontId="41" fillId="56" borderId="164" applyNumberFormat="0" applyFont="0" applyAlignment="0" applyProtection="0"/>
    <xf numFmtId="0" fontId="57" fillId="38" borderId="161" applyNumberFormat="0" applyAlignment="0" applyProtection="0"/>
    <xf numFmtId="0" fontId="68" fillId="62" borderId="165"/>
    <xf numFmtId="0" fontId="68" fillId="62" borderId="165"/>
    <xf numFmtId="0" fontId="68" fillId="62" borderId="165"/>
    <xf numFmtId="0" fontId="57" fillId="38" borderId="161" applyNumberFormat="0" applyAlignment="0" applyProtection="0"/>
    <xf numFmtId="0" fontId="41" fillId="56" borderId="164" applyNumberFormat="0" applyFont="0" applyAlignment="0" applyProtection="0"/>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49" fillId="38" borderId="162" applyNumberFormat="0" applyAlignment="0" applyProtection="0"/>
    <xf numFmtId="0" fontId="68" fillId="62" borderId="165"/>
    <xf numFmtId="0" fontId="68" fillId="62" borderId="165"/>
    <xf numFmtId="0" fontId="68" fillId="62" borderId="165"/>
    <xf numFmtId="0" fontId="68" fillId="62" borderId="165"/>
    <xf numFmtId="0" fontId="41" fillId="56" borderId="164" applyNumberFormat="0" applyFont="0" applyAlignment="0" applyProtection="0"/>
    <xf numFmtId="0" fontId="50" fillId="0" borderId="163" applyNumberFormat="0" applyFill="0" applyAlignment="0" applyProtection="0"/>
    <xf numFmtId="0" fontId="47" fillId="37" borderId="161" applyNumberFormat="0" applyAlignment="0" applyProtection="0"/>
    <xf numFmtId="0" fontId="41" fillId="56" borderId="164" applyNumberFormat="0" applyFont="0" applyAlignment="0" applyProtection="0"/>
    <xf numFmtId="0" fontId="68" fillId="62" borderId="165"/>
    <xf numFmtId="0" fontId="68" fillId="62" borderId="165"/>
    <xf numFmtId="0" fontId="68" fillId="62" borderId="165"/>
    <xf numFmtId="0" fontId="49" fillId="38" borderId="162" applyNumberFormat="0" applyAlignment="0" applyProtection="0"/>
    <xf numFmtId="0" fontId="47" fillId="37" borderId="161" applyNumberFormat="0" applyAlignment="0" applyProtection="0"/>
    <xf numFmtId="0" fontId="68" fillId="62" borderId="165"/>
    <xf numFmtId="0" fontId="57" fillId="38" borderId="161" applyNumberFormat="0" applyAlignment="0" applyProtection="0"/>
    <xf numFmtId="0" fontId="68" fillId="62" borderId="165"/>
    <xf numFmtId="0" fontId="68" fillId="62" borderId="165"/>
    <xf numFmtId="0" fontId="68" fillId="62" borderId="165"/>
    <xf numFmtId="0" fontId="68" fillId="62" borderId="165"/>
    <xf numFmtId="0" fontId="49" fillId="38" borderId="162" applyNumberFormat="0" applyAlignment="0" applyProtection="0"/>
    <xf numFmtId="0" fontId="68" fillId="62" borderId="165"/>
    <xf numFmtId="0" fontId="50" fillId="0" borderId="163" applyNumberFormat="0" applyFill="0" applyAlignment="0" applyProtection="0"/>
    <xf numFmtId="0" fontId="68" fillId="62" borderId="165"/>
    <xf numFmtId="0" fontId="50" fillId="0" borderId="163" applyNumberFormat="0" applyFill="0" applyAlignment="0" applyProtection="0"/>
    <xf numFmtId="0" fontId="68" fillId="62" borderId="165"/>
    <xf numFmtId="0" fontId="47" fillId="37" borderId="161" applyNumberFormat="0" applyAlignment="0" applyProtection="0"/>
    <xf numFmtId="0" fontId="68" fillId="62" borderId="165"/>
    <xf numFmtId="0" fontId="47" fillId="37" borderId="161" applyNumberFormat="0" applyAlignment="0" applyProtection="0"/>
    <xf numFmtId="0" fontId="68" fillId="62" borderId="165"/>
    <xf numFmtId="0" fontId="41" fillId="56" borderId="164" applyNumberFormat="0" applyFont="0" applyAlignment="0" applyProtection="0"/>
    <xf numFmtId="0" fontId="50" fillId="0" borderId="163" applyNumberFormat="0" applyFill="0" applyAlignment="0" applyProtection="0"/>
    <xf numFmtId="0" fontId="50" fillId="0" borderId="163" applyNumberFormat="0" applyFill="0" applyAlignment="0" applyProtection="0"/>
    <xf numFmtId="0" fontId="57" fillId="38" borderId="161" applyNumberFormat="0" applyAlignment="0" applyProtection="0"/>
    <xf numFmtId="0" fontId="68" fillId="62" borderId="165"/>
    <xf numFmtId="0" fontId="68" fillId="62" borderId="165"/>
    <xf numFmtId="0" fontId="68" fillId="62" borderId="165"/>
    <xf numFmtId="0" fontId="68" fillId="62" borderId="165"/>
    <xf numFmtId="0" fontId="41" fillId="56" borderId="164" applyNumberFormat="0" applyFont="0" applyAlignment="0" applyProtection="0"/>
    <xf numFmtId="0" fontId="49" fillId="38" borderId="162" applyNumberFormat="0" applyAlignment="0" applyProtection="0"/>
    <xf numFmtId="0" fontId="68" fillId="62" borderId="165"/>
    <xf numFmtId="0" fontId="68" fillId="62" borderId="165"/>
    <xf numFmtId="0" fontId="41" fillId="56" borderId="164" applyNumberFormat="0" applyFont="0" applyAlignment="0" applyProtection="0"/>
    <xf numFmtId="0" fontId="68" fillId="62" borderId="165"/>
    <xf numFmtId="0" fontId="50" fillId="0" borderId="163" applyNumberFormat="0" applyFill="0" applyAlignment="0" applyProtection="0"/>
    <xf numFmtId="0" fontId="50" fillId="0" borderId="163" applyNumberFormat="0" applyFill="0" applyAlignment="0" applyProtection="0"/>
    <xf numFmtId="0" fontId="47" fillId="37" borderId="161" applyNumberFormat="0" applyAlignment="0" applyProtection="0"/>
    <xf numFmtId="0" fontId="68" fillId="62" borderId="165"/>
    <xf numFmtId="0" fontId="49" fillId="38" borderId="162" applyNumberFormat="0" applyAlignment="0" applyProtection="0"/>
    <xf numFmtId="0" fontId="47" fillId="37" borderId="161" applyNumberFormat="0" applyAlignment="0" applyProtection="0"/>
    <xf numFmtId="0" fontId="50" fillId="0" borderId="163" applyNumberFormat="0" applyFill="0" applyAlignment="0" applyProtection="0"/>
    <xf numFmtId="0" fontId="49" fillId="38" borderId="162" applyNumberFormat="0" applyAlignment="0" applyProtection="0"/>
    <xf numFmtId="0" fontId="47" fillId="37" borderId="161" applyNumberFormat="0" applyAlignment="0" applyProtection="0"/>
    <xf numFmtId="0" fontId="68" fillId="62" borderId="165"/>
    <xf numFmtId="0" fontId="47" fillId="37" borderId="161" applyNumberFormat="0" applyAlignment="0" applyProtection="0"/>
    <xf numFmtId="0" fontId="68" fillId="62" borderId="165"/>
    <xf numFmtId="0" fontId="68" fillId="62" borderId="165"/>
    <xf numFmtId="0" fontId="68" fillId="62" borderId="165"/>
    <xf numFmtId="0" fontId="68" fillId="62" borderId="165"/>
    <xf numFmtId="0" fontId="41" fillId="56" borderId="164" applyNumberFormat="0" applyFont="0" applyAlignment="0" applyProtection="0"/>
    <xf numFmtId="0" fontId="68" fillId="62" borderId="165"/>
    <xf numFmtId="0" fontId="68" fillId="62" borderId="165"/>
    <xf numFmtId="0" fontId="49" fillId="38" borderId="162" applyNumberFormat="0" applyAlignment="0" applyProtection="0"/>
    <xf numFmtId="0" fontId="41" fillId="56" borderId="164" applyNumberFormat="0" applyFont="0" applyAlignment="0" applyProtection="0"/>
    <xf numFmtId="0" fontId="68" fillId="62" borderId="165"/>
    <xf numFmtId="0" fontId="68" fillId="62" borderId="165"/>
    <xf numFmtId="0" fontId="68" fillId="62" borderId="165"/>
    <xf numFmtId="0" fontId="68" fillId="62" borderId="165"/>
    <xf numFmtId="0" fontId="68" fillId="62" borderId="165"/>
    <xf numFmtId="0" fontId="68" fillId="62" borderId="165"/>
    <xf numFmtId="0" fontId="57" fillId="38" borderId="161" applyNumberFormat="0" applyAlignment="0" applyProtection="0"/>
    <xf numFmtId="0" fontId="57" fillId="38" borderId="161" applyNumberFormat="0" applyAlignment="0" applyProtection="0"/>
    <xf numFmtId="0" fontId="47" fillId="37" borderId="161" applyNumberFormat="0" applyAlignment="0" applyProtection="0"/>
    <xf numFmtId="0" fontId="41" fillId="56" borderId="164" applyNumberFormat="0" applyFont="0" applyAlignment="0" applyProtection="0"/>
    <xf numFmtId="0" fontId="41" fillId="56" borderId="164" applyNumberFormat="0" applyFont="0" applyAlignment="0" applyProtection="0"/>
    <xf numFmtId="0" fontId="49" fillId="38" borderId="162" applyNumberFormat="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1" fillId="56" borderId="164" applyNumberFormat="0" applyFont="0" applyAlignment="0" applyProtection="0"/>
    <xf numFmtId="0" fontId="41" fillId="56" borderId="164" applyNumberFormat="0" applyFont="0" applyAlignment="0" applyProtection="0"/>
    <xf numFmtId="0" fontId="47" fillId="37" borderId="161" applyNumberFormat="0" applyAlignment="0" applyProtection="0"/>
    <xf numFmtId="0" fontId="47" fillId="37" borderId="161" applyNumberFormat="0" applyAlignment="0" applyProtection="0"/>
    <xf numFmtId="0" fontId="57" fillId="38" borderId="161" applyNumberFormat="0" applyAlignment="0" applyProtection="0"/>
    <xf numFmtId="0" fontId="57" fillId="38"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5" applyNumberFormat="0" applyProtection="0">
      <alignment horizontal="right"/>
    </xf>
    <xf numFmtId="0" fontId="45" fillId="40" borderId="165" applyNumberFormat="0" applyProtection="0">
      <alignment horizontal="left"/>
    </xf>
    <xf numFmtId="0" fontId="45" fillId="40" borderId="165" applyNumberFormat="0" applyProtection="0">
      <alignment horizontal="right"/>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left"/>
    </xf>
    <xf numFmtId="49" fontId="41" fillId="0" borderId="165" applyFill="0" applyProtection="0">
      <alignment horizontal="right"/>
    </xf>
    <xf numFmtId="0"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0" fontId="41" fillId="56" borderId="164" applyNumberFormat="0" applyFont="0" applyAlignment="0" applyProtection="0"/>
    <xf numFmtId="0"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53" fillId="0" borderId="165" applyFill="0" applyProtection="0">
      <alignment horizontal="right" vertical="top" wrapText="1"/>
    </xf>
    <xf numFmtId="0" fontId="68" fillId="62" borderId="165"/>
    <xf numFmtId="0" fontId="68" fillId="62" borderId="165"/>
    <xf numFmtId="1" fontId="41" fillId="0" borderId="165" applyFill="0" applyProtection="0">
      <alignment horizontal="right" vertical="top" wrapText="1"/>
    </xf>
    <xf numFmtId="1" fontId="53" fillId="0" borderId="165" applyFill="0" applyProtection="0">
      <alignment horizontal="right" vertical="top" wrapText="1"/>
    </xf>
    <xf numFmtId="49" fontId="41" fillId="0" borderId="165" applyFill="0" applyProtection="0">
      <alignment horizontal="righ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68" fillId="62" borderId="165"/>
    <xf numFmtId="0" fontId="68" fillId="62" borderId="165"/>
    <xf numFmtId="1"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49" fontId="53" fillId="0" borderId="165" applyFill="0" applyProtection="0">
      <alignment horizontal="right"/>
    </xf>
    <xf numFmtId="49" fontId="53"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left"/>
    </xf>
    <xf numFmtId="1" fontId="53" fillId="0" borderId="165" applyFill="0" applyProtection="0">
      <alignment horizontal="right" vertical="top" wrapText="1"/>
    </xf>
    <xf numFmtId="0" fontId="41" fillId="56" borderId="164" applyNumberFormat="0" applyFont="0" applyAlignment="0" applyProtection="0"/>
    <xf numFmtId="2"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1" fontId="53" fillId="0" borderId="165" applyFill="0" applyProtection="0">
      <alignment horizontal="right" vertical="top" wrapText="1"/>
    </xf>
    <xf numFmtId="0"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2" fontId="41" fillId="0" borderId="165" applyFill="0" applyProtection="0">
      <alignment horizontal="right" vertical="top" wrapText="1"/>
    </xf>
    <xf numFmtId="49" fontId="53" fillId="0" borderId="165" applyFill="0" applyProtection="0">
      <alignment horizontal="right"/>
    </xf>
    <xf numFmtId="0" fontId="41" fillId="0" borderId="165" applyFill="0" applyProtection="0">
      <alignment horizontal="right" vertical="top" wrapText="1"/>
    </xf>
    <xf numFmtId="0" fontId="41" fillId="56" borderId="164" applyNumberFormat="0" applyFont="0" applyAlignment="0" applyProtection="0"/>
    <xf numFmtId="0" fontId="68" fillId="62" borderId="165"/>
    <xf numFmtId="1" fontId="53" fillId="0" borderId="165" applyFill="0" applyProtection="0">
      <alignment horizontal="right" vertical="top" wrapText="1"/>
    </xf>
    <xf numFmtId="0" fontId="57" fillId="38" borderId="161" applyNumberFormat="0" applyAlignment="0" applyProtection="0"/>
    <xf numFmtId="0" fontId="41" fillId="0" borderId="165" applyFill="0" applyProtection="0">
      <alignment horizontal="right" vertical="top" wrapText="1"/>
    </xf>
    <xf numFmtId="0" fontId="45" fillId="40" borderId="165" applyNumberFormat="0" applyProtection="0">
      <alignment horizontal="left"/>
    </xf>
    <xf numFmtId="0" fontId="68" fillId="62" borderId="165"/>
    <xf numFmtId="0" fontId="45" fillId="40" borderId="165" applyNumberFormat="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0"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2" fontId="53"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right"/>
    </xf>
    <xf numFmtId="0" fontId="50" fillId="0" borderId="163" applyNumberFormat="0" applyFill="0" applyAlignment="0" applyProtection="0"/>
    <xf numFmtId="0" fontId="68" fillId="62" borderId="165"/>
    <xf numFmtId="0" fontId="47" fillId="37" borderId="161" applyNumberFormat="0" applyAlignment="0" applyProtection="0"/>
    <xf numFmtId="49" fontId="41" fillId="0" borderId="165" applyFill="0" applyProtection="0">
      <alignment horizontal="right"/>
    </xf>
    <xf numFmtId="0" fontId="49" fillId="38" borderId="162" applyNumberFormat="0" applyAlignment="0" applyProtection="0"/>
    <xf numFmtId="49" fontId="53"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right"/>
    </xf>
    <xf numFmtId="1" fontId="53" fillId="0" borderId="165" applyFill="0" applyProtection="0">
      <alignment horizontal="right" vertical="top" wrapText="1"/>
    </xf>
    <xf numFmtId="49" fontId="41" fillId="0" borderId="165" applyFill="0" applyProtection="0">
      <alignment horizontal="right"/>
    </xf>
    <xf numFmtId="0" fontId="41" fillId="0" borderId="165" applyFill="0" applyProtection="0">
      <alignment horizontal="right" vertical="top" wrapText="1"/>
    </xf>
    <xf numFmtId="49" fontId="41" fillId="0" borderId="165" applyFill="0" applyProtection="0">
      <alignment horizontal="right"/>
    </xf>
    <xf numFmtId="0" fontId="47" fillId="37" borderId="161" applyNumberFormat="0" applyAlignment="0" applyProtection="0"/>
    <xf numFmtId="0" fontId="68" fillId="62" borderId="165"/>
    <xf numFmtId="1"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2" fontId="41" fillId="0" borderId="165" applyFill="0" applyProtection="0">
      <alignment horizontal="right" vertical="top" wrapText="1"/>
    </xf>
    <xf numFmtId="0" fontId="68" fillId="62" borderId="165"/>
    <xf numFmtId="49" fontId="53" fillId="0" borderId="165" applyFill="0" applyProtection="0">
      <alignment horizontal="right"/>
    </xf>
    <xf numFmtId="0" fontId="68" fillId="62" borderId="165"/>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left"/>
    </xf>
    <xf numFmtId="0" fontId="41" fillId="0" borderId="165" applyFill="0" applyProtection="0">
      <alignment horizontal="right" vertical="top" wrapText="1"/>
    </xf>
    <xf numFmtId="2" fontId="41" fillId="0" borderId="165" applyFill="0" applyProtection="0">
      <alignment horizontal="right" vertical="top" wrapText="1"/>
    </xf>
    <xf numFmtId="49" fontId="53" fillId="0" borderId="165" applyFill="0" applyProtection="0">
      <alignment horizontal="right"/>
    </xf>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0" fontId="45" fillId="40" borderId="165" applyNumberFormat="0" applyProtection="0">
      <alignment horizontal="left"/>
    </xf>
    <xf numFmtId="0"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68" fillId="62" borderId="165"/>
    <xf numFmtId="0" fontId="53" fillId="0" borderId="165"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left"/>
    </xf>
    <xf numFmtId="2"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1"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49" fontId="41" fillId="0" borderId="165" applyFill="0" applyProtection="0">
      <alignment horizontal="right"/>
    </xf>
    <xf numFmtId="2" fontId="41"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2"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left"/>
    </xf>
    <xf numFmtId="1"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2" fontId="41"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0" fontId="41" fillId="56" borderId="164" applyNumberFormat="0" applyFont="0" applyAlignment="0" applyProtection="0"/>
    <xf numFmtId="49" fontId="53" fillId="0" borderId="165" applyFill="0" applyProtection="0">
      <alignment horizontal="right"/>
    </xf>
    <xf numFmtId="1" fontId="41" fillId="0" borderId="165" applyFill="0" applyProtection="0">
      <alignment horizontal="right" vertical="top" wrapText="1"/>
    </xf>
    <xf numFmtId="1" fontId="53" fillId="0" borderId="165" applyFill="0" applyProtection="0">
      <alignment horizontal="right" vertical="top" wrapText="1"/>
    </xf>
    <xf numFmtId="0" fontId="68" fillId="62" borderId="165"/>
    <xf numFmtId="0" fontId="68" fillId="62" borderId="165"/>
    <xf numFmtId="0" fontId="68" fillId="62" borderId="165"/>
    <xf numFmtId="0" fontId="41" fillId="0" borderId="165" applyFill="0" applyProtection="0">
      <alignment horizontal="right" vertical="top" wrapText="1"/>
    </xf>
    <xf numFmtId="49" fontId="53" fillId="0" borderId="165" applyFill="0" applyProtection="0">
      <alignment horizontal="right"/>
    </xf>
    <xf numFmtId="49" fontId="53" fillId="0" borderId="165" applyFill="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2" fontId="53" fillId="0" borderId="165" applyFill="0" applyProtection="0">
      <alignment horizontal="right" vertical="top" wrapText="1"/>
    </xf>
    <xf numFmtId="0" fontId="50" fillId="0" borderId="163" applyNumberFormat="0" applyFill="0" applyAlignment="0" applyProtection="0"/>
    <xf numFmtId="0" fontId="68" fillId="62" borderId="165"/>
    <xf numFmtId="49" fontId="41" fillId="0" borderId="165" applyFill="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0" fontId="45" fillId="40" borderId="165" applyNumberFormat="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49" fillId="38" borderId="162" applyNumberFormat="0" applyAlignment="0" applyProtection="0"/>
    <xf numFmtId="49" fontId="53" fillId="0" borderId="165" applyFill="0" applyProtection="0">
      <alignment horizontal="right"/>
    </xf>
    <xf numFmtId="2" fontId="53" fillId="0" borderId="165" applyFill="0" applyProtection="0">
      <alignment horizontal="right" vertical="top" wrapText="1"/>
    </xf>
    <xf numFmtId="2" fontId="41"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1" fontId="41" fillId="0" borderId="165" applyFill="0" applyProtection="0">
      <alignment horizontal="right" vertical="top" wrapText="1"/>
    </xf>
    <xf numFmtId="0" fontId="45" fillId="40" borderId="165" applyNumberFormat="0" applyProtection="0">
      <alignment horizontal="right"/>
    </xf>
    <xf numFmtId="0" fontId="68" fillId="62" borderId="165"/>
    <xf numFmtId="0" fontId="68" fillId="62" borderId="165"/>
    <xf numFmtId="0" fontId="68" fillId="62" borderId="165"/>
    <xf numFmtId="2" fontId="53" fillId="0" borderId="165" applyFill="0" applyProtection="0">
      <alignment horizontal="right" vertical="top" wrapText="1"/>
    </xf>
    <xf numFmtId="2" fontId="41"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left"/>
    </xf>
    <xf numFmtId="0" fontId="68" fillId="62" borderId="165"/>
    <xf numFmtId="0" fontId="41" fillId="0" borderId="165"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1" fontId="53" fillId="0" borderId="165" applyFill="0" applyProtection="0">
      <alignment horizontal="right" vertical="top" wrapText="1"/>
    </xf>
    <xf numFmtId="0" fontId="68" fillId="62" borderId="165"/>
    <xf numFmtId="2"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68" fillId="62" borderId="165"/>
    <xf numFmtId="0" fontId="68" fillId="62" borderId="165"/>
    <xf numFmtId="49" fontId="41" fillId="0" borderId="165" applyFill="0" applyProtection="0">
      <alignment horizontal="right"/>
    </xf>
    <xf numFmtId="0" fontId="45" fillId="40" borderId="165" applyNumberFormat="0" applyProtection="0">
      <alignment horizontal="left"/>
    </xf>
    <xf numFmtId="0" fontId="68" fillId="62" borderId="165"/>
    <xf numFmtId="0"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2" fontId="41" fillId="0" borderId="165" applyFill="0" applyProtection="0">
      <alignment horizontal="right" vertical="top" wrapText="1"/>
    </xf>
    <xf numFmtId="0" fontId="68" fillId="62" borderId="165"/>
    <xf numFmtId="0" fontId="68" fillId="62" borderId="165"/>
    <xf numFmtId="0" fontId="68" fillId="62" borderId="165"/>
    <xf numFmtId="0" fontId="41" fillId="56" borderId="164" applyNumberFormat="0" applyFont="0" applyAlignment="0" applyProtection="0"/>
    <xf numFmtId="0" fontId="57" fillId="38" borderId="161" applyNumberFormat="0" applyAlignment="0" applyProtection="0"/>
    <xf numFmtId="0" fontId="47" fillId="37" borderId="161" applyNumberFormat="0" applyAlignment="0" applyProtection="0"/>
    <xf numFmtId="0" fontId="41" fillId="56" borderId="164" applyNumberFormat="0" applyFont="0" applyAlignment="0" applyProtection="0"/>
    <xf numFmtId="2" fontId="53" fillId="0" borderId="165" applyFill="0" applyProtection="0">
      <alignment horizontal="right" vertical="top" wrapText="1"/>
    </xf>
    <xf numFmtId="0" fontId="47" fillId="37" borderId="161" applyNumberFormat="0" applyAlignment="0" applyProtection="0"/>
    <xf numFmtId="0" fontId="47" fillId="37" borderId="161" applyNumberFormat="0" applyAlignment="0" applyProtection="0"/>
    <xf numFmtId="0" fontId="68" fillId="62" borderId="165"/>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47" fillId="37" borderId="161" applyNumberFormat="0" applyAlignment="0" applyProtection="0"/>
    <xf numFmtId="0" fontId="47" fillId="37" borderId="161" applyNumberFormat="0" applyAlignment="0" applyProtection="0"/>
    <xf numFmtId="0" fontId="41" fillId="0" borderId="165" applyFill="0" applyProtection="0">
      <alignment horizontal="right" vertical="top" wrapText="1"/>
    </xf>
    <xf numFmtId="0" fontId="68" fillId="62" borderId="165"/>
    <xf numFmtId="0" fontId="45" fillId="40" borderId="165" applyNumberFormat="0" applyProtection="0">
      <alignment horizontal="left"/>
    </xf>
    <xf numFmtId="0" fontId="45" fillId="40" borderId="165" applyNumberFormat="0" applyProtection="0">
      <alignment horizontal="right"/>
    </xf>
    <xf numFmtId="1" fontId="41"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right"/>
    </xf>
    <xf numFmtId="0" fontId="68" fillId="62" borderId="165"/>
    <xf numFmtId="2" fontId="41" fillId="0" borderId="165" applyFill="0" applyProtection="0">
      <alignment horizontal="right" vertical="top" wrapText="1"/>
    </xf>
    <xf numFmtId="0" fontId="53" fillId="0" borderId="165"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0" fontId="57" fillId="38" borderId="161" applyNumberFormat="0" applyAlignment="0" applyProtection="0"/>
    <xf numFmtId="0" fontId="45" fillId="40" borderId="165" applyNumberFormat="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0" fontId="53" fillId="0" borderId="165" applyFill="0" applyProtection="0">
      <alignment horizontal="right" vertical="top" wrapText="1"/>
    </xf>
    <xf numFmtId="49" fontId="41" fillId="0" borderId="165" applyFill="0" applyProtection="0">
      <alignment horizontal="right"/>
    </xf>
    <xf numFmtId="0" fontId="68" fillId="62" borderId="165"/>
    <xf numFmtId="0" fontId="45" fillId="40" borderId="165" applyNumberFormat="0" applyProtection="0">
      <alignment horizontal="right"/>
    </xf>
    <xf numFmtId="0" fontId="68" fillId="62" borderId="165"/>
    <xf numFmtId="0" fontId="45" fillId="40" borderId="165" applyNumberFormat="0" applyProtection="0">
      <alignment horizontal="left"/>
    </xf>
    <xf numFmtId="49" fontId="53" fillId="0" borderId="165" applyFill="0" applyProtection="0">
      <alignment horizontal="right"/>
    </xf>
    <xf numFmtId="0" fontId="68" fillId="62" borderId="165"/>
    <xf numFmtId="0" fontId="47" fillId="37" borderId="161" applyNumberFormat="0" applyAlignment="0" applyProtection="0"/>
    <xf numFmtId="1" fontId="53" fillId="0" borderId="165" applyFill="0" applyProtection="0">
      <alignment horizontal="right" vertical="top" wrapText="1"/>
    </xf>
    <xf numFmtId="0" fontId="45" fillId="40" borderId="165" applyNumberFormat="0" applyProtection="0">
      <alignment horizontal="right"/>
    </xf>
    <xf numFmtId="49" fontId="53" fillId="0" borderId="165" applyFill="0" applyProtection="0">
      <alignment horizontal="right"/>
    </xf>
    <xf numFmtId="0" fontId="45" fillId="40" borderId="165" applyNumberFormat="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50" fillId="0" borderId="163" applyNumberFormat="0" applyFill="0" applyAlignment="0" applyProtection="0"/>
    <xf numFmtId="0" fontId="68" fillId="62" borderId="165"/>
    <xf numFmtId="49" fontId="41" fillId="0" borderId="165" applyFill="0" applyProtection="0">
      <alignment horizontal="right"/>
    </xf>
    <xf numFmtId="0"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68" fillId="62" borderId="165"/>
    <xf numFmtId="0" fontId="41" fillId="0" borderId="165" applyFill="0" applyProtection="0">
      <alignment horizontal="right" vertical="top" wrapText="1"/>
    </xf>
    <xf numFmtId="0" fontId="50" fillId="0" borderId="163" applyNumberFormat="0" applyFill="0" applyAlignment="0" applyProtection="0"/>
    <xf numFmtId="1"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0" fontId="68" fillId="62" borderId="165"/>
    <xf numFmtId="0" fontId="41" fillId="56" borderId="164" applyNumberFormat="0" applyFont="0" applyAlignment="0" applyProtection="0"/>
    <xf numFmtId="0" fontId="57" fillId="38" borderId="161" applyNumberFormat="0" applyAlignment="0" applyProtection="0"/>
    <xf numFmtId="1" fontId="41" fillId="0" borderId="165" applyFill="0" applyProtection="0">
      <alignment horizontal="right" vertical="top" wrapText="1"/>
    </xf>
    <xf numFmtId="0" fontId="47" fillId="37" borderId="161" applyNumberFormat="0" applyAlignment="0" applyProtection="0"/>
    <xf numFmtId="49" fontId="41" fillId="0" borderId="165" applyFill="0" applyProtection="0">
      <alignment horizontal="right"/>
    </xf>
    <xf numFmtId="0" fontId="68" fillId="62" borderId="165"/>
    <xf numFmtId="2" fontId="41" fillId="0" borderId="165" applyFill="0" applyProtection="0">
      <alignment horizontal="right" vertical="top" wrapText="1"/>
    </xf>
    <xf numFmtId="0" fontId="41" fillId="0" borderId="165" applyFill="0" applyProtection="0">
      <alignment horizontal="right" vertical="top" wrapText="1"/>
    </xf>
    <xf numFmtId="0" fontId="49" fillId="38" borderId="162" applyNumberFormat="0" applyAlignment="0" applyProtection="0"/>
    <xf numFmtId="1"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68" fillId="62" borderId="165"/>
    <xf numFmtId="0" fontId="68" fillId="62" borderId="165"/>
    <xf numFmtId="2" fontId="53" fillId="0" borderId="165" applyFill="0" applyProtection="0">
      <alignment horizontal="right" vertical="top" wrapText="1"/>
    </xf>
    <xf numFmtId="0" fontId="45" fillId="40" borderId="165" applyNumberFormat="0" applyProtection="0">
      <alignment horizontal="right"/>
    </xf>
    <xf numFmtId="0" fontId="68" fillId="62" borderId="165"/>
    <xf numFmtId="0" fontId="68" fillId="62" borderId="165"/>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1" fontId="53"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right"/>
    </xf>
    <xf numFmtId="0" fontId="45" fillId="40" borderId="165" applyNumberFormat="0" applyProtection="0">
      <alignment horizontal="right"/>
    </xf>
    <xf numFmtId="49" fontId="53" fillId="0" borderId="165" applyFill="0" applyProtection="0">
      <alignment horizontal="right"/>
    </xf>
    <xf numFmtId="0" fontId="68" fillId="62" borderId="165"/>
    <xf numFmtId="0" fontId="68" fillId="62" borderId="165"/>
    <xf numFmtId="0" fontId="45" fillId="40" borderId="165" applyNumberFormat="0" applyProtection="0">
      <alignment horizontal="left"/>
    </xf>
    <xf numFmtId="1" fontId="41"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68" fillId="62" borderId="165"/>
    <xf numFmtId="0" fontId="41" fillId="0" borderId="165" applyFill="0" applyProtection="0">
      <alignment horizontal="right" vertical="top" wrapText="1"/>
    </xf>
    <xf numFmtId="2" fontId="41" fillId="0" borderId="165" applyFill="0" applyProtection="0">
      <alignment horizontal="right" vertical="top" wrapText="1"/>
    </xf>
    <xf numFmtId="0" fontId="53"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0" fontId="50" fillId="0" borderId="163" applyNumberFormat="0" applyFill="0" applyAlignment="0" applyProtection="0"/>
    <xf numFmtId="0" fontId="47" fillId="37" borderId="161" applyNumberFormat="0" applyAlignment="0" applyProtection="0"/>
    <xf numFmtId="1"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57" fillId="38" borderId="161" applyNumberFormat="0" applyAlignment="0" applyProtection="0"/>
    <xf numFmtId="0" fontId="47" fillId="37" borderId="161" applyNumberFormat="0" applyAlignment="0" applyProtection="0"/>
    <xf numFmtId="1" fontId="41" fillId="0" borderId="165" applyFill="0" applyProtection="0">
      <alignment horizontal="right" vertical="top" wrapText="1"/>
    </xf>
    <xf numFmtId="0" fontId="68" fillId="62" borderId="165"/>
    <xf numFmtId="0" fontId="68" fillId="62" borderId="165"/>
    <xf numFmtId="0" fontId="68" fillId="62" borderId="165"/>
    <xf numFmtId="1" fontId="41" fillId="0" borderId="165" applyFill="0" applyProtection="0">
      <alignment horizontal="right" vertical="top" wrapText="1"/>
    </xf>
    <xf numFmtId="1" fontId="53" fillId="0" borderId="165" applyFill="0" applyProtection="0">
      <alignment horizontal="right" vertical="top" wrapText="1"/>
    </xf>
    <xf numFmtId="0"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49" fontId="53" fillId="0" borderId="165" applyFill="0" applyProtection="0">
      <alignment horizontal="right"/>
    </xf>
    <xf numFmtId="0" fontId="68" fillId="62" borderId="165"/>
    <xf numFmtId="0" fontId="68" fillId="62" borderId="165"/>
    <xf numFmtId="2" fontId="53"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49" fillId="38" borderId="162" applyNumberFormat="0" applyAlignment="0" applyProtection="0"/>
    <xf numFmtId="0" fontId="45" fillId="40" borderId="165" applyNumberFormat="0" applyProtection="0">
      <alignment horizontal="left"/>
    </xf>
    <xf numFmtId="2" fontId="53" fillId="0" borderId="165" applyFill="0" applyProtection="0">
      <alignment horizontal="right" vertical="top" wrapText="1"/>
    </xf>
    <xf numFmtId="0" fontId="68" fillId="62" borderId="165"/>
    <xf numFmtId="0" fontId="68" fillId="62" borderId="165"/>
    <xf numFmtId="0" fontId="41" fillId="56" borderId="164" applyNumberFormat="0" applyFont="0" applyAlignment="0" applyProtection="0"/>
    <xf numFmtId="49" fontId="53" fillId="0" borderId="165" applyFill="0" applyProtection="0">
      <alignment horizontal="right"/>
    </xf>
    <xf numFmtId="0" fontId="68" fillId="62" borderId="165"/>
    <xf numFmtId="2" fontId="53" fillId="0" borderId="165" applyFill="0" applyProtection="0">
      <alignment horizontal="right" vertical="top" wrapText="1"/>
    </xf>
    <xf numFmtId="0" fontId="57" fillId="38" borderId="161" applyNumberFormat="0" applyAlignment="0" applyProtection="0"/>
    <xf numFmtId="49" fontId="41" fillId="0" borderId="165" applyFill="0" applyProtection="0">
      <alignment horizontal="right"/>
    </xf>
    <xf numFmtId="2" fontId="53" fillId="0" borderId="165" applyFill="0" applyProtection="0">
      <alignment horizontal="right" vertical="top" wrapText="1"/>
    </xf>
    <xf numFmtId="0"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68" fillId="62" borderId="165"/>
    <xf numFmtId="49" fontId="41" fillId="0" borderId="165" applyFill="0" applyProtection="0">
      <alignment horizontal="right"/>
    </xf>
    <xf numFmtId="0" fontId="45" fillId="40" borderId="165" applyNumberFormat="0" applyProtection="0">
      <alignment horizontal="left"/>
    </xf>
    <xf numFmtId="0" fontId="49" fillId="38" borderId="162" applyNumberFormat="0" applyAlignment="0" applyProtection="0"/>
    <xf numFmtId="0" fontId="68" fillId="62" borderId="165"/>
    <xf numFmtId="2" fontId="41" fillId="0" borderId="165" applyFill="0" applyProtection="0">
      <alignment horizontal="right" vertical="top" wrapText="1"/>
    </xf>
    <xf numFmtId="0" fontId="68" fillId="62" borderId="165"/>
    <xf numFmtId="0" fontId="68" fillId="62" borderId="165"/>
    <xf numFmtId="0" fontId="45" fillId="40" borderId="165" applyNumberFormat="0" applyProtection="0">
      <alignment horizontal="left"/>
    </xf>
    <xf numFmtId="0" fontId="68" fillId="62" borderId="165"/>
    <xf numFmtId="49" fontId="41" fillId="0" borderId="165" applyFill="0" applyProtection="0">
      <alignment horizontal="right"/>
    </xf>
    <xf numFmtId="49" fontId="53" fillId="0" borderId="165" applyFill="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0" fontId="47" fillId="37" borderId="161" applyNumberFormat="0" applyAlignment="0" applyProtection="0"/>
    <xf numFmtId="0" fontId="45" fillId="40" borderId="165" applyNumberFormat="0" applyProtection="0">
      <alignment horizontal="right"/>
    </xf>
    <xf numFmtId="0" fontId="68" fillId="62" borderId="165"/>
    <xf numFmtId="0" fontId="47" fillId="37" borderId="161" applyNumberFormat="0" applyAlignment="0" applyProtection="0"/>
    <xf numFmtId="0" fontId="41" fillId="56" borderId="164" applyNumberFormat="0" applyFont="0" applyAlignment="0" applyProtection="0"/>
    <xf numFmtId="2" fontId="53" fillId="0" borderId="165" applyFill="0" applyProtection="0">
      <alignment horizontal="right" vertical="top" wrapText="1"/>
    </xf>
    <xf numFmtId="0" fontId="68" fillId="62" borderId="165"/>
    <xf numFmtId="2" fontId="53" fillId="0" borderId="165" applyFill="0" applyProtection="0">
      <alignment horizontal="right" vertical="top" wrapText="1"/>
    </xf>
    <xf numFmtId="1" fontId="53"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1" fontId="41" fillId="0" borderId="165" applyFill="0" applyProtection="0">
      <alignment horizontal="right" vertical="top" wrapText="1"/>
    </xf>
    <xf numFmtId="0" fontId="47" fillId="37" borderId="161" applyNumberFormat="0" applyAlignment="0" applyProtection="0"/>
    <xf numFmtId="1" fontId="53" fillId="0" borderId="165" applyFill="0" applyProtection="0">
      <alignment horizontal="right" vertical="top" wrapText="1"/>
    </xf>
    <xf numFmtId="0" fontId="68" fillId="62" borderId="165"/>
    <xf numFmtId="0" fontId="57" fillId="38" borderId="161" applyNumberFormat="0" applyAlignment="0" applyProtection="0"/>
    <xf numFmtId="0" fontId="68" fillId="62" borderId="165"/>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2" fontId="41" fillId="0" borderId="165" applyFill="0" applyProtection="0">
      <alignment horizontal="right" vertical="top" wrapText="1"/>
    </xf>
    <xf numFmtId="49" fontId="53" fillId="0" borderId="165" applyFill="0" applyProtection="0">
      <alignment horizontal="right"/>
    </xf>
    <xf numFmtId="1" fontId="41" fillId="0" borderId="165" applyFill="0" applyProtection="0">
      <alignment horizontal="right" vertical="top" wrapText="1"/>
    </xf>
    <xf numFmtId="0" fontId="45" fillId="40" borderId="165" applyNumberFormat="0" applyProtection="0">
      <alignment horizontal="left"/>
    </xf>
    <xf numFmtId="0" fontId="68" fillId="62" borderId="165"/>
    <xf numFmtId="0" fontId="50" fillId="0" borderId="163" applyNumberFormat="0" applyFill="0" applyAlignment="0" applyProtection="0"/>
    <xf numFmtId="49" fontId="41" fillId="0" borderId="165" applyFill="0" applyProtection="0">
      <alignment horizontal="right"/>
    </xf>
    <xf numFmtId="0" fontId="41" fillId="56" borderId="164" applyNumberFormat="0" applyFont="0" applyAlignment="0" applyProtection="0"/>
    <xf numFmtId="49" fontId="41" fillId="0" borderId="165" applyFill="0" applyProtection="0">
      <alignment horizontal="right"/>
    </xf>
    <xf numFmtId="0" fontId="50" fillId="0" borderId="163" applyNumberFormat="0" applyFill="0" applyAlignment="0" applyProtection="0"/>
    <xf numFmtId="49" fontId="41" fillId="0" borderId="165" applyFill="0" applyProtection="0">
      <alignment horizontal="right"/>
    </xf>
    <xf numFmtId="0" fontId="45" fillId="40" borderId="165" applyNumberFormat="0" applyProtection="0">
      <alignment horizontal="left"/>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left"/>
    </xf>
    <xf numFmtId="0" fontId="41" fillId="0" borderId="165" applyFill="0" applyProtection="0">
      <alignment horizontal="right" vertical="top" wrapText="1"/>
    </xf>
    <xf numFmtId="0" fontId="68" fillId="62" borderId="165"/>
    <xf numFmtId="0" fontId="45" fillId="40" borderId="165" applyNumberFormat="0" applyProtection="0">
      <alignment horizontal="left"/>
    </xf>
    <xf numFmtId="1" fontId="53"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68" fillId="62" borderId="165"/>
    <xf numFmtId="0" fontId="41" fillId="0" borderId="165" applyFill="0" applyProtection="0">
      <alignment horizontal="right" vertical="top" wrapText="1"/>
    </xf>
    <xf numFmtId="0" fontId="68" fillId="62" borderId="165"/>
    <xf numFmtId="49" fontId="53" fillId="0" borderId="165" applyFill="0" applyProtection="0">
      <alignment horizontal="right"/>
    </xf>
    <xf numFmtId="1"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41" fillId="0" borderId="165" applyFill="0" applyProtection="0">
      <alignment horizontal="right" vertical="top" wrapText="1"/>
    </xf>
    <xf numFmtId="0" fontId="68" fillId="62" borderId="165"/>
    <xf numFmtId="0" fontId="50" fillId="0" borderId="163" applyNumberFormat="0" applyFill="0" applyAlignment="0" applyProtection="0"/>
    <xf numFmtId="0" fontId="45" fillId="40" borderId="165" applyNumberFormat="0" applyProtection="0">
      <alignment horizontal="left"/>
    </xf>
    <xf numFmtId="1" fontId="53" fillId="0" borderId="165" applyFill="0" applyProtection="0">
      <alignment horizontal="right" vertical="top" wrapText="1"/>
    </xf>
    <xf numFmtId="0" fontId="50" fillId="0" borderId="163" applyNumberFormat="0" applyFill="0" applyAlignment="0" applyProtection="0"/>
    <xf numFmtId="0" fontId="45" fillId="40" borderId="165" applyNumberFormat="0" applyProtection="0">
      <alignment horizontal="right"/>
    </xf>
    <xf numFmtId="0" fontId="41" fillId="0" borderId="165" applyFill="0" applyProtection="0">
      <alignment horizontal="right" vertical="top" wrapText="1"/>
    </xf>
    <xf numFmtId="0"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0" fontId="45" fillId="40" borderId="165" applyNumberFormat="0" applyProtection="0">
      <alignment horizontal="left"/>
    </xf>
    <xf numFmtId="49" fontId="53" fillId="0" borderId="165" applyFill="0" applyProtection="0">
      <alignment horizontal="right"/>
    </xf>
    <xf numFmtId="0" fontId="49" fillId="38" borderId="162" applyNumberFormat="0" applyAlignment="0" applyProtection="0"/>
    <xf numFmtId="0" fontId="45" fillId="40" borderId="165" applyNumberFormat="0" applyProtection="0">
      <alignment horizontal="left"/>
    </xf>
    <xf numFmtId="0" fontId="68" fillId="62" borderId="165"/>
    <xf numFmtId="0" fontId="49" fillId="38" borderId="162" applyNumberFormat="0" applyAlignment="0" applyProtection="0"/>
    <xf numFmtId="1" fontId="53" fillId="0" borderId="165" applyFill="0" applyProtection="0">
      <alignment horizontal="right" vertical="top" wrapText="1"/>
    </xf>
    <xf numFmtId="1" fontId="41" fillId="0" borderId="165" applyFill="0" applyProtection="0">
      <alignment horizontal="right" vertical="top" wrapText="1"/>
    </xf>
    <xf numFmtId="0" fontId="41" fillId="56" borderId="164" applyNumberFormat="0" applyFont="0" applyAlignment="0" applyProtection="0"/>
    <xf numFmtId="0" fontId="47" fillId="37" borderId="161" applyNumberFormat="0" applyAlignment="0" applyProtection="0"/>
    <xf numFmtId="0" fontId="68" fillId="62" borderId="165"/>
    <xf numFmtId="0" fontId="68" fillId="62" borderId="165"/>
    <xf numFmtId="0" fontId="50" fillId="0" borderId="163" applyNumberFormat="0" applyFill="0" applyAlignment="0" applyProtection="0"/>
    <xf numFmtId="49" fontId="41" fillId="0" borderId="165" applyFill="0" applyProtection="0">
      <alignment horizontal="right"/>
    </xf>
    <xf numFmtId="0" fontId="49" fillId="38" borderId="162" applyNumberFormat="0" applyAlignment="0" applyProtection="0"/>
    <xf numFmtId="2" fontId="53" fillId="0" borderId="165" applyFill="0" applyProtection="0">
      <alignment horizontal="right" vertical="top" wrapText="1"/>
    </xf>
    <xf numFmtId="2" fontId="41" fillId="0" borderId="165" applyFill="0" applyProtection="0">
      <alignment horizontal="right" vertical="top" wrapText="1"/>
    </xf>
    <xf numFmtId="0" fontId="49" fillId="38" borderId="162" applyNumberFormat="0" applyAlignment="0" applyProtection="0"/>
    <xf numFmtId="49" fontId="41" fillId="0" borderId="165" applyFill="0" applyProtection="0">
      <alignment horizontal="right"/>
    </xf>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2" fontId="41" fillId="0" borderId="165" applyFill="0" applyProtection="0">
      <alignment horizontal="right" vertical="top" wrapText="1"/>
    </xf>
    <xf numFmtId="0" fontId="57" fillId="38" borderId="161" applyNumberFormat="0" applyAlignment="0" applyProtection="0"/>
    <xf numFmtId="0" fontId="53" fillId="0" borderId="165" applyFill="0" applyProtection="0">
      <alignment horizontal="right" vertical="top" wrapText="1"/>
    </xf>
    <xf numFmtId="1" fontId="41" fillId="0" borderId="165" applyFill="0" applyProtection="0">
      <alignment horizontal="right" vertical="top" wrapText="1"/>
    </xf>
    <xf numFmtId="0" fontId="41" fillId="56" borderId="164" applyNumberFormat="0" applyFont="0" applyAlignment="0" applyProtection="0"/>
    <xf numFmtId="1" fontId="41" fillId="0" borderId="165" applyFill="0" applyProtection="0">
      <alignment horizontal="right" vertical="top" wrapText="1"/>
    </xf>
    <xf numFmtId="0" fontId="68" fillId="62" borderId="165"/>
    <xf numFmtId="0" fontId="68" fillId="62" borderId="165"/>
    <xf numFmtId="2" fontId="41" fillId="0" borderId="165" applyFill="0" applyProtection="0">
      <alignment horizontal="right" vertical="top" wrapText="1"/>
    </xf>
    <xf numFmtId="2" fontId="53" fillId="0" borderId="165" applyFill="0" applyProtection="0">
      <alignment horizontal="right" vertical="top" wrapText="1"/>
    </xf>
    <xf numFmtId="0" fontId="49" fillId="38" borderId="162" applyNumberFormat="0" applyAlignment="0" applyProtection="0"/>
    <xf numFmtId="0" fontId="68" fillId="62" borderId="165"/>
    <xf numFmtId="0" fontId="68" fillId="62" borderId="165"/>
    <xf numFmtId="0" fontId="68" fillId="62" borderId="165"/>
    <xf numFmtId="0" fontId="53" fillId="0" borderId="165" applyFill="0" applyProtection="0">
      <alignment horizontal="right" vertical="top" wrapText="1"/>
    </xf>
    <xf numFmtId="1" fontId="41" fillId="0" borderId="165" applyFill="0" applyProtection="0">
      <alignment horizontal="right" vertical="top" wrapText="1"/>
    </xf>
    <xf numFmtId="0" fontId="41" fillId="56" borderId="164" applyNumberFormat="0" applyFont="0" applyAlignment="0" applyProtection="0"/>
    <xf numFmtId="0" fontId="68" fillId="62" borderId="165"/>
    <xf numFmtId="0" fontId="68" fillId="62" borderId="165"/>
    <xf numFmtId="2"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68" fillId="62" borderId="165"/>
    <xf numFmtId="0" fontId="68" fillId="62" borderId="165"/>
    <xf numFmtId="0" fontId="41" fillId="56" borderId="164" applyNumberFormat="0" applyFont="0" applyAlignment="0" applyProtection="0"/>
    <xf numFmtId="49" fontId="53" fillId="0" borderId="165" applyFill="0" applyProtection="0">
      <alignment horizontal="right"/>
    </xf>
    <xf numFmtId="49" fontId="53" fillId="0" borderId="165" applyFill="0" applyProtection="0">
      <alignment horizontal="right"/>
    </xf>
    <xf numFmtId="2" fontId="41" fillId="0" borderId="165" applyFill="0" applyProtection="0">
      <alignment horizontal="right" vertical="top" wrapText="1"/>
    </xf>
    <xf numFmtId="0" fontId="68" fillId="62" borderId="165"/>
    <xf numFmtId="0" fontId="68" fillId="62" borderId="165"/>
    <xf numFmtId="49" fontId="41" fillId="0" borderId="165" applyFill="0" applyProtection="0">
      <alignment horizontal="right"/>
    </xf>
    <xf numFmtId="0" fontId="68" fillId="62" borderId="165"/>
    <xf numFmtId="0" fontId="68" fillId="62" borderId="165"/>
    <xf numFmtId="0" fontId="68" fillId="62" borderId="165"/>
    <xf numFmtId="0" fontId="57" fillId="38" borderId="161" applyNumberFormat="0" applyAlignment="0" applyProtection="0"/>
    <xf numFmtId="0" fontId="57" fillId="38" borderId="161" applyNumberFormat="0" applyAlignment="0" applyProtection="0"/>
    <xf numFmtId="0" fontId="47" fillId="37" borderId="161" applyNumberFormat="0" applyAlignment="0" applyProtection="0"/>
    <xf numFmtId="0" fontId="41" fillId="56" borderId="164" applyNumberFormat="0" applyFont="0" applyAlignment="0" applyProtection="0"/>
    <xf numFmtId="0" fontId="41" fillId="56" borderId="164" applyNumberFormat="0" applyFont="0" applyAlignment="0" applyProtection="0"/>
    <xf numFmtId="0" fontId="49" fillId="38" borderId="162" applyNumberFormat="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1" fillId="56" borderId="164" applyNumberFormat="0" applyFont="0" applyAlignment="0" applyProtection="0"/>
    <xf numFmtId="0" fontId="41" fillId="56" borderId="164" applyNumberFormat="0" applyFont="0" applyAlignment="0" applyProtection="0"/>
    <xf numFmtId="0" fontId="47" fillId="37" borderId="161" applyNumberFormat="0" applyAlignment="0" applyProtection="0"/>
    <xf numFmtId="0" fontId="47" fillId="37" borderId="161" applyNumberFormat="0" applyAlignment="0" applyProtection="0"/>
    <xf numFmtId="0" fontId="57" fillId="38" borderId="161" applyNumberFormat="0" applyAlignment="0" applyProtection="0"/>
    <xf numFmtId="0" fontId="57" fillId="38"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7" fillId="37" borderId="161" applyNumberFormat="0" applyAlignment="0" applyProtection="0"/>
    <xf numFmtId="0" fontId="47" fillId="37"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49" fontId="41"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1" fillId="0" borderId="160" applyFill="0" applyProtection="0">
      <alignment horizontal="right" vertical="top" wrapText="1"/>
    </xf>
    <xf numFmtId="0" fontId="41" fillId="56" borderId="164" applyNumberFormat="0" applyFont="0" applyAlignment="0" applyProtection="0"/>
    <xf numFmtId="0" fontId="57" fillId="38" borderId="161" applyNumberFormat="0" applyAlignment="0" applyProtection="0"/>
    <xf numFmtId="0" fontId="41" fillId="56" borderId="164" applyNumberFormat="0" applyFont="0" applyAlignment="0" applyProtection="0"/>
    <xf numFmtId="0" fontId="41" fillId="0" borderId="165" applyFill="0" applyProtection="0">
      <alignment horizontal="right" vertical="top" wrapText="1"/>
    </xf>
    <xf numFmtId="2" fontId="41" fillId="0" borderId="160" applyFill="0" applyProtection="0">
      <alignment horizontal="right" vertical="top" wrapText="1"/>
    </xf>
    <xf numFmtId="1" fontId="41" fillId="0" borderId="160" applyFill="0" applyProtection="0">
      <alignment horizontal="right" vertical="top" wrapText="1"/>
    </xf>
    <xf numFmtId="49" fontId="41" fillId="0" borderId="160" applyFill="0" applyProtection="0">
      <alignment horizontal="right"/>
    </xf>
    <xf numFmtId="0" fontId="45" fillId="40" borderId="160" applyNumberFormat="0" applyProtection="0">
      <alignment horizontal="left"/>
    </xf>
    <xf numFmtId="0" fontId="45" fillId="40" borderId="160" applyNumberFormat="0" applyProtection="0">
      <alignment horizontal="right"/>
    </xf>
    <xf numFmtId="0" fontId="41" fillId="0" borderId="160" applyFill="0" applyProtection="0">
      <alignment horizontal="right" vertical="top" wrapText="1"/>
    </xf>
    <xf numFmtId="2" fontId="41" fillId="0" borderId="160" applyFill="0" applyProtection="0">
      <alignment horizontal="right" vertical="top" wrapText="1"/>
    </xf>
    <xf numFmtId="1" fontId="41" fillId="0" borderId="160" applyFill="0" applyProtection="0">
      <alignment horizontal="right" vertical="top" wrapText="1"/>
    </xf>
    <xf numFmtId="49" fontId="41" fillId="0" borderId="160" applyFill="0" applyProtection="0">
      <alignment horizontal="right"/>
    </xf>
    <xf numFmtId="0" fontId="45" fillId="40" borderId="160" applyNumberFormat="0" applyProtection="0">
      <alignment horizontal="left"/>
    </xf>
    <xf numFmtId="0" fontId="45" fillId="40" borderId="160" applyNumberFormat="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0" fontId="68" fillId="62" borderId="165"/>
    <xf numFmtId="0" fontId="41" fillId="0" borderId="160" applyFill="0" applyProtection="0">
      <alignment horizontal="right" vertical="top" wrapText="1"/>
    </xf>
    <xf numFmtId="0" fontId="45" fillId="40" borderId="160" applyNumberFormat="0" applyProtection="0">
      <alignment horizontal="right"/>
    </xf>
    <xf numFmtId="2" fontId="53" fillId="0" borderId="160" applyFill="0" applyProtection="0">
      <alignment horizontal="right" vertical="top" wrapText="1"/>
    </xf>
    <xf numFmtId="0" fontId="53" fillId="0" borderId="165" applyFill="0" applyProtection="0">
      <alignment horizontal="right" vertical="top" wrapText="1"/>
    </xf>
    <xf numFmtId="0" fontId="68" fillId="62" borderId="165"/>
    <xf numFmtId="0" fontId="45" fillId="40" borderId="165" applyNumberFormat="0" applyProtection="0">
      <alignment horizontal="right"/>
    </xf>
    <xf numFmtId="49" fontId="53" fillId="0" borderId="160" applyFill="0" applyProtection="0">
      <alignment horizontal="right"/>
    </xf>
    <xf numFmtId="1" fontId="41" fillId="0" borderId="160" applyFill="0" applyProtection="0">
      <alignment horizontal="right" vertical="top" wrapText="1"/>
    </xf>
    <xf numFmtId="2" fontId="41" fillId="0" borderId="160" applyFill="0" applyProtection="0">
      <alignment horizontal="right" vertical="top" wrapText="1"/>
    </xf>
    <xf numFmtId="0" fontId="45" fillId="40" borderId="160" applyNumberFormat="0" applyProtection="0">
      <alignment horizontal="left"/>
    </xf>
    <xf numFmtId="0" fontId="57" fillId="38" borderId="161" applyNumberFormat="0" applyAlignment="0" applyProtection="0"/>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7" fillId="37" borderId="161" applyNumberFormat="0" applyAlignment="0" applyProtection="0"/>
    <xf numFmtId="2" fontId="53"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49" fontId="53" fillId="0" borderId="165" applyFill="0" applyProtection="0">
      <alignment horizontal="right"/>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right"/>
    </xf>
    <xf numFmtId="2" fontId="41" fillId="0" borderId="165" applyFill="0" applyProtection="0">
      <alignment horizontal="right" vertical="top" wrapText="1"/>
    </xf>
    <xf numFmtId="49" fontId="53" fillId="0" borderId="165" applyFill="0" applyProtection="0">
      <alignment horizontal="right"/>
    </xf>
    <xf numFmtId="49" fontId="41" fillId="0" borderId="165" applyFill="0" applyProtection="0">
      <alignment horizontal="right"/>
    </xf>
    <xf numFmtId="0" fontId="68" fillId="62" borderId="165"/>
    <xf numFmtId="0" fontId="53" fillId="0" borderId="165" applyFill="0" applyProtection="0">
      <alignment horizontal="right" vertical="top" wrapText="1"/>
    </xf>
    <xf numFmtId="0" fontId="45" fillId="40" borderId="165" applyNumberFormat="0" applyProtection="0">
      <alignment horizontal="right"/>
    </xf>
    <xf numFmtId="0"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45" fillId="40" borderId="165" applyNumberFormat="0" applyProtection="0">
      <alignment horizontal="left"/>
    </xf>
    <xf numFmtId="1" fontId="41" fillId="0" borderId="160"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0" fontId="68" fillId="62" borderId="165"/>
    <xf numFmtId="0" fontId="45" fillId="40" borderId="160" applyNumberFormat="0" applyProtection="0">
      <alignment horizontal="right"/>
    </xf>
    <xf numFmtId="0" fontId="45" fillId="40" borderId="165" applyNumberFormat="0" applyProtection="0">
      <alignment horizontal="right"/>
    </xf>
    <xf numFmtId="49" fontId="41" fillId="0" borderId="165" applyFill="0" applyProtection="0">
      <alignment horizontal="right"/>
    </xf>
    <xf numFmtId="2" fontId="41" fillId="0" borderId="165" applyFill="0" applyProtection="0">
      <alignment horizontal="right" vertical="top" wrapText="1"/>
    </xf>
    <xf numFmtId="49" fontId="41" fillId="0" borderId="165" applyFill="0" applyProtection="0">
      <alignment horizontal="right"/>
    </xf>
    <xf numFmtId="0" fontId="50" fillId="0" borderId="163" applyNumberFormat="0" applyFill="0" applyAlignment="0" applyProtection="0"/>
    <xf numFmtId="0" fontId="41" fillId="56" borderId="164" applyNumberFormat="0" applyFont="0" applyAlignment="0" applyProtection="0"/>
    <xf numFmtId="0" fontId="45" fillId="40" borderId="165" applyNumberFormat="0" applyProtection="0">
      <alignment horizontal="right"/>
    </xf>
    <xf numFmtId="49" fontId="53" fillId="0" borderId="165" applyFill="0" applyProtection="0">
      <alignment horizontal="right"/>
    </xf>
    <xf numFmtId="1" fontId="53" fillId="0" borderId="165" applyFill="0" applyProtection="0">
      <alignment horizontal="right" vertical="top" wrapText="1"/>
    </xf>
    <xf numFmtId="0" fontId="50" fillId="0" borderId="163" applyNumberFormat="0" applyFill="0" applyAlignment="0" applyProtection="0"/>
    <xf numFmtId="0" fontId="45" fillId="40" borderId="165" applyNumberFormat="0" applyProtection="0">
      <alignment horizontal="right"/>
    </xf>
    <xf numFmtId="0" fontId="45" fillId="40" borderId="165" applyNumberFormat="0" applyProtection="0">
      <alignment horizontal="left"/>
    </xf>
    <xf numFmtId="0" fontId="50" fillId="0" borderId="163" applyNumberFormat="0" applyFill="0" applyAlignment="0" applyProtection="0"/>
    <xf numFmtId="0" fontId="68" fillId="62" borderId="165"/>
    <xf numFmtId="0" fontId="49" fillId="38" borderId="162" applyNumberFormat="0" applyAlignment="0" applyProtection="0"/>
    <xf numFmtId="0" fontId="45" fillId="40" borderId="165" applyNumberFormat="0" applyProtection="0">
      <alignment horizontal="right"/>
    </xf>
    <xf numFmtId="1" fontId="41"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0" fontId="68" fillId="62" borderId="165"/>
    <xf numFmtId="1" fontId="41" fillId="0" borderId="165" applyFill="0" applyProtection="0">
      <alignment horizontal="right" vertical="top" wrapText="1"/>
    </xf>
    <xf numFmtId="0" fontId="47" fillId="37" borderId="161" applyNumberFormat="0" applyAlignment="0" applyProtection="0"/>
    <xf numFmtId="0" fontId="68" fillId="62" borderId="165"/>
    <xf numFmtId="0" fontId="68" fillId="62" borderId="165"/>
    <xf numFmtId="49" fontId="53" fillId="0" borderId="165" applyFill="0" applyProtection="0">
      <alignment horizontal="right"/>
    </xf>
    <xf numFmtId="0" fontId="41" fillId="0" borderId="165" applyFill="0" applyProtection="0">
      <alignment horizontal="right" vertical="top" wrapText="1"/>
    </xf>
    <xf numFmtId="0" fontId="47" fillId="37" borderId="161" applyNumberFormat="0" applyAlignment="0" applyProtection="0"/>
    <xf numFmtId="0" fontId="41" fillId="0" borderId="165" applyFill="0" applyProtection="0">
      <alignment horizontal="right" vertical="top" wrapText="1"/>
    </xf>
    <xf numFmtId="0" fontId="49" fillId="38" borderId="162" applyNumberFormat="0" applyAlignment="0" applyProtection="0"/>
    <xf numFmtId="0" fontId="68" fillId="62" borderId="165"/>
    <xf numFmtId="0" fontId="68" fillId="62" borderId="165"/>
    <xf numFmtId="0" fontId="68" fillId="62" borderId="165"/>
    <xf numFmtId="2" fontId="41" fillId="0" borderId="165" applyFill="0" applyProtection="0">
      <alignment horizontal="right" vertical="top" wrapText="1"/>
    </xf>
    <xf numFmtId="1" fontId="41" fillId="0" borderId="165" applyFill="0" applyProtection="0">
      <alignment horizontal="right" vertical="top" wrapText="1"/>
    </xf>
    <xf numFmtId="0" fontId="49" fillId="38" borderId="162" applyNumberFormat="0" applyAlignment="0" applyProtection="0"/>
    <xf numFmtId="0" fontId="68" fillId="62" borderId="165"/>
    <xf numFmtId="0" fontId="45" fillId="40" borderId="165" applyNumberFormat="0" applyProtection="0">
      <alignment horizontal="right"/>
    </xf>
    <xf numFmtId="49" fontId="41" fillId="0" borderId="165" applyFill="0" applyProtection="0">
      <alignment horizontal="right"/>
    </xf>
    <xf numFmtId="1" fontId="53" fillId="0" borderId="160" applyFill="0" applyProtection="0">
      <alignment horizontal="right" vertical="top" wrapText="1"/>
    </xf>
    <xf numFmtId="1" fontId="41" fillId="0" borderId="165" applyFill="0" applyProtection="0">
      <alignment horizontal="right" vertical="top" wrapText="1"/>
    </xf>
    <xf numFmtId="0" fontId="68" fillId="62" borderId="165"/>
    <xf numFmtId="0" fontId="47" fillId="37" borderId="161" applyNumberFormat="0" applyAlignment="0" applyProtection="0"/>
    <xf numFmtId="1"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0" fontId="47" fillId="37" borderId="161" applyNumberFormat="0" applyAlignment="0" applyProtection="0"/>
    <xf numFmtId="0" fontId="45" fillId="40" borderId="165" applyNumberFormat="0" applyProtection="0">
      <alignment horizontal="right"/>
    </xf>
    <xf numFmtId="0" fontId="45" fillId="40" borderId="165" applyNumberFormat="0" applyProtection="0">
      <alignment horizontal="right"/>
    </xf>
    <xf numFmtId="0" fontId="68" fillId="62" borderId="165"/>
    <xf numFmtId="0" fontId="68" fillId="62" borderId="165"/>
    <xf numFmtId="0" fontId="45" fillId="40" borderId="165" applyNumberFormat="0" applyProtection="0">
      <alignment horizontal="right"/>
    </xf>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1" fontId="41" fillId="0" borderId="165" applyFill="0" applyProtection="0">
      <alignment horizontal="right" vertical="top" wrapText="1"/>
    </xf>
    <xf numFmtId="49" fontId="41" fillId="0" borderId="165" applyFill="0" applyProtection="0">
      <alignment horizontal="right"/>
    </xf>
    <xf numFmtId="49" fontId="41" fillId="0" borderId="165" applyFill="0" applyProtection="0">
      <alignment horizontal="right"/>
    </xf>
    <xf numFmtId="49" fontId="53" fillId="0" borderId="165" applyFill="0" applyProtection="0">
      <alignment horizontal="right"/>
    </xf>
    <xf numFmtId="0" fontId="41" fillId="56" borderId="164" applyNumberFormat="0" applyFont="0" applyAlignment="0" applyProtection="0"/>
    <xf numFmtId="0" fontId="45" fillId="40" borderId="165" applyNumberFormat="0" applyProtection="0">
      <alignment horizontal="left"/>
    </xf>
    <xf numFmtId="0" fontId="50" fillId="0" borderId="163" applyNumberFormat="0" applyFill="0" applyAlignment="0" applyProtection="0"/>
    <xf numFmtId="0" fontId="41" fillId="0" borderId="165" applyFill="0" applyProtection="0">
      <alignment horizontal="right" vertical="top" wrapText="1"/>
    </xf>
    <xf numFmtId="0" fontId="68" fillId="62" borderId="165"/>
    <xf numFmtId="49" fontId="53" fillId="0" borderId="165" applyFill="0" applyProtection="0">
      <alignment horizontal="right"/>
    </xf>
    <xf numFmtId="2" fontId="53" fillId="0" borderId="165" applyFill="0" applyProtection="0">
      <alignment horizontal="right" vertical="top" wrapText="1"/>
    </xf>
    <xf numFmtId="2" fontId="41" fillId="0" borderId="165" applyFill="0" applyProtection="0">
      <alignment horizontal="right" vertical="top" wrapText="1"/>
    </xf>
    <xf numFmtId="1" fontId="53" fillId="0" borderId="165" applyFill="0" applyProtection="0">
      <alignment horizontal="right" vertical="top" wrapText="1"/>
    </xf>
    <xf numFmtId="0" fontId="68" fillId="62" borderId="165"/>
    <xf numFmtId="2" fontId="41" fillId="0" borderId="165" applyFill="0" applyProtection="0">
      <alignment horizontal="right" vertical="top" wrapText="1"/>
    </xf>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2" fontId="53" fillId="0" borderId="160" applyFill="0" applyProtection="0">
      <alignment horizontal="right" vertical="top" wrapText="1"/>
    </xf>
    <xf numFmtId="49" fontId="41" fillId="0" borderId="160" applyFill="0" applyProtection="0">
      <alignment horizontal="right"/>
    </xf>
    <xf numFmtId="0" fontId="68" fillId="62" borderId="160"/>
    <xf numFmtId="0" fontId="68" fillId="62" borderId="160"/>
    <xf numFmtId="0" fontId="68" fillId="62" borderId="160"/>
    <xf numFmtId="1" fontId="53" fillId="0" borderId="160" applyFill="0" applyProtection="0">
      <alignment horizontal="right" vertical="top" wrapText="1"/>
    </xf>
    <xf numFmtId="0" fontId="68" fillId="62" borderId="160"/>
    <xf numFmtId="0" fontId="68" fillId="62" borderId="160"/>
    <xf numFmtId="1" fontId="53" fillId="0" borderId="165" applyFill="0" applyProtection="0">
      <alignment horizontal="right" vertical="top" wrapText="1"/>
    </xf>
    <xf numFmtId="0" fontId="53" fillId="0" borderId="160"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1" fontId="41" fillId="0" borderId="160" applyFill="0" applyProtection="0">
      <alignment horizontal="right" vertical="top" wrapText="1"/>
    </xf>
    <xf numFmtId="0" fontId="45" fillId="40" borderId="160" applyNumberFormat="0" applyProtection="0">
      <alignment horizontal="right"/>
    </xf>
    <xf numFmtId="2"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68" fillId="62" borderId="165"/>
    <xf numFmtId="49" fontId="53" fillId="0" borderId="165" applyFill="0" applyProtection="0">
      <alignment horizontal="right"/>
    </xf>
    <xf numFmtId="0" fontId="41"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0" fontId="68" fillId="62" borderId="165"/>
    <xf numFmtId="0" fontId="68" fillId="62" borderId="165"/>
    <xf numFmtId="49" fontId="41" fillId="0" borderId="165" applyFill="0" applyProtection="0">
      <alignment horizontal="right"/>
    </xf>
    <xf numFmtId="0" fontId="41" fillId="0" borderId="165" applyFill="0" applyProtection="0">
      <alignment horizontal="right" vertical="top" wrapText="1"/>
    </xf>
    <xf numFmtId="0" fontId="68" fillId="62" borderId="165"/>
    <xf numFmtId="0" fontId="45" fillId="40" borderId="165" applyNumberFormat="0" applyProtection="0">
      <alignment horizontal="right"/>
    </xf>
    <xf numFmtId="0" fontId="50" fillId="0" borderId="163" applyNumberFormat="0" applyFill="0" applyAlignment="0" applyProtection="0"/>
    <xf numFmtId="2" fontId="53" fillId="0" borderId="165" applyFill="0" applyProtection="0">
      <alignment horizontal="right" vertical="top" wrapText="1"/>
    </xf>
    <xf numFmtId="0" fontId="49" fillId="38" borderId="162" applyNumberFormat="0" applyAlignment="0" applyProtection="0"/>
    <xf numFmtId="0" fontId="68" fillId="62" borderId="165"/>
    <xf numFmtId="2" fontId="41" fillId="0" borderId="165" applyFill="0" applyProtection="0">
      <alignment horizontal="right" vertical="top" wrapText="1"/>
    </xf>
    <xf numFmtId="1" fontId="53" fillId="0" borderId="165" applyFill="0" applyProtection="0">
      <alignment horizontal="right" vertical="top" wrapText="1"/>
    </xf>
    <xf numFmtId="49" fontId="41" fillId="0" borderId="165" applyFill="0" applyProtection="0">
      <alignment horizontal="right"/>
    </xf>
    <xf numFmtId="0" fontId="50" fillId="0" borderId="163" applyNumberFormat="0" applyFill="0" applyAlignment="0" applyProtection="0"/>
    <xf numFmtId="0" fontId="45" fillId="40" borderId="165" applyNumberFormat="0" applyProtection="0">
      <alignment horizontal="right"/>
    </xf>
    <xf numFmtId="0" fontId="47" fillId="37" borderId="161" applyNumberFormat="0" applyAlignment="0" applyProtection="0"/>
    <xf numFmtId="2" fontId="41" fillId="0" borderId="165" applyFill="0" applyProtection="0">
      <alignment horizontal="right" vertical="top" wrapText="1"/>
    </xf>
    <xf numFmtId="0" fontId="41" fillId="56" borderId="164" applyNumberFormat="0" applyFont="0" applyAlignment="0" applyProtection="0"/>
    <xf numFmtId="0" fontId="41" fillId="0" borderId="160"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68" fillId="62" borderId="165"/>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2" fontId="53" fillId="0" borderId="165" applyFill="0" applyProtection="0">
      <alignment horizontal="right" vertical="top" wrapText="1"/>
    </xf>
    <xf numFmtId="2" fontId="53" fillId="0" borderId="165" applyFill="0" applyProtection="0">
      <alignment horizontal="right" vertical="top" wrapText="1"/>
    </xf>
    <xf numFmtId="0" fontId="49" fillId="38" borderId="162" applyNumberFormat="0" applyAlignment="0" applyProtection="0"/>
    <xf numFmtId="0" fontId="45" fillId="40" borderId="165" applyNumberFormat="0" applyProtection="0">
      <alignment horizontal="right"/>
    </xf>
    <xf numFmtId="49" fontId="41" fillId="0" borderId="165" applyFill="0" applyProtection="0">
      <alignment horizontal="right"/>
    </xf>
    <xf numFmtId="1" fontId="53" fillId="0" borderId="165" applyFill="0" applyProtection="0">
      <alignment horizontal="right" vertical="top" wrapText="1"/>
    </xf>
    <xf numFmtId="2" fontId="41" fillId="0" borderId="165" applyFill="0" applyProtection="0">
      <alignment horizontal="right" vertical="top" wrapText="1"/>
    </xf>
    <xf numFmtId="2" fontId="53"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0" fontId="53" fillId="0" borderId="165" applyFill="0" applyProtection="0">
      <alignment horizontal="right" vertical="top" wrapText="1"/>
    </xf>
    <xf numFmtId="1" fontId="53"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0" applyNumberFormat="0" applyProtection="0">
      <alignment horizontal="right"/>
    </xf>
    <xf numFmtId="0" fontId="41" fillId="0" borderId="165" applyFill="0" applyProtection="0">
      <alignment horizontal="right" vertical="top" wrapText="1"/>
    </xf>
    <xf numFmtId="2" fontId="53" fillId="0" borderId="160" applyFill="0" applyProtection="0">
      <alignment horizontal="right" vertical="top" wrapText="1"/>
    </xf>
    <xf numFmtId="49" fontId="41" fillId="0" borderId="160" applyFill="0" applyProtection="0">
      <alignment horizontal="right"/>
    </xf>
    <xf numFmtId="0" fontId="45" fillId="40" borderId="165" applyNumberFormat="0" applyProtection="0">
      <alignment horizontal="left"/>
    </xf>
    <xf numFmtId="0" fontId="68" fillId="62" borderId="165"/>
    <xf numFmtId="0" fontId="68" fillId="62" borderId="165"/>
    <xf numFmtId="0" fontId="68" fillId="62" borderId="165"/>
    <xf numFmtId="0" fontId="50" fillId="0" borderId="163" applyNumberFormat="0" applyFill="0" applyAlignment="0" applyProtection="0"/>
    <xf numFmtId="0" fontId="57" fillId="38" borderId="161" applyNumberFormat="0" applyAlignment="0" applyProtection="0"/>
    <xf numFmtId="49" fontId="53" fillId="0" borderId="165" applyFill="0" applyProtection="0">
      <alignment horizontal="right"/>
    </xf>
    <xf numFmtId="0" fontId="41" fillId="56" borderId="164" applyNumberFormat="0" applyFont="0" applyAlignment="0" applyProtection="0"/>
    <xf numFmtId="1" fontId="53" fillId="0" borderId="165" applyFill="0" applyProtection="0">
      <alignment horizontal="right" vertical="top" wrapText="1"/>
    </xf>
    <xf numFmtId="0" fontId="53" fillId="0" borderId="165" applyFill="0" applyProtection="0">
      <alignment horizontal="right" vertical="top" wrapText="1"/>
    </xf>
    <xf numFmtId="0" fontId="68" fillId="62" borderId="165"/>
    <xf numFmtId="0" fontId="68" fillId="62" borderId="165"/>
    <xf numFmtId="0" fontId="41" fillId="0" borderId="165" applyFill="0" applyProtection="0">
      <alignment horizontal="right" vertical="top" wrapText="1"/>
    </xf>
    <xf numFmtId="1" fontId="41" fillId="0" borderId="165" applyFill="0" applyProtection="0">
      <alignment horizontal="right" vertical="top" wrapText="1"/>
    </xf>
    <xf numFmtId="0" fontId="49" fillId="38" borderId="162" applyNumberFormat="0" applyAlignment="0" applyProtection="0"/>
    <xf numFmtId="49" fontId="53" fillId="0" borderId="165" applyFill="0" applyProtection="0">
      <alignment horizontal="right"/>
    </xf>
    <xf numFmtId="1" fontId="41" fillId="0" borderId="165" applyFill="0" applyProtection="0">
      <alignment horizontal="right" vertical="top" wrapText="1"/>
    </xf>
    <xf numFmtId="49" fontId="53" fillId="0" borderId="165" applyFill="0" applyProtection="0">
      <alignment horizontal="right"/>
    </xf>
    <xf numFmtId="0" fontId="41" fillId="56" borderId="164" applyNumberFormat="0" applyFont="0" applyAlignment="0" applyProtection="0"/>
    <xf numFmtId="0" fontId="41" fillId="0" borderId="165" applyFill="0" applyProtection="0">
      <alignment horizontal="right" vertical="top" wrapText="1"/>
    </xf>
    <xf numFmtId="1"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53" fillId="0" borderId="160" applyFill="0" applyProtection="0">
      <alignment horizontal="right"/>
    </xf>
    <xf numFmtId="0" fontId="68" fillId="62" borderId="160"/>
    <xf numFmtId="0" fontId="68" fillId="62" borderId="160"/>
    <xf numFmtId="49" fontId="53" fillId="0" borderId="160" applyFill="0" applyProtection="0">
      <alignment horizontal="right"/>
    </xf>
    <xf numFmtId="0" fontId="68" fillId="62" borderId="160"/>
    <xf numFmtId="0" fontId="41" fillId="0" borderId="165" applyFill="0" applyProtection="0">
      <alignment horizontal="right" vertical="top" wrapText="1"/>
    </xf>
    <xf numFmtId="1" fontId="53" fillId="0" borderId="160" applyFill="0" applyProtection="0">
      <alignment horizontal="right" vertical="top" wrapText="1"/>
    </xf>
    <xf numFmtId="0" fontId="41" fillId="0" borderId="160" applyFill="0" applyProtection="0">
      <alignment horizontal="right" vertical="top" wrapText="1"/>
    </xf>
    <xf numFmtId="49" fontId="41" fillId="0" borderId="165" applyFill="0" applyProtection="0">
      <alignment horizontal="right"/>
    </xf>
    <xf numFmtId="49" fontId="41" fillId="0" borderId="160" applyFill="0" applyProtection="0">
      <alignment horizontal="right"/>
    </xf>
    <xf numFmtId="2" fontId="41" fillId="0" borderId="160" applyFill="0" applyProtection="0">
      <alignment horizontal="right" vertical="top" wrapText="1"/>
    </xf>
    <xf numFmtId="0" fontId="68" fillId="62" borderId="165"/>
    <xf numFmtId="0" fontId="45" fillId="40" borderId="165" applyNumberFormat="0" applyProtection="0">
      <alignment horizontal="left"/>
    </xf>
    <xf numFmtId="0" fontId="68" fillId="62" borderId="165"/>
    <xf numFmtId="0" fontId="45" fillId="40" borderId="165" applyNumberFormat="0" applyProtection="0">
      <alignment horizontal="right"/>
    </xf>
    <xf numFmtId="0" fontId="41"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0" fontId="68" fillId="62" borderId="165"/>
    <xf numFmtId="2" fontId="53" fillId="0" borderId="165" applyFill="0" applyProtection="0">
      <alignment horizontal="right" vertical="top" wrapText="1"/>
    </xf>
    <xf numFmtId="0" fontId="45" fillId="40" borderId="165" applyNumberFormat="0" applyProtection="0">
      <alignment horizontal="left"/>
    </xf>
    <xf numFmtId="0" fontId="68" fillId="62" borderId="165"/>
    <xf numFmtId="49" fontId="53" fillId="0" borderId="165" applyFill="0" applyProtection="0">
      <alignment horizontal="right"/>
    </xf>
    <xf numFmtId="1" fontId="53" fillId="0" borderId="165" applyFill="0" applyProtection="0">
      <alignment horizontal="right" vertical="top" wrapText="1"/>
    </xf>
    <xf numFmtId="1" fontId="53"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0" fontId="45" fillId="40" borderId="165" applyNumberFormat="0" applyProtection="0">
      <alignment horizontal="left"/>
    </xf>
    <xf numFmtId="0" fontId="47" fillId="37" borderId="161" applyNumberFormat="0" applyAlignment="0" applyProtection="0"/>
    <xf numFmtId="49" fontId="53" fillId="0" borderId="165" applyFill="0" applyProtection="0">
      <alignment horizontal="right"/>
    </xf>
    <xf numFmtId="0" fontId="57" fillId="38" borderId="161" applyNumberFormat="0" applyAlignment="0" applyProtection="0"/>
    <xf numFmtId="2" fontId="53"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1" fontId="53" fillId="0" borderId="160" applyFill="0" applyProtection="0">
      <alignment horizontal="right" vertical="top" wrapText="1"/>
    </xf>
    <xf numFmtId="0" fontId="45" fillId="40" borderId="160" applyNumberFormat="0" applyProtection="0">
      <alignment horizontal="left"/>
    </xf>
    <xf numFmtId="0" fontId="45" fillId="40" borderId="165" applyNumberFormat="0" applyProtection="0">
      <alignment horizontal="right"/>
    </xf>
    <xf numFmtId="2" fontId="41" fillId="0" borderId="160" applyFill="0" applyProtection="0">
      <alignment horizontal="right" vertical="top" wrapText="1"/>
    </xf>
    <xf numFmtId="1" fontId="41" fillId="0" borderId="160" applyFill="0" applyProtection="0">
      <alignment horizontal="right" vertical="top" wrapText="1"/>
    </xf>
    <xf numFmtId="0" fontId="53" fillId="0" borderId="165" applyFill="0" applyProtection="0">
      <alignment horizontal="right" vertical="top" wrapText="1"/>
    </xf>
    <xf numFmtId="0" fontId="68" fillId="62" borderId="165"/>
    <xf numFmtId="0" fontId="68" fillId="62" borderId="165"/>
    <xf numFmtId="1" fontId="53" fillId="0" borderId="165" applyFill="0" applyProtection="0">
      <alignment horizontal="right" vertical="top" wrapText="1"/>
    </xf>
    <xf numFmtId="0" fontId="57" fillId="38" borderId="161" applyNumberFormat="0" applyAlignment="0" applyProtection="0"/>
    <xf numFmtId="2" fontId="53" fillId="0" borderId="165" applyFill="0" applyProtection="0">
      <alignment horizontal="right" vertical="top" wrapText="1"/>
    </xf>
    <xf numFmtId="0" fontId="41" fillId="0" borderId="165" applyFill="0" applyProtection="0">
      <alignment horizontal="right" vertical="top" wrapText="1"/>
    </xf>
    <xf numFmtId="0" fontId="47" fillId="37" borderId="161" applyNumberFormat="0" applyAlignment="0" applyProtection="0"/>
    <xf numFmtId="1" fontId="53"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41" fillId="56" borderId="164" applyNumberFormat="0" applyFont="0" applyAlignment="0" applyProtection="0"/>
    <xf numFmtId="0" fontId="45" fillId="40" borderId="165" applyNumberFormat="0" applyProtection="0">
      <alignment horizontal="left"/>
    </xf>
    <xf numFmtId="49" fontId="53" fillId="0" borderId="165" applyFill="0" applyProtection="0">
      <alignment horizontal="right"/>
    </xf>
    <xf numFmtId="49" fontId="41" fillId="0" borderId="165" applyFill="0" applyProtection="0">
      <alignment horizontal="right"/>
    </xf>
    <xf numFmtId="2"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68" fillId="62" borderId="165"/>
    <xf numFmtId="1"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68" fillId="62" borderId="165"/>
    <xf numFmtId="0" fontId="49" fillId="38" borderId="162" applyNumberFormat="0" applyAlignment="0" applyProtection="0"/>
    <xf numFmtId="49" fontId="41" fillId="0" borderId="165" applyFill="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2" fontId="41" fillId="0" borderId="160" applyFill="0" applyProtection="0">
      <alignment horizontal="right" vertical="top" wrapText="1"/>
    </xf>
    <xf numFmtId="1" fontId="41" fillId="0" borderId="165" applyFill="0" applyProtection="0">
      <alignment horizontal="right" vertical="top" wrapText="1"/>
    </xf>
    <xf numFmtId="0" fontId="57" fillId="38" borderId="161" applyNumberFormat="0" applyAlignment="0" applyProtection="0"/>
    <xf numFmtId="2"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1" fontId="53"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50" fillId="0" borderId="163" applyNumberFormat="0" applyFill="0" applyAlignment="0" applyProtection="0"/>
    <xf numFmtId="0" fontId="41" fillId="0" borderId="165" applyFill="0" applyProtection="0">
      <alignment horizontal="right" vertical="top" wrapText="1"/>
    </xf>
    <xf numFmtId="49" fontId="53" fillId="0" borderId="165" applyFill="0" applyProtection="0">
      <alignment horizontal="right"/>
    </xf>
    <xf numFmtId="0"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9" fillId="38" borderId="162" applyNumberFormat="0" applyAlignment="0" applyProtection="0"/>
    <xf numFmtId="1" fontId="41" fillId="0" borderId="165" applyFill="0" applyProtection="0">
      <alignment horizontal="right" vertical="top" wrapText="1"/>
    </xf>
    <xf numFmtId="0" fontId="45" fillId="40" borderId="165" applyNumberFormat="0" applyProtection="0">
      <alignment horizontal="left"/>
    </xf>
    <xf numFmtId="0" fontId="68" fillId="62" borderId="165"/>
    <xf numFmtId="49" fontId="41" fillId="0" borderId="165" applyFill="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0" fontId="68" fillId="62" borderId="165"/>
    <xf numFmtId="2"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2" fontId="53" fillId="0" borderId="160" applyFill="0" applyProtection="0">
      <alignment horizontal="right" vertical="top" wrapText="1"/>
    </xf>
    <xf numFmtId="1" fontId="53" fillId="0" borderId="160" applyFill="0" applyProtection="0">
      <alignment horizontal="right" vertical="top" wrapText="1"/>
    </xf>
    <xf numFmtId="1" fontId="53" fillId="0" borderId="165" applyFill="0" applyProtection="0">
      <alignment horizontal="right" vertical="top" wrapText="1"/>
    </xf>
    <xf numFmtId="49" fontId="53" fillId="0" borderId="160" applyFill="0" applyProtection="0">
      <alignment horizontal="right"/>
    </xf>
    <xf numFmtId="0" fontId="41" fillId="56" borderId="164" applyNumberFormat="0" applyFont="0" applyAlignment="0" applyProtection="0"/>
    <xf numFmtId="0" fontId="45" fillId="40" borderId="160" applyNumberFormat="0" applyProtection="0">
      <alignment horizontal="right"/>
    </xf>
    <xf numFmtId="0" fontId="41" fillId="0" borderId="165" applyFill="0" applyProtection="0">
      <alignment horizontal="right" vertical="top" wrapText="1"/>
    </xf>
    <xf numFmtId="0" fontId="41" fillId="0" borderId="160" applyFill="0" applyProtection="0">
      <alignment horizontal="right" vertical="top" wrapText="1"/>
    </xf>
    <xf numFmtId="1" fontId="41" fillId="0" borderId="165" applyFill="0" applyProtection="0">
      <alignment horizontal="right" vertical="top" wrapText="1"/>
    </xf>
    <xf numFmtId="0" fontId="50" fillId="0" borderId="163" applyNumberFormat="0" applyFill="0" applyAlignment="0" applyProtection="0"/>
    <xf numFmtId="2" fontId="41" fillId="0" borderId="165" applyFill="0" applyProtection="0">
      <alignment horizontal="right" vertical="top" wrapText="1"/>
    </xf>
    <xf numFmtId="0" fontId="68" fillId="62" borderId="165"/>
    <xf numFmtId="0" fontId="49" fillId="38" borderId="162" applyNumberFormat="0" applyAlignment="0" applyProtection="0"/>
    <xf numFmtId="0" fontId="68" fillId="62" borderId="165"/>
    <xf numFmtId="0" fontId="53" fillId="0" borderId="165" applyFill="0" applyProtection="0">
      <alignment horizontal="right" vertical="top" wrapText="1"/>
    </xf>
    <xf numFmtId="0" fontId="68" fillId="62" borderId="165"/>
    <xf numFmtId="0" fontId="45" fillId="40" borderId="165" applyNumberFormat="0" applyProtection="0">
      <alignment horizontal="left"/>
    </xf>
    <xf numFmtId="0" fontId="68" fillId="62" borderId="165"/>
    <xf numFmtId="1" fontId="53" fillId="0" borderId="165" applyFill="0" applyProtection="0">
      <alignment horizontal="right" vertical="top" wrapText="1"/>
    </xf>
    <xf numFmtId="0" fontId="41" fillId="56" borderId="164" applyNumberFormat="0" applyFont="0" applyAlignment="0" applyProtection="0"/>
    <xf numFmtId="1" fontId="41" fillId="0" borderId="165" applyFill="0" applyProtection="0">
      <alignment horizontal="right" vertical="top" wrapText="1"/>
    </xf>
    <xf numFmtId="2" fontId="53" fillId="0" borderId="165" applyFill="0" applyProtection="0">
      <alignment horizontal="right" vertical="top" wrapText="1"/>
    </xf>
    <xf numFmtId="1" fontId="53" fillId="0" borderId="165" applyFill="0" applyProtection="0">
      <alignment horizontal="right" vertical="top" wrapText="1"/>
    </xf>
    <xf numFmtId="1" fontId="53" fillId="0" borderId="165" applyFill="0" applyProtection="0">
      <alignment horizontal="right" vertical="top" wrapText="1"/>
    </xf>
    <xf numFmtId="2" fontId="41" fillId="0" borderId="165" applyFill="0" applyProtection="0">
      <alignment horizontal="right" vertical="top" wrapText="1"/>
    </xf>
    <xf numFmtId="49" fontId="41" fillId="0" borderId="165" applyFill="0" applyProtection="0">
      <alignment horizontal="right"/>
    </xf>
    <xf numFmtId="0" fontId="68" fillId="62" borderId="165"/>
    <xf numFmtId="0" fontId="45" fillId="40" borderId="165" applyNumberFormat="0" applyProtection="0">
      <alignment horizontal="left"/>
    </xf>
    <xf numFmtId="0" fontId="50" fillId="0" borderId="163" applyNumberFormat="0" applyFill="0" applyAlignment="0" applyProtection="0"/>
    <xf numFmtId="0" fontId="68" fillId="62" borderId="165"/>
    <xf numFmtId="0" fontId="41" fillId="0" borderId="165" applyFill="0" applyProtection="0">
      <alignment horizontal="right" vertical="top" wrapText="1"/>
    </xf>
    <xf numFmtId="2" fontId="53" fillId="0" borderId="165" applyFill="0" applyProtection="0">
      <alignment horizontal="right" vertical="top" wrapText="1"/>
    </xf>
    <xf numFmtId="2" fontId="41"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0" fontId="68" fillId="62" borderId="165"/>
    <xf numFmtId="49" fontId="41" fillId="0" borderId="165" applyFill="0" applyProtection="0">
      <alignment horizontal="right"/>
    </xf>
    <xf numFmtId="49" fontId="41" fillId="0" borderId="160" applyFill="0" applyProtection="0">
      <alignment horizontal="right"/>
    </xf>
    <xf numFmtId="0" fontId="49" fillId="38" borderId="162" applyNumberFormat="0" applyAlignment="0" applyProtection="0"/>
    <xf numFmtId="0" fontId="68" fillId="62" borderId="165"/>
    <xf numFmtId="0" fontId="41" fillId="0" borderId="160" applyFill="0" applyProtection="0">
      <alignment horizontal="right" vertical="top" wrapText="1"/>
    </xf>
    <xf numFmtId="2" fontId="41" fillId="0" borderId="160" applyFill="0" applyProtection="0">
      <alignment horizontal="right" vertical="top" wrapText="1"/>
    </xf>
    <xf numFmtId="49" fontId="53" fillId="0" borderId="165" applyFill="0" applyProtection="0">
      <alignment horizontal="right"/>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left"/>
    </xf>
    <xf numFmtId="1" fontId="53"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right"/>
    </xf>
    <xf numFmtId="0" fontId="41" fillId="0" borderId="165" applyFill="0" applyProtection="0">
      <alignment horizontal="right" vertical="top" wrapText="1"/>
    </xf>
    <xf numFmtId="0" fontId="68" fillId="62" borderId="165"/>
    <xf numFmtId="49" fontId="53" fillId="0" borderId="165" applyFill="0" applyProtection="0">
      <alignment horizontal="right"/>
    </xf>
    <xf numFmtId="49" fontId="53" fillId="0" borderId="165" applyFill="0" applyProtection="0">
      <alignment horizontal="right"/>
    </xf>
    <xf numFmtId="1" fontId="41"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left"/>
    </xf>
    <xf numFmtId="0" fontId="68" fillId="62" borderId="165"/>
    <xf numFmtId="2" fontId="53" fillId="0" borderId="165" applyFill="0" applyProtection="0">
      <alignment horizontal="right" vertical="top" wrapText="1"/>
    </xf>
    <xf numFmtId="0" fontId="53"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68" fillId="62" borderId="165"/>
    <xf numFmtId="0" fontId="41" fillId="56" borderId="164" applyNumberFormat="0" applyFont="0" applyAlignment="0" applyProtection="0"/>
    <xf numFmtId="1" fontId="41" fillId="0" borderId="165" applyFill="0" applyProtection="0">
      <alignment horizontal="right" vertical="top" wrapText="1"/>
    </xf>
    <xf numFmtId="0" fontId="68" fillId="62" borderId="165"/>
    <xf numFmtId="49" fontId="53" fillId="0" borderId="165" applyFill="0" applyProtection="0">
      <alignment horizontal="right"/>
    </xf>
    <xf numFmtId="2" fontId="41" fillId="0" borderId="165"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41" fillId="0" borderId="160" applyFill="0" applyProtection="0">
      <alignment horizontal="right" vertical="top" wrapText="1"/>
    </xf>
    <xf numFmtId="0" fontId="45" fillId="40" borderId="165" applyNumberFormat="0" applyProtection="0">
      <alignment horizontal="left"/>
    </xf>
    <xf numFmtId="0" fontId="45" fillId="40" borderId="165" applyNumberFormat="0" applyProtection="0">
      <alignment horizontal="right"/>
    </xf>
    <xf numFmtId="49" fontId="53" fillId="0" borderId="160" applyFill="0" applyProtection="0">
      <alignment horizontal="right"/>
    </xf>
    <xf numFmtId="0" fontId="45" fillId="40" borderId="160" applyNumberFormat="0" applyProtection="0">
      <alignment horizontal="left"/>
    </xf>
    <xf numFmtId="0" fontId="68" fillId="62" borderId="165"/>
    <xf numFmtId="0" fontId="41" fillId="0" borderId="165" applyFill="0" applyProtection="0">
      <alignment horizontal="right" vertical="top" wrapText="1"/>
    </xf>
    <xf numFmtId="1"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45" fillId="40" borderId="165" applyNumberFormat="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1"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0"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right"/>
    </xf>
    <xf numFmtId="0" fontId="53" fillId="0" borderId="160" applyFill="0" applyProtection="0">
      <alignment horizontal="right" vertical="top" wrapText="1"/>
    </xf>
    <xf numFmtId="0" fontId="68" fillId="62" borderId="165"/>
    <xf numFmtId="2" fontId="53" fillId="0" borderId="160" applyFill="0" applyProtection="0">
      <alignment horizontal="right" vertical="top" wrapText="1"/>
    </xf>
    <xf numFmtId="1" fontId="41" fillId="0" borderId="160" applyFill="0" applyProtection="0">
      <alignment horizontal="right" vertical="top" wrapText="1"/>
    </xf>
    <xf numFmtId="0" fontId="45" fillId="40" borderId="165" applyNumberFormat="0" applyProtection="0">
      <alignment horizontal="left"/>
    </xf>
    <xf numFmtId="0" fontId="68" fillId="62" borderId="160"/>
    <xf numFmtId="0" fontId="68" fillId="62" borderId="160"/>
    <xf numFmtId="0" fontId="45" fillId="40" borderId="160" applyNumberFormat="0" applyProtection="0">
      <alignment horizontal="left"/>
    </xf>
    <xf numFmtId="0" fontId="45" fillId="40" borderId="165" applyNumberFormat="0" applyProtection="0">
      <alignment horizontal="right"/>
    </xf>
    <xf numFmtId="49" fontId="41" fillId="0" borderId="165" applyFill="0" applyProtection="0">
      <alignment horizontal="right"/>
    </xf>
    <xf numFmtId="0" fontId="45" fillId="40" borderId="165" applyNumberFormat="0" applyProtection="0">
      <alignment horizontal="right"/>
    </xf>
    <xf numFmtId="1" fontId="41" fillId="0" borderId="165" applyFill="0" applyProtection="0">
      <alignment horizontal="right" vertical="top" wrapText="1"/>
    </xf>
    <xf numFmtId="0" fontId="68" fillId="62" borderId="165"/>
    <xf numFmtId="0" fontId="68" fillId="62" borderId="165"/>
    <xf numFmtId="0" fontId="68" fillId="62" borderId="160"/>
    <xf numFmtId="0" fontId="53"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0" fontId="45" fillId="40" borderId="165" applyNumberFormat="0" applyProtection="0">
      <alignment horizontal="left"/>
    </xf>
    <xf numFmtId="0" fontId="68" fillId="62" borderId="165"/>
    <xf numFmtId="0" fontId="68" fillId="62" borderId="165"/>
    <xf numFmtId="0" fontId="68" fillId="62" borderId="165"/>
    <xf numFmtId="0" fontId="45" fillId="40" borderId="165" applyNumberFormat="0" applyProtection="0">
      <alignment horizontal="right"/>
    </xf>
    <xf numFmtId="0" fontId="41"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0" fontId="47" fillId="37" borderId="161" applyNumberFormat="0" applyAlignment="0" applyProtection="0"/>
    <xf numFmtId="0" fontId="45" fillId="40" borderId="165" applyNumberFormat="0" applyProtection="0">
      <alignment horizontal="left"/>
    </xf>
    <xf numFmtId="2" fontId="41" fillId="0" borderId="165" applyFill="0" applyProtection="0">
      <alignment horizontal="right" vertical="top" wrapText="1"/>
    </xf>
    <xf numFmtId="0" fontId="68" fillId="62" borderId="165"/>
    <xf numFmtId="0" fontId="68" fillId="62" borderId="165"/>
    <xf numFmtId="0" fontId="68" fillId="62" borderId="165"/>
    <xf numFmtId="0" fontId="47" fillId="37" borderId="161" applyNumberFormat="0" applyAlignment="0" applyProtection="0"/>
    <xf numFmtId="0" fontId="45" fillId="40" borderId="165" applyNumberFormat="0" applyProtection="0">
      <alignment horizontal="right"/>
    </xf>
    <xf numFmtId="0" fontId="45" fillId="40" borderId="165" applyNumberFormat="0" applyProtection="0">
      <alignment horizontal="left"/>
    </xf>
    <xf numFmtId="0" fontId="45" fillId="40" borderId="165" applyNumberFormat="0" applyProtection="0">
      <alignment horizontal="left"/>
    </xf>
    <xf numFmtId="2" fontId="41" fillId="0" borderId="165" applyFill="0" applyProtection="0">
      <alignment horizontal="right" vertical="top" wrapText="1"/>
    </xf>
    <xf numFmtId="0" fontId="45" fillId="40" borderId="165" applyNumberFormat="0" applyProtection="0">
      <alignment horizontal="left"/>
    </xf>
    <xf numFmtId="0" fontId="41" fillId="0" borderId="165" applyFill="0" applyProtection="0">
      <alignment horizontal="right" vertical="top" wrapText="1"/>
    </xf>
    <xf numFmtId="0" fontId="68" fillId="62" borderId="165"/>
    <xf numFmtId="0" fontId="68" fillId="62" borderId="165"/>
    <xf numFmtId="0" fontId="68" fillId="62" borderId="165"/>
    <xf numFmtId="0" fontId="53" fillId="0" borderId="165" applyFill="0" applyProtection="0">
      <alignment horizontal="right" vertical="top" wrapText="1"/>
    </xf>
    <xf numFmtId="0" fontId="68" fillId="62" borderId="165"/>
    <xf numFmtId="49" fontId="53" fillId="0" borderId="165" applyFill="0" applyProtection="0">
      <alignment horizontal="right"/>
    </xf>
    <xf numFmtId="0" fontId="41" fillId="0" borderId="165" applyFill="0" applyProtection="0">
      <alignment horizontal="right" vertical="top" wrapText="1"/>
    </xf>
    <xf numFmtId="0" fontId="68" fillId="62" borderId="165"/>
    <xf numFmtId="0" fontId="68" fillId="62" borderId="165"/>
    <xf numFmtId="0" fontId="68" fillId="62" borderId="165"/>
    <xf numFmtId="49" fontId="53" fillId="0" borderId="165" applyFill="0" applyProtection="0">
      <alignment horizontal="right"/>
    </xf>
    <xf numFmtId="49" fontId="53" fillId="0" borderId="165" applyFill="0" applyProtection="0">
      <alignment horizontal="right"/>
    </xf>
    <xf numFmtId="0" fontId="45" fillId="40" borderId="165" applyNumberFormat="0" applyProtection="0">
      <alignment horizontal="left"/>
    </xf>
    <xf numFmtId="0" fontId="68" fillId="62" borderId="165"/>
    <xf numFmtId="0" fontId="68" fillId="62" borderId="165"/>
    <xf numFmtId="0" fontId="68" fillId="62" borderId="165"/>
    <xf numFmtId="0" fontId="41" fillId="0" borderId="165" applyFill="0" applyProtection="0">
      <alignment horizontal="right" vertical="top" wrapText="1"/>
    </xf>
    <xf numFmtId="0" fontId="68" fillId="62" borderId="165"/>
    <xf numFmtId="0" fontId="68" fillId="62" borderId="165"/>
    <xf numFmtId="0" fontId="68" fillId="62" borderId="165"/>
    <xf numFmtId="0" fontId="68" fillId="62" borderId="165"/>
    <xf numFmtId="0" fontId="68" fillId="62" borderId="165"/>
    <xf numFmtId="0" fontId="47" fillId="37" borderId="161" applyNumberFormat="0" applyAlignment="0" applyProtection="0"/>
    <xf numFmtId="0" fontId="47" fillId="37"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0" fontId="53" fillId="0" borderId="165" applyFill="0" applyProtection="0">
      <alignment horizontal="right" vertical="top" wrapText="1"/>
    </xf>
    <xf numFmtId="1" fontId="53"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0" fontId="53" fillId="0" borderId="165" applyFill="0" applyProtection="0">
      <alignment horizontal="right" vertical="top" wrapText="1"/>
    </xf>
    <xf numFmtId="49" fontId="53"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0" fontId="41" fillId="56" borderId="164" applyNumberFormat="0" applyFont="0" applyAlignment="0" applyProtection="0"/>
    <xf numFmtId="0" fontId="57" fillId="38" borderId="161" applyNumberFormat="0" applyAlignment="0" applyProtection="0"/>
    <xf numFmtId="0" fontId="49" fillId="38" borderId="162" applyNumberFormat="0" applyAlignment="0" applyProtection="0"/>
    <xf numFmtId="0" fontId="41" fillId="56" borderId="164" applyNumberFormat="0" applyFont="0" applyAlignment="0" applyProtection="0"/>
    <xf numFmtId="0" fontId="57" fillId="38" borderId="161" applyNumberFormat="0" applyAlignment="0" applyProtection="0"/>
    <xf numFmtId="0" fontId="68" fillId="62" borderId="165"/>
    <xf numFmtId="0" fontId="68" fillId="62" borderId="165"/>
    <xf numFmtId="0" fontId="68" fillId="62" borderId="165"/>
    <xf numFmtId="0" fontId="57" fillId="38" borderId="161" applyNumberFormat="0" applyAlignment="0" applyProtection="0"/>
    <xf numFmtId="0" fontId="41" fillId="56" borderId="164" applyNumberFormat="0" applyFont="0" applyAlignment="0" applyProtection="0"/>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68" fillId="62" borderId="165"/>
    <xf numFmtId="0" fontId="49" fillId="38" borderId="162" applyNumberFormat="0" applyAlignment="0" applyProtection="0"/>
    <xf numFmtId="0" fontId="68" fillId="62" borderId="165"/>
    <xf numFmtId="0" fontId="68" fillId="62" borderId="165"/>
    <xf numFmtId="0" fontId="68" fillId="62" borderId="165"/>
    <xf numFmtId="0" fontId="68" fillId="62" borderId="165"/>
    <xf numFmtId="0" fontId="41" fillId="56" borderId="164" applyNumberFormat="0" applyFont="0" applyAlignment="0" applyProtection="0"/>
    <xf numFmtId="0" fontId="50" fillId="0" borderId="163" applyNumberFormat="0" applyFill="0" applyAlignment="0" applyProtection="0"/>
    <xf numFmtId="0" fontId="47" fillId="37" borderId="161" applyNumberFormat="0" applyAlignment="0" applyProtection="0"/>
    <xf numFmtId="0" fontId="41" fillId="56" borderId="164" applyNumberFormat="0" applyFont="0" applyAlignment="0" applyProtection="0"/>
    <xf numFmtId="0" fontId="68" fillId="62" borderId="165"/>
    <xf numFmtId="0" fontId="68" fillId="62" borderId="165"/>
    <xf numFmtId="0" fontId="68" fillId="62" borderId="165"/>
    <xf numFmtId="0" fontId="49" fillId="38" borderId="162" applyNumberFormat="0" applyAlignment="0" applyProtection="0"/>
    <xf numFmtId="0" fontId="47" fillId="37" borderId="161" applyNumberFormat="0" applyAlignment="0" applyProtection="0"/>
    <xf numFmtId="0" fontId="68" fillId="62" borderId="165"/>
    <xf numFmtId="0" fontId="57" fillId="38" borderId="161" applyNumberFormat="0" applyAlignment="0" applyProtection="0"/>
    <xf numFmtId="0" fontId="68" fillId="62" borderId="165"/>
    <xf numFmtId="0" fontId="68" fillId="62" borderId="165"/>
    <xf numFmtId="0" fontId="68" fillId="62" borderId="165"/>
    <xf numFmtId="0" fontId="68" fillId="62" borderId="165"/>
    <xf numFmtId="0" fontId="49" fillId="38" borderId="162" applyNumberFormat="0" applyAlignment="0" applyProtection="0"/>
    <xf numFmtId="0" fontId="68" fillId="62" borderId="165"/>
    <xf numFmtId="0" fontId="50" fillId="0" borderId="163" applyNumberFormat="0" applyFill="0" applyAlignment="0" applyProtection="0"/>
    <xf numFmtId="0" fontId="68" fillId="62" borderId="165"/>
    <xf numFmtId="0" fontId="50" fillId="0" borderId="163" applyNumberFormat="0" applyFill="0" applyAlignment="0" applyProtection="0"/>
    <xf numFmtId="0" fontId="68" fillId="62" borderId="165"/>
    <xf numFmtId="0" fontId="47" fillId="37" borderId="161" applyNumberFormat="0" applyAlignment="0" applyProtection="0"/>
    <xf numFmtId="0" fontId="68" fillId="62" borderId="165"/>
    <xf numFmtId="0" fontId="47" fillId="37" borderId="161" applyNumberFormat="0" applyAlignment="0" applyProtection="0"/>
    <xf numFmtId="0" fontId="68" fillId="62" borderId="165"/>
    <xf numFmtId="0" fontId="41" fillId="56" borderId="164" applyNumberFormat="0" applyFont="0" applyAlignment="0" applyProtection="0"/>
    <xf numFmtId="0" fontId="50" fillId="0" borderId="163" applyNumberFormat="0" applyFill="0" applyAlignment="0" applyProtection="0"/>
    <xf numFmtId="0" fontId="50" fillId="0" borderId="163" applyNumberFormat="0" applyFill="0" applyAlignment="0" applyProtection="0"/>
    <xf numFmtId="0" fontId="57" fillId="38" borderId="161" applyNumberFormat="0" applyAlignment="0" applyProtection="0"/>
    <xf numFmtId="0" fontId="68" fillId="62" borderId="165"/>
    <xf numFmtId="0" fontId="68" fillId="62" borderId="165"/>
    <xf numFmtId="0" fontId="68" fillId="62" borderId="165"/>
    <xf numFmtId="0" fontId="68" fillId="62" borderId="165"/>
    <xf numFmtId="0" fontId="41" fillId="56" borderId="164" applyNumberFormat="0" applyFont="0" applyAlignment="0" applyProtection="0"/>
    <xf numFmtId="0" fontId="49" fillId="38" borderId="162" applyNumberFormat="0" applyAlignment="0" applyProtection="0"/>
    <xf numFmtId="0" fontId="68" fillId="62" borderId="165"/>
    <xf numFmtId="0" fontId="68" fillId="62" borderId="165"/>
    <xf numFmtId="0" fontId="41" fillId="56" borderId="164" applyNumberFormat="0" applyFont="0" applyAlignment="0" applyProtection="0"/>
    <xf numFmtId="0" fontId="68" fillId="62" borderId="165"/>
    <xf numFmtId="0" fontId="50" fillId="0" borderId="163" applyNumberFormat="0" applyFill="0" applyAlignment="0" applyProtection="0"/>
    <xf numFmtId="0" fontId="50" fillId="0" borderId="163" applyNumberFormat="0" applyFill="0" applyAlignment="0" applyProtection="0"/>
    <xf numFmtId="0" fontId="47" fillId="37" borderId="161" applyNumberFormat="0" applyAlignment="0" applyProtection="0"/>
    <xf numFmtId="0" fontId="68" fillId="62" borderId="165"/>
    <xf numFmtId="0" fontId="49" fillId="38" borderId="162" applyNumberFormat="0" applyAlignment="0" applyProtection="0"/>
    <xf numFmtId="0" fontId="47" fillId="37" borderId="161" applyNumberFormat="0" applyAlignment="0" applyProtection="0"/>
    <xf numFmtId="0" fontId="50" fillId="0" borderId="163" applyNumberFormat="0" applyFill="0" applyAlignment="0" applyProtection="0"/>
    <xf numFmtId="0" fontId="49" fillId="38" borderId="162" applyNumberFormat="0" applyAlignment="0" applyProtection="0"/>
    <xf numFmtId="0" fontId="47" fillId="37" borderId="161" applyNumberFormat="0" applyAlignment="0" applyProtection="0"/>
    <xf numFmtId="0" fontId="68" fillId="62" borderId="165"/>
    <xf numFmtId="0" fontId="47" fillId="37" borderId="161" applyNumberFormat="0" applyAlignment="0" applyProtection="0"/>
    <xf numFmtId="0" fontId="68" fillId="62" borderId="165"/>
    <xf numFmtId="0" fontId="68" fillId="62" borderId="165"/>
    <xf numFmtId="0" fontId="68" fillId="62" borderId="165"/>
    <xf numFmtId="0" fontId="68" fillId="62" borderId="165"/>
    <xf numFmtId="0" fontId="41" fillId="56" borderId="164" applyNumberFormat="0" applyFont="0" applyAlignment="0" applyProtection="0"/>
    <xf numFmtId="0" fontId="68" fillId="62" borderId="165"/>
    <xf numFmtId="0" fontId="68" fillId="62" borderId="165"/>
    <xf numFmtId="0" fontId="49" fillId="38" borderId="162" applyNumberFormat="0" applyAlignment="0" applyProtection="0"/>
    <xf numFmtId="0" fontId="41" fillId="56" borderId="164" applyNumberFormat="0" applyFont="0" applyAlignment="0" applyProtection="0"/>
    <xf numFmtId="0" fontId="68" fillId="62" borderId="165"/>
    <xf numFmtId="0" fontId="68" fillId="62" borderId="165"/>
    <xf numFmtId="0" fontId="68" fillId="62" borderId="165"/>
    <xf numFmtId="0" fontId="68" fillId="62" borderId="165"/>
    <xf numFmtId="0" fontId="68" fillId="62" borderId="165"/>
    <xf numFmtId="0" fontId="68" fillId="62" borderId="165"/>
    <xf numFmtId="0" fontId="57" fillId="38" borderId="161" applyNumberFormat="0" applyAlignment="0" applyProtection="0"/>
    <xf numFmtId="0" fontId="57" fillId="38" borderId="161" applyNumberFormat="0" applyAlignment="0" applyProtection="0"/>
    <xf numFmtId="0" fontId="47" fillId="37" borderId="161" applyNumberFormat="0" applyAlignment="0" applyProtection="0"/>
    <xf numFmtId="0" fontId="41" fillId="56" borderId="164" applyNumberFormat="0" applyFont="0" applyAlignment="0" applyProtection="0"/>
    <xf numFmtId="0" fontId="41" fillId="56" borderId="164" applyNumberFormat="0" applyFont="0" applyAlignment="0" applyProtection="0"/>
    <xf numFmtId="0" fontId="49" fillId="38" borderId="162" applyNumberFormat="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1" fillId="56" borderId="164" applyNumberFormat="0" applyFont="0" applyAlignment="0" applyProtection="0"/>
    <xf numFmtId="0" fontId="41" fillId="56" borderId="164" applyNumberFormat="0" applyFont="0" applyAlignment="0" applyProtection="0"/>
    <xf numFmtId="0" fontId="47" fillId="37" borderId="161" applyNumberFormat="0" applyAlignment="0" applyProtection="0"/>
    <xf numFmtId="0" fontId="47" fillId="37" borderId="161" applyNumberFormat="0" applyAlignment="0" applyProtection="0"/>
    <xf numFmtId="0" fontId="57" fillId="38" borderId="161" applyNumberFormat="0" applyAlignment="0" applyProtection="0"/>
    <xf numFmtId="0" fontId="57" fillId="38"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5" applyNumberFormat="0" applyProtection="0">
      <alignment horizontal="right"/>
    </xf>
    <xf numFmtId="0" fontId="45" fillId="40" borderId="165" applyNumberFormat="0" applyProtection="0">
      <alignment horizontal="left"/>
    </xf>
    <xf numFmtId="0" fontId="45" fillId="40" borderId="165" applyNumberFormat="0" applyProtection="0">
      <alignment horizontal="right"/>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left"/>
    </xf>
    <xf numFmtId="49" fontId="41" fillId="0" borderId="165" applyFill="0" applyProtection="0">
      <alignment horizontal="right"/>
    </xf>
    <xf numFmtId="0"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0" fontId="41" fillId="56" borderId="164" applyNumberFormat="0" applyFont="0" applyAlignment="0" applyProtection="0"/>
    <xf numFmtId="0"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53" fillId="0" borderId="165" applyFill="0" applyProtection="0">
      <alignment horizontal="right" vertical="top" wrapText="1"/>
    </xf>
    <xf numFmtId="0" fontId="68" fillId="62" borderId="165"/>
    <xf numFmtId="0" fontId="68" fillId="62" borderId="165"/>
    <xf numFmtId="1" fontId="41" fillId="0" borderId="165" applyFill="0" applyProtection="0">
      <alignment horizontal="right" vertical="top" wrapText="1"/>
    </xf>
    <xf numFmtId="1" fontId="53" fillId="0" borderId="165" applyFill="0" applyProtection="0">
      <alignment horizontal="right" vertical="top" wrapText="1"/>
    </xf>
    <xf numFmtId="49" fontId="41" fillId="0" borderId="165" applyFill="0" applyProtection="0">
      <alignment horizontal="right"/>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68" fillId="62" borderId="165"/>
    <xf numFmtId="0" fontId="68" fillId="62" borderId="165"/>
    <xf numFmtId="1"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49" fontId="53" fillId="0" borderId="165" applyFill="0" applyProtection="0">
      <alignment horizontal="right"/>
    </xf>
    <xf numFmtId="49" fontId="53"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left"/>
    </xf>
    <xf numFmtId="1" fontId="53" fillId="0" borderId="165" applyFill="0" applyProtection="0">
      <alignment horizontal="right" vertical="top" wrapText="1"/>
    </xf>
    <xf numFmtId="0" fontId="41" fillId="56" borderId="164" applyNumberFormat="0" applyFont="0" applyAlignment="0" applyProtection="0"/>
    <xf numFmtId="2"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1" fontId="53" fillId="0" borderId="165" applyFill="0" applyProtection="0">
      <alignment horizontal="right" vertical="top" wrapText="1"/>
    </xf>
    <xf numFmtId="0"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2" fontId="41" fillId="0" borderId="165" applyFill="0" applyProtection="0">
      <alignment horizontal="right" vertical="top" wrapText="1"/>
    </xf>
    <xf numFmtId="49" fontId="53" fillId="0" borderId="165" applyFill="0" applyProtection="0">
      <alignment horizontal="right"/>
    </xf>
    <xf numFmtId="0" fontId="41" fillId="0" borderId="165" applyFill="0" applyProtection="0">
      <alignment horizontal="right" vertical="top" wrapText="1"/>
    </xf>
    <xf numFmtId="0" fontId="41" fillId="56" borderId="164" applyNumberFormat="0" applyFont="0" applyAlignment="0" applyProtection="0"/>
    <xf numFmtId="0" fontId="68" fillId="62" borderId="165"/>
    <xf numFmtId="1" fontId="53" fillId="0" borderId="165" applyFill="0" applyProtection="0">
      <alignment horizontal="right" vertical="top" wrapText="1"/>
    </xf>
    <xf numFmtId="0" fontId="57" fillId="38" borderId="161" applyNumberFormat="0" applyAlignment="0" applyProtection="0"/>
    <xf numFmtId="0" fontId="41" fillId="0" borderId="165" applyFill="0" applyProtection="0">
      <alignment horizontal="right" vertical="top" wrapText="1"/>
    </xf>
    <xf numFmtId="0" fontId="45" fillId="40" borderId="165" applyNumberFormat="0" applyProtection="0">
      <alignment horizontal="left"/>
    </xf>
    <xf numFmtId="0" fontId="68" fillId="62" borderId="165"/>
    <xf numFmtId="0" fontId="45" fillId="40" borderId="165" applyNumberFormat="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0"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2" fontId="53"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right"/>
    </xf>
    <xf numFmtId="0" fontId="50" fillId="0" borderId="163" applyNumberFormat="0" applyFill="0" applyAlignment="0" applyProtection="0"/>
    <xf numFmtId="0" fontId="68" fillId="62" borderId="165"/>
    <xf numFmtId="0" fontId="47" fillId="37" borderId="161" applyNumberFormat="0" applyAlignment="0" applyProtection="0"/>
    <xf numFmtId="49" fontId="41" fillId="0" borderId="165" applyFill="0" applyProtection="0">
      <alignment horizontal="right"/>
    </xf>
    <xf numFmtId="0" fontId="49" fillId="38" borderId="162" applyNumberFormat="0" applyAlignment="0" applyProtection="0"/>
    <xf numFmtId="49" fontId="53"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right"/>
    </xf>
    <xf numFmtId="1" fontId="53" fillId="0" borderId="165" applyFill="0" applyProtection="0">
      <alignment horizontal="right" vertical="top" wrapText="1"/>
    </xf>
    <xf numFmtId="49" fontId="41" fillId="0" borderId="165" applyFill="0" applyProtection="0">
      <alignment horizontal="right"/>
    </xf>
    <xf numFmtId="0" fontId="41" fillId="0" borderId="165" applyFill="0" applyProtection="0">
      <alignment horizontal="right" vertical="top" wrapText="1"/>
    </xf>
    <xf numFmtId="49" fontId="41" fillId="0" borderId="165" applyFill="0" applyProtection="0">
      <alignment horizontal="right"/>
    </xf>
    <xf numFmtId="0" fontId="47" fillId="37" borderId="161" applyNumberFormat="0" applyAlignment="0" applyProtection="0"/>
    <xf numFmtId="0" fontId="68" fillId="62" borderId="165"/>
    <xf numFmtId="1"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2" fontId="41" fillId="0" borderId="165" applyFill="0" applyProtection="0">
      <alignment horizontal="right" vertical="top" wrapText="1"/>
    </xf>
    <xf numFmtId="0" fontId="68" fillId="62" borderId="165"/>
    <xf numFmtId="49" fontId="53" fillId="0" borderId="165" applyFill="0" applyProtection="0">
      <alignment horizontal="right"/>
    </xf>
    <xf numFmtId="0" fontId="68" fillId="62" borderId="165"/>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left"/>
    </xf>
    <xf numFmtId="0" fontId="41" fillId="0" borderId="165" applyFill="0" applyProtection="0">
      <alignment horizontal="right" vertical="top" wrapText="1"/>
    </xf>
    <xf numFmtId="2" fontId="41" fillId="0" borderId="165" applyFill="0" applyProtection="0">
      <alignment horizontal="right" vertical="top" wrapText="1"/>
    </xf>
    <xf numFmtId="49" fontId="53" fillId="0" borderId="165" applyFill="0" applyProtection="0">
      <alignment horizontal="right"/>
    </xf>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0" fontId="45" fillId="40" borderId="165" applyNumberFormat="0" applyProtection="0">
      <alignment horizontal="left"/>
    </xf>
    <xf numFmtId="0"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68" fillId="62" borderId="165"/>
    <xf numFmtId="0" fontId="53" fillId="0" borderId="165"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left"/>
    </xf>
    <xf numFmtId="2" fontId="41"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left"/>
    </xf>
    <xf numFmtId="1" fontId="53" fillId="0" borderId="165" applyFill="0" applyProtection="0">
      <alignment horizontal="right" vertical="top" wrapText="1"/>
    </xf>
    <xf numFmtId="1" fontId="41"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49" fontId="41" fillId="0" borderId="165" applyFill="0" applyProtection="0">
      <alignment horizontal="right"/>
    </xf>
    <xf numFmtId="2" fontId="41"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2"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right"/>
    </xf>
    <xf numFmtId="0" fontId="45" fillId="40" borderId="165" applyNumberFormat="0" applyProtection="0">
      <alignment horizontal="left"/>
    </xf>
    <xf numFmtId="1"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2" fontId="41"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0" fontId="41" fillId="56" borderId="164" applyNumberFormat="0" applyFont="0" applyAlignment="0" applyProtection="0"/>
    <xf numFmtId="49" fontId="53" fillId="0" borderId="165" applyFill="0" applyProtection="0">
      <alignment horizontal="right"/>
    </xf>
    <xf numFmtId="1" fontId="41" fillId="0" borderId="165" applyFill="0" applyProtection="0">
      <alignment horizontal="right" vertical="top" wrapText="1"/>
    </xf>
    <xf numFmtId="1" fontId="53" fillId="0" borderId="165" applyFill="0" applyProtection="0">
      <alignment horizontal="right" vertical="top" wrapText="1"/>
    </xf>
    <xf numFmtId="0" fontId="68" fillId="62" borderId="165"/>
    <xf numFmtId="0" fontId="68" fillId="62" borderId="165"/>
    <xf numFmtId="0" fontId="68" fillId="62" borderId="165"/>
    <xf numFmtId="0" fontId="41" fillId="0" borderId="165" applyFill="0" applyProtection="0">
      <alignment horizontal="right" vertical="top" wrapText="1"/>
    </xf>
    <xf numFmtId="49" fontId="53" fillId="0" borderId="165" applyFill="0" applyProtection="0">
      <alignment horizontal="right"/>
    </xf>
    <xf numFmtId="49" fontId="53" fillId="0" borderId="165" applyFill="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2" fontId="53" fillId="0" borderId="165" applyFill="0" applyProtection="0">
      <alignment horizontal="right" vertical="top" wrapText="1"/>
    </xf>
    <xf numFmtId="0" fontId="50" fillId="0" borderId="163" applyNumberFormat="0" applyFill="0" applyAlignment="0" applyProtection="0"/>
    <xf numFmtId="0" fontId="68" fillId="62" borderId="165"/>
    <xf numFmtId="49" fontId="41" fillId="0" borderId="165" applyFill="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0" fontId="45" fillId="40" borderId="165" applyNumberFormat="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49" fillId="38" borderId="162" applyNumberFormat="0" applyAlignment="0" applyProtection="0"/>
    <xf numFmtId="49" fontId="53" fillId="0" borderId="165" applyFill="0" applyProtection="0">
      <alignment horizontal="right"/>
    </xf>
    <xf numFmtId="2" fontId="53" fillId="0" borderId="165" applyFill="0" applyProtection="0">
      <alignment horizontal="right" vertical="top" wrapText="1"/>
    </xf>
    <xf numFmtId="2" fontId="41" fillId="0" borderId="165" applyFill="0" applyProtection="0">
      <alignment horizontal="right" vertical="top" wrapText="1"/>
    </xf>
    <xf numFmtId="2" fontId="53" fillId="0" borderId="165" applyFill="0" applyProtection="0">
      <alignment horizontal="right" vertical="top" wrapText="1"/>
    </xf>
    <xf numFmtId="0" fontId="45" fillId="40" borderId="165" applyNumberFormat="0" applyProtection="0">
      <alignment horizontal="left"/>
    </xf>
    <xf numFmtId="1" fontId="41" fillId="0" borderId="165" applyFill="0" applyProtection="0">
      <alignment horizontal="right" vertical="top" wrapText="1"/>
    </xf>
    <xf numFmtId="0" fontId="45" fillId="40" borderId="165" applyNumberFormat="0" applyProtection="0">
      <alignment horizontal="right"/>
    </xf>
    <xf numFmtId="0" fontId="68" fillId="62" borderId="165"/>
    <xf numFmtId="0" fontId="68" fillId="62" borderId="165"/>
    <xf numFmtId="0" fontId="68" fillId="62" borderId="165"/>
    <xf numFmtId="2" fontId="53" fillId="0" borderId="165" applyFill="0" applyProtection="0">
      <alignment horizontal="right" vertical="top" wrapText="1"/>
    </xf>
    <xf numFmtId="2" fontId="41"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left"/>
    </xf>
    <xf numFmtId="0" fontId="68" fillId="62" borderId="165"/>
    <xf numFmtId="0" fontId="41" fillId="0" borderId="165"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1" fontId="53" fillId="0" borderId="165" applyFill="0" applyProtection="0">
      <alignment horizontal="right" vertical="top" wrapText="1"/>
    </xf>
    <xf numFmtId="0" fontId="68" fillId="62" borderId="165"/>
    <xf numFmtId="2"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68" fillId="62" borderId="165"/>
    <xf numFmtId="0" fontId="68" fillId="62" borderId="165"/>
    <xf numFmtId="49" fontId="41" fillId="0" borderId="165" applyFill="0" applyProtection="0">
      <alignment horizontal="right"/>
    </xf>
    <xf numFmtId="0" fontId="45" fillId="40" borderId="165" applyNumberFormat="0" applyProtection="0">
      <alignment horizontal="left"/>
    </xf>
    <xf numFmtId="0" fontId="68" fillId="62" borderId="165"/>
    <xf numFmtId="0"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2" fontId="41" fillId="0" borderId="165" applyFill="0" applyProtection="0">
      <alignment horizontal="right" vertical="top" wrapText="1"/>
    </xf>
    <xf numFmtId="0" fontId="68" fillId="62" borderId="165"/>
    <xf numFmtId="0" fontId="68" fillId="62" borderId="165"/>
    <xf numFmtId="0" fontId="68" fillId="62" borderId="165"/>
    <xf numFmtId="0" fontId="41" fillId="56" borderId="164" applyNumberFormat="0" applyFont="0" applyAlignment="0" applyProtection="0"/>
    <xf numFmtId="0" fontId="57" fillId="38" borderId="161" applyNumberFormat="0" applyAlignment="0" applyProtection="0"/>
    <xf numFmtId="0" fontId="47" fillId="37" borderId="161" applyNumberFormat="0" applyAlignment="0" applyProtection="0"/>
    <xf numFmtId="0" fontId="41" fillId="56" borderId="164" applyNumberFormat="0" applyFont="0" applyAlignment="0" applyProtection="0"/>
    <xf numFmtId="2" fontId="53" fillId="0" borderId="165" applyFill="0" applyProtection="0">
      <alignment horizontal="right" vertical="top" wrapText="1"/>
    </xf>
    <xf numFmtId="0" fontId="47" fillId="37" borderId="161" applyNumberFormat="0" applyAlignment="0" applyProtection="0"/>
    <xf numFmtId="0" fontId="47" fillId="37" borderId="161" applyNumberFormat="0" applyAlignment="0" applyProtection="0"/>
    <xf numFmtId="0" fontId="68" fillId="62" borderId="165"/>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47" fillId="37" borderId="161" applyNumberFormat="0" applyAlignment="0" applyProtection="0"/>
    <xf numFmtId="0" fontId="47" fillId="37" borderId="161" applyNumberFormat="0" applyAlignment="0" applyProtection="0"/>
    <xf numFmtId="0" fontId="41" fillId="0" borderId="165" applyFill="0" applyProtection="0">
      <alignment horizontal="right" vertical="top" wrapText="1"/>
    </xf>
    <xf numFmtId="0" fontId="68" fillId="62" borderId="165"/>
    <xf numFmtId="0" fontId="45" fillId="40" borderId="165" applyNumberFormat="0" applyProtection="0">
      <alignment horizontal="left"/>
    </xf>
    <xf numFmtId="0" fontId="45" fillId="40" borderId="165" applyNumberFormat="0" applyProtection="0">
      <alignment horizontal="right"/>
    </xf>
    <xf numFmtId="1" fontId="41"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right"/>
    </xf>
    <xf numFmtId="0" fontId="68" fillId="62" borderId="165"/>
    <xf numFmtId="2" fontId="41" fillId="0" borderId="165" applyFill="0" applyProtection="0">
      <alignment horizontal="right" vertical="top" wrapText="1"/>
    </xf>
    <xf numFmtId="0" fontId="53" fillId="0" borderId="165" applyFill="0" applyProtection="0">
      <alignment horizontal="right" vertical="top" wrapText="1"/>
    </xf>
    <xf numFmtId="0" fontId="45" fillId="40" borderId="165" applyNumberFormat="0" applyProtection="0">
      <alignment horizontal="left"/>
    </xf>
    <xf numFmtId="0" fontId="41" fillId="56" borderId="164" applyNumberFormat="0" applyFont="0" applyAlignment="0" applyProtection="0"/>
    <xf numFmtId="0" fontId="57" fillId="38" borderId="161" applyNumberFormat="0" applyAlignment="0" applyProtection="0"/>
    <xf numFmtId="0" fontId="45" fillId="40" borderId="165" applyNumberFormat="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0" fontId="53" fillId="0" borderId="165" applyFill="0" applyProtection="0">
      <alignment horizontal="right" vertical="top" wrapText="1"/>
    </xf>
    <xf numFmtId="49" fontId="41" fillId="0" borderId="165" applyFill="0" applyProtection="0">
      <alignment horizontal="right"/>
    </xf>
    <xf numFmtId="0" fontId="68" fillId="62" borderId="165"/>
    <xf numFmtId="0" fontId="45" fillId="40" borderId="165" applyNumberFormat="0" applyProtection="0">
      <alignment horizontal="right"/>
    </xf>
    <xf numFmtId="0" fontId="68" fillId="62" borderId="165"/>
    <xf numFmtId="0" fontId="45" fillId="40" borderId="165" applyNumberFormat="0" applyProtection="0">
      <alignment horizontal="left"/>
    </xf>
    <xf numFmtId="49" fontId="53" fillId="0" borderId="165" applyFill="0" applyProtection="0">
      <alignment horizontal="right"/>
    </xf>
    <xf numFmtId="0" fontId="68" fillId="62" borderId="165"/>
    <xf numFmtId="0" fontId="47" fillId="37" borderId="161" applyNumberFormat="0" applyAlignment="0" applyProtection="0"/>
    <xf numFmtId="1" fontId="53" fillId="0" borderId="165" applyFill="0" applyProtection="0">
      <alignment horizontal="right" vertical="top" wrapText="1"/>
    </xf>
    <xf numFmtId="0" fontId="45" fillId="40" borderId="165" applyNumberFormat="0" applyProtection="0">
      <alignment horizontal="right"/>
    </xf>
    <xf numFmtId="49" fontId="53" fillId="0" borderId="165" applyFill="0" applyProtection="0">
      <alignment horizontal="right"/>
    </xf>
    <xf numFmtId="0" fontId="45" fillId="40" borderId="165" applyNumberFormat="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50" fillId="0" borderId="163" applyNumberFormat="0" applyFill="0" applyAlignment="0" applyProtection="0"/>
    <xf numFmtId="0" fontId="68" fillId="62" borderId="165"/>
    <xf numFmtId="49" fontId="41" fillId="0" borderId="165" applyFill="0" applyProtection="0">
      <alignment horizontal="right"/>
    </xf>
    <xf numFmtId="0"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2" fontId="41" fillId="0" borderId="165" applyFill="0" applyProtection="0">
      <alignment horizontal="right" vertical="top" wrapText="1"/>
    </xf>
    <xf numFmtId="0" fontId="68" fillId="62" borderId="165"/>
    <xf numFmtId="0" fontId="41" fillId="0" borderId="165" applyFill="0" applyProtection="0">
      <alignment horizontal="right" vertical="top" wrapText="1"/>
    </xf>
    <xf numFmtId="0" fontId="50" fillId="0" borderId="163" applyNumberFormat="0" applyFill="0" applyAlignment="0" applyProtection="0"/>
    <xf numFmtId="1"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0" fontId="68" fillId="62" borderId="165"/>
    <xf numFmtId="0" fontId="41" fillId="56" borderId="164" applyNumberFormat="0" applyFont="0" applyAlignment="0" applyProtection="0"/>
    <xf numFmtId="0" fontId="57" fillId="38" borderId="161" applyNumberFormat="0" applyAlignment="0" applyProtection="0"/>
    <xf numFmtId="1" fontId="41" fillId="0" borderId="165" applyFill="0" applyProtection="0">
      <alignment horizontal="right" vertical="top" wrapText="1"/>
    </xf>
    <xf numFmtId="0" fontId="47" fillId="37" borderId="161" applyNumberFormat="0" applyAlignment="0" applyProtection="0"/>
    <xf numFmtId="49" fontId="41" fillId="0" borderId="165" applyFill="0" applyProtection="0">
      <alignment horizontal="right"/>
    </xf>
    <xf numFmtId="0" fontId="68" fillId="62" borderId="165"/>
    <xf numFmtId="2" fontId="41" fillId="0" borderId="165" applyFill="0" applyProtection="0">
      <alignment horizontal="right" vertical="top" wrapText="1"/>
    </xf>
    <xf numFmtId="0" fontId="41" fillId="0" borderId="165" applyFill="0" applyProtection="0">
      <alignment horizontal="right" vertical="top" wrapText="1"/>
    </xf>
    <xf numFmtId="0" fontId="49" fillId="38" borderId="162" applyNumberFormat="0" applyAlignment="0" applyProtection="0"/>
    <xf numFmtId="1"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68" fillId="62" borderId="165"/>
    <xf numFmtId="0" fontId="68" fillId="62" borderId="165"/>
    <xf numFmtId="2" fontId="53" fillId="0" borderId="165" applyFill="0" applyProtection="0">
      <alignment horizontal="right" vertical="top" wrapText="1"/>
    </xf>
    <xf numFmtId="0" fontId="45" fillId="40" borderId="165" applyNumberFormat="0" applyProtection="0">
      <alignment horizontal="right"/>
    </xf>
    <xf numFmtId="0" fontId="68" fillId="62" borderId="165"/>
    <xf numFmtId="0" fontId="68" fillId="62" borderId="165"/>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1" fontId="53" fillId="0" borderId="165" applyFill="0" applyProtection="0">
      <alignment horizontal="right" vertical="top" wrapText="1"/>
    </xf>
    <xf numFmtId="0" fontId="45" fillId="40" borderId="165" applyNumberFormat="0" applyProtection="0">
      <alignment horizontal="right"/>
    </xf>
    <xf numFmtId="0" fontId="45" fillId="40" borderId="165" applyNumberFormat="0" applyProtection="0">
      <alignment horizontal="right"/>
    </xf>
    <xf numFmtId="0" fontId="45" fillId="40" borderId="165" applyNumberFormat="0" applyProtection="0">
      <alignment horizontal="right"/>
    </xf>
    <xf numFmtId="49" fontId="53" fillId="0" borderId="165" applyFill="0" applyProtection="0">
      <alignment horizontal="right"/>
    </xf>
    <xf numFmtId="0" fontId="68" fillId="62" borderId="165"/>
    <xf numFmtId="0" fontId="68" fillId="62" borderId="165"/>
    <xf numFmtId="0" fontId="45" fillId="40" borderId="165" applyNumberFormat="0" applyProtection="0">
      <alignment horizontal="left"/>
    </xf>
    <xf numFmtId="1" fontId="41" fillId="0" borderId="165" applyFill="0" applyProtection="0">
      <alignment horizontal="right" vertical="top" wrapText="1"/>
    </xf>
    <xf numFmtId="49" fontId="41" fillId="0" borderId="165" applyFill="0" applyProtection="0">
      <alignment horizontal="right"/>
    </xf>
    <xf numFmtId="1" fontId="53" fillId="0" borderId="165" applyFill="0" applyProtection="0">
      <alignment horizontal="right" vertical="top" wrapText="1"/>
    </xf>
    <xf numFmtId="0" fontId="68" fillId="62" borderId="165"/>
    <xf numFmtId="0" fontId="41" fillId="0" borderId="165" applyFill="0" applyProtection="0">
      <alignment horizontal="right" vertical="top" wrapText="1"/>
    </xf>
    <xf numFmtId="2" fontId="41" fillId="0" borderId="165" applyFill="0" applyProtection="0">
      <alignment horizontal="right" vertical="top" wrapText="1"/>
    </xf>
    <xf numFmtId="0" fontId="53"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0" fontId="50" fillId="0" borderId="163" applyNumberFormat="0" applyFill="0" applyAlignment="0" applyProtection="0"/>
    <xf numFmtId="0" fontId="47" fillId="37" borderId="161" applyNumberFormat="0" applyAlignment="0" applyProtection="0"/>
    <xf numFmtId="1"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57" fillId="38" borderId="161" applyNumberFormat="0" applyAlignment="0" applyProtection="0"/>
    <xf numFmtId="0" fontId="47" fillId="37" borderId="161" applyNumberFormat="0" applyAlignment="0" applyProtection="0"/>
    <xf numFmtId="1" fontId="41" fillId="0" borderId="165" applyFill="0" applyProtection="0">
      <alignment horizontal="right" vertical="top" wrapText="1"/>
    </xf>
    <xf numFmtId="0" fontId="68" fillId="62" borderId="165"/>
    <xf numFmtId="0" fontId="68" fillId="62" borderId="165"/>
    <xf numFmtId="0" fontId="68" fillId="62" borderId="165"/>
    <xf numFmtId="1" fontId="41" fillId="0" borderId="165" applyFill="0" applyProtection="0">
      <alignment horizontal="right" vertical="top" wrapText="1"/>
    </xf>
    <xf numFmtId="1" fontId="53" fillId="0" borderId="165" applyFill="0" applyProtection="0">
      <alignment horizontal="right" vertical="top" wrapText="1"/>
    </xf>
    <xf numFmtId="0"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49" fontId="53" fillId="0" borderId="165" applyFill="0" applyProtection="0">
      <alignment horizontal="right"/>
    </xf>
    <xf numFmtId="0" fontId="68" fillId="62" borderId="165"/>
    <xf numFmtId="0" fontId="68" fillId="62" borderId="165"/>
    <xf numFmtId="2" fontId="53"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49" fillId="38" borderId="162" applyNumberFormat="0" applyAlignment="0" applyProtection="0"/>
    <xf numFmtId="0" fontId="45" fillId="40" borderId="165" applyNumberFormat="0" applyProtection="0">
      <alignment horizontal="left"/>
    </xf>
    <xf numFmtId="2" fontId="53" fillId="0" borderId="165" applyFill="0" applyProtection="0">
      <alignment horizontal="right" vertical="top" wrapText="1"/>
    </xf>
    <xf numFmtId="0" fontId="68" fillId="62" borderId="165"/>
    <xf numFmtId="0" fontId="68" fillId="62" borderId="165"/>
    <xf numFmtId="0" fontId="41" fillId="56" borderId="164" applyNumberFormat="0" applyFont="0" applyAlignment="0" applyProtection="0"/>
    <xf numFmtId="49" fontId="53" fillId="0" borderId="165" applyFill="0" applyProtection="0">
      <alignment horizontal="right"/>
    </xf>
    <xf numFmtId="0" fontId="68" fillId="62" borderId="165"/>
    <xf numFmtId="2" fontId="53" fillId="0" borderId="165" applyFill="0" applyProtection="0">
      <alignment horizontal="right" vertical="top" wrapText="1"/>
    </xf>
    <xf numFmtId="0" fontId="57" fillId="38" borderId="161" applyNumberFormat="0" applyAlignment="0" applyProtection="0"/>
    <xf numFmtId="49" fontId="41" fillId="0" borderId="165" applyFill="0" applyProtection="0">
      <alignment horizontal="right"/>
    </xf>
    <xf numFmtId="2" fontId="53" fillId="0" borderId="165" applyFill="0" applyProtection="0">
      <alignment horizontal="right" vertical="top" wrapText="1"/>
    </xf>
    <xf numFmtId="0"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right"/>
    </xf>
    <xf numFmtId="0" fontId="68" fillId="62" borderId="165"/>
    <xf numFmtId="49" fontId="41" fillId="0" borderId="165" applyFill="0" applyProtection="0">
      <alignment horizontal="right"/>
    </xf>
    <xf numFmtId="0" fontId="45" fillId="40" borderId="165" applyNumberFormat="0" applyProtection="0">
      <alignment horizontal="left"/>
    </xf>
    <xf numFmtId="0" fontId="49" fillId="38" borderId="162" applyNumberFormat="0" applyAlignment="0" applyProtection="0"/>
    <xf numFmtId="0" fontId="68" fillId="62" borderId="165"/>
    <xf numFmtId="2" fontId="41" fillId="0" borderId="165" applyFill="0" applyProtection="0">
      <alignment horizontal="right" vertical="top" wrapText="1"/>
    </xf>
    <xf numFmtId="0" fontId="68" fillId="62" borderId="165"/>
    <xf numFmtId="0" fontId="68" fillId="62" borderId="165"/>
    <xf numFmtId="0" fontId="45" fillId="40" borderId="165" applyNumberFormat="0" applyProtection="0">
      <alignment horizontal="left"/>
    </xf>
    <xf numFmtId="0" fontId="68" fillId="62" borderId="165"/>
    <xf numFmtId="49" fontId="41" fillId="0" borderId="165" applyFill="0" applyProtection="0">
      <alignment horizontal="right"/>
    </xf>
    <xf numFmtId="49" fontId="53" fillId="0" borderId="165" applyFill="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0" fontId="47" fillId="37" borderId="161" applyNumberFormat="0" applyAlignment="0" applyProtection="0"/>
    <xf numFmtId="0" fontId="45" fillId="40" borderId="165" applyNumberFormat="0" applyProtection="0">
      <alignment horizontal="right"/>
    </xf>
    <xf numFmtId="0" fontId="68" fillId="62" borderId="165"/>
    <xf numFmtId="0" fontId="47" fillId="37" borderId="161" applyNumberFormat="0" applyAlignment="0" applyProtection="0"/>
    <xf numFmtId="0" fontId="41" fillId="56" borderId="164" applyNumberFormat="0" applyFont="0" applyAlignment="0" applyProtection="0"/>
    <xf numFmtId="2" fontId="53" fillId="0" borderId="165" applyFill="0" applyProtection="0">
      <alignment horizontal="right" vertical="top" wrapText="1"/>
    </xf>
    <xf numFmtId="0" fontId="68" fillId="62" borderId="165"/>
    <xf numFmtId="2" fontId="53" fillId="0" borderId="165" applyFill="0" applyProtection="0">
      <alignment horizontal="right" vertical="top" wrapText="1"/>
    </xf>
    <xf numFmtId="1" fontId="53" fillId="0" borderId="165" applyFill="0" applyProtection="0">
      <alignment horizontal="right" vertical="top" wrapText="1"/>
    </xf>
    <xf numFmtId="2" fontId="41" fillId="0" borderId="165" applyFill="0" applyProtection="0">
      <alignment horizontal="right" vertical="top" wrapText="1"/>
    </xf>
    <xf numFmtId="0" fontId="41" fillId="56" borderId="164" applyNumberFormat="0" applyFont="0" applyAlignment="0" applyProtection="0"/>
    <xf numFmtId="1" fontId="41" fillId="0" borderId="165" applyFill="0" applyProtection="0">
      <alignment horizontal="right" vertical="top" wrapText="1"/>
    </xf>
    <xf numFmtId="0" fontId="47" fillId="37" borderId="161" applyNumberFormat="0" applyAlignment="0" applyProtection="0"/>
    <xf numFmtId="1" fontId="53" fillId="0" borderId="165" applyFill="0" applyProtection="0">
      <alignment horizontal="right" vertical="top" wrapText="1"/>
    </xf>
    <xf numFmtId="0" fontId="68" fillId="62" borderId="165"/>
    <xf numFmtId="0" fontId="57" fillId="38" borderId="161" applyNumberFormat="0" applyAlignment="0" applyProtection="0"/>
    <xf numFmtId="0" fontId="68" fillId="62" borderId="165"/>
    <xf numFmtId="1"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left"/>
    </xf>
    <xf numFmtId="2" fontId="41" fillId="0" borderId="165" applyFill="0" applyProtection="0">
      <alignment horizontal="right" vertical="top" wrapText="1"/>
    </xf>
    <xf numFmtId="49" fontId="53" fillId="0" borderId="165" applyFill="0" applyProtection="0">
      <alignment horizontal="right"/>
    </xf>
    <xf numFmtId="1" fontId="41" fillId="0" borderId="165" applyFill="0" applyProtection="0">
      <alignment horizontal="right" vertical="top" wrapText="1"/>
    </xf>
    <xf numFmtId="0" fontId="45" fillId="40" borderId="165" applyNumberFormat="0" applyProtection="0">
      <alignment horizontal="left"/>
    </xf>
    <xf numFmtId="0" fontId="68" fillId="62" borderId="165"/>
    <xf numFmtId="0" fontId="50" fillId="0" borderId="163" applyNumberFormat="0" applyFill="0" applyAlignment="0" applyProtection="0"/>
    <xf numFmtId="49" fontId="41" fillId="0" borderId="165" applyFill="0" applyProtection="0">
      <alignment horizontal="right"/>
    </xf>
    <xf numFmtId="0" fontId="41" fillId="56" borderId="164" applyNumberFormat="0" applyFont="0" applyAlignment="0" applyProtection="0"/>
    <xf numFmtId="49" fontId="41" fillId="0" borderId="165" applyFill="0" applyProtection="0">
      <alignment horizontal="right"/>
    </xf>
    <xf numFmtId="0" fontId="50" fillId="0" borderId="163" applyNumberFormat="0" applyFill="0" applyAlignment="0" applyProtection="0"/>
    <xf numFmtId="49" fontId="41" fillId="0" borderId="165" applyFill="0" applyProtection="0">
      <alignment horizontal="right"/>
    </xf>
    <xf numFmtId="0" fontId="45" fillId="40" borderId="165" applyNumberFormat="0" applyProtection="0">
      <alignment horizontal="left"/>
    </xf>
    <xf numFmtId="49" fontId="41" fillId="0" borderId="165" applyFill="0" applyProtection="0">
      <alignment horizontal="right"/>
    </xf>
    <xf numFmtId="1" fontId="53" fillId="0" borderId="165" applyFill="0" applyProtection="0">
      <alignment horizontal="right" vertical="top" wrapText="1"/>
    </xf>
    <xf numFmtId="0" fontId="45" fillId="40" borderId="165" applyNumberFormat="0" applyProtection="0">
      <alignment horizontal="left"/>
    </xf>
    <xf numFmtId="0" fontId="41" fillId="0" borderId="165" applyFill="0" applyProtection="0">
      <alignment horizontal="right" vertical="top" wrapText="1"/>
    </xf>
    <xf numFmtId="0" fontId="68" fillId="62" borderId="165"/>
    <xf numFmtId="0" fontId="45" fillId="40" borderId="165" applyNumberFormat="0" applyProtection="0">
      <alignment horizontal="left"/>
    </xf>
    <xf numFmtId="1" fontId="53" fillId="0" borderId="165" applyFill="0" applyProtection="0">
      <alignment horizontal="right" vertical="top" wrapText="1"/>
    </xf>
    <xf numFmtId="2" fontId="53" fillId="0" borderId="165" applyFill="0" applyProtection="0">
      <alignment horizontal="right" vertical="top" wrapText="1"/>
    </xf>
    <xf numFmtId="49" fontId="53" fillId="0" borderId="165" applyFill="0" applyProtection="0">
      <alignment horizontal="right"/>
    </xf>
    <xf numFmtId="1" fontId="53"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68" fillId="62" borderId="165"/>
    <xf numFmtId="0" fontId="41" fillId="0" borderId="165" applyFill="0" applyProtection="0">
      <alignment horizontal="right" vertical="top" wrapText="1"/>
    </xf>
    <xf numFmtId="0" fontId="68" fillId="62" borderId="165"/>
    <xf numFmtId="49" fontId="53" fillId="0" borderId="165" applyFill="0" applyProtection="0">
      <alignment horizontal="right"/>
    </xf>
    <xf numFmtId="1"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0" fontId="41" fillId="0" borderId="165" applyFill="0" applyProtection="0">
      <alignment horizontal="right" vertical="top" wrapText="1"/>
    </xf>
    <xf numFmtId="0" fontId="68" fillId="62" borderId="165"/>
    <xf numFmtId="0" fontId="41" fillId="0" borderId="165" applyFill="0" applyProtection="0">
      <alignment horizontal="right" vertical="top" wrapText="1"/>
    </xf>
    <xf numFmtId="0" fontId="68" fillId="62" borderId="165"/>
    <xf numFmtId="0" fontId="50" fillId="0" borderId="163" applyNumberFormat="0" applyFill="0" applyAlignment="0" applyProtection="0"/>
    <xf numFmtId="0" fontId="45" fillId="40" borderId="165" applyNumberFormat="0" applyProtection="0">
      <alignment horizontal="left"/>
    </xf>
    <xf numFmtId="1" fontId="53" fillId="0" borderId="165" applyFill="0" applyProtection="0">
      <alignment horizontal="right" vertical="top" wrapText="1"/>
    </xf>
    <xf numFmtId="0" fontId="50" fillId="0" borderId="163" applyNumberFormat="0" applyFill="0" applyAlignment="0" applyProtection="0"/>
    <xf numFmtId="0" fontId="45" fillId="40" borderId="165" applyNumberFormat="0" applyProtection="0">
      <alignment horizontal="right"/>
    </xf>
    <xf numFmtId="0" fontId="41" fillId="0" borderId="165" applyFill="0" applyProtection="0">
      <alignment horizontal="right" vertical="top" wrapText="1"/>
    </xf>
    <xf numFmtId="0"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left"/>
    </xf>
    <xf numFmtId="0" fontId="41" fillId="0" borderId="165" applyFill="0" applyProtection="0">
      <alignment horizontal="right" vertical="top" wrapText="1"/>
    </xf>
    <xf numFmtId="0" fontId="45" fillId="40" borderId="165" applyNumberFormat="0" applyProtection="0">
      <alignment horizontal="left"/>
    </xf>
    <xf numFmtId="49" fontId="53" fillId="0" borderId="165" applyFill="0" applyProtection="0">
      <alignment horizontal="right"/>
    </xf>
    <xf numFmtId="0" fontId="49" fillId="38" borderId="162" applyNumberFormat="0" applyAlignment="0" applyProtection="0"/>
    <xf numFmtId="0" fontId="45" fillId="40" borderId="165" applyNumberFormat="0" applyProtection="0">
      <alignment horizontal="left"/>
    </xf>
    <xf numFmtId="0" fontId="68" fillId="62" borderId="165"/>
    <xf numFmtId="0" fontId="49" fillId="38" borderId="162" applyNumberFormat="0" applyAlignment="0" applyProtection="0"/>
    <xf numFmtId="1" fontId="53" fillId="0" borderId="165" applyFill="0" applyProtection="0">
      <alignment horizontal="right" vertical="top" wrapText="1"/>
    </xf>
    <xf numFmtId="1" fontId="41" fillId="0" borderId="165" applyFill="0" applyProtection="0">
      <alignment horizontal="right" vertical="top" wrapText="1"/>
    </xf>
    <xf numFmtId="0" fontId="41" fillId="56" borderId="164" applyNumberFormat="0" applyFont="0" applyAlignment="0" applyProtection="0"/>
    <xf numFmtId="0" fontId="47" fillId="37" borderId="161" applyNumberFormat="0" applyAlignment="0" applyProtection="0"/>
    <xf numFmtId="0" fontId="68" fillId="62" borderId="165"/>
    <xf numFmtId="0" fontId="68" fillId="62" borderId="165"/>
    <xf numFmtId="0" fontId="50" fillId="0" borderId="163" applyNumberFormat="0" applyFill="0" applyAlignment="0" applyProtection="0"/>
    <xf numFmtId="49" fontId="41" fillId="0" borderId="165" applyFill="0" applyProtection="0">
      <alignment horizontal="right"/>
    </xf>
    <xf numFmtId="0" fontId="49" fillId="38" borderId="162" applyNumberFormat="0" applyAlignment="0" applyProtection="0"/>
    <xf numFmtId="2" fontId="53" fillId="0" borderId="165" applyFill="0" applyProtection="0">
      <alignment horizontal="right" vertical="top" wrapText="1"/>
    </xf>
    <xf numFmtId="2" fontId="41" fillId="0" borderId="165" applyFill="0" applyProtection="0">
      <alignment horizontal="right" vertical="top" wrapText="1"/>
    </xf>
    <xf numFmtId="0" fontId="49" fillId="38" borderId="162" applyNumberFormat="0" applyAlignment="0" applyProtection="0"/>
    <xf numFmtId="49" fontId="41" fillId="0" borderId="165" applyFill="0" applyProtection="0">
      <alignment horizontal="right"/>
    </xf>
    <xf numFmtId="2" fontId="41" fillId="0" borderId="165" applyFill="0" applyProtection="0">
      <alignment horizontal="right" vertical="top" wrapText="1"/>
    </xf>
    <xf numFmtId="0" fontId="68" fillId="62" borderId="165"/>
    <xf numFmtId="2" fontId="41" fillId="0" borderId="165" applyFill="0" applyProtection="0">
      <alignment horizontal="right" vertical="top" wrapText="1"/>
    </xf>
    <xf numFmtId="2" fontId="41" fillId="0" borderId="165" applyFill="0" applyProtection="0">
      <alignment horizontal="right" vertical="top" wrapText="1"/>
    </xf>
    <xf numFmtId="0" fontId="57" fillId="38" borderId="161" applyNumberFormat="0" applyAlignment="0" applyProtection="0"/>
    <xf numFmtId="0" fontId="53" fillId="0" borderId="165" applyFill="0" applyProtection="0">
      <alignment horizontal="right" vertical="top" wrapText="1"/>
    </xf>
    <xf numFmtId="1" fontId="41" fillId="0" borderId="165" applyFill="0" applyProtection="0">
      <alignment horizontal="right" vertical="top" wrapText="1"/>
    </xf>
    <xf numFmtId="0" fontId="41" fillId="56" borderId="164" applyNumberFormat="0" applyFont="0" applyAlignment="0" applyProtection="0"/>
    <xf numFmtId="1" fontId="41" fillId="0" borderId="165" applyFill="0" applyProtection="0">
      <alignment horizontal="right" vertical="top" wrapText="1"/>
    </xf>
    <xf numFmtId="0" fontId="68" fillId="62" borderId="165"/>
    <xf numFmtId="0" fontId="68" fillId="62" borderId="165"/>
    <xf numFmtId="2" fontId="41" fillId="0" borderId="165" applyFill="0" applyProtection="0">
      <alignment horizontal="right" vertical="top" wrapText="1"/>
    </xf>
    <xf numFmtId="2" fontId="53" fillId="0" borderId="165" applyFill="0" applyProtection="0">
      <alignment horizontal="right" vertical="top" wrapText="1"/>
    </xf>
    <xf numFmtId="0" fontId="49" fillId="38" borderId="162" applyNumberFormat="0" applyAlignment="0" applyProtection="0"/>
    <xf numFmtId="0" fontId="68" fillId="62" borderId="165"/>
    <xf numFmtId="0" fontId="68" fillId="62" borderId="165"/>
    <xf numFmtId="0" fontId="68" fillId="62" borderId="165"/>
    <xf numFmtId="0" fontId="53" fillId="0" borderId="165" applyFill="0" applyProtection="0">
      <alignment horizontal="right" vertical="top" wrapText="1"/>
    </xf>
    <xf numFmtId="1" fontId="41" fillId="0" borderId="165" applyFill="0" applyProtection="0">
      <alignment horizontal="right" vertical="top" wrapText="1"/>
    </xf>
    <xf numFmtId="0" fontId="41" fillId="56" borderId="164" applyNumberFormat="0" applyFont="0" applyAlignment="0" applyProtection="0"/>
    <xf numFmtId="0" fontId="68" fillId="62" borderId="165"/>
    <xf numFmtId="0" fontId="68" fillId="62" borderId="165"/>
    <xf numFmtId="2" fontId="41" fillId="0" borderId="165" applyFill="0" applyProtection="0">
      <alignment horizontal="right" vertical="top" wrapText="1"/>
    </xf>
    <xf numFmtId="2" fontId="53" fillId="0" borderId="165" applyFill="0" applyProtection="0">
      <alignment horizontal="right" vertical="top" wrapText="1"/>
    </xf>
    <xf numFmtId="0" fontId="68" fillId="62" borderId="165"/>
    <xf numFmtId="0" fontId="68" fillId="62" borderId="165"/>
    <xf numFmtId="0" fontId="68" fillId="62" borderId="165"/>
    <xf numFmtId="0" fontId="41" fillId="56" borderId="164" applyNumberFormat="0" applyFont="0" applyAlignment="0" applyProtection="0"/>
    <xf numFmtId="49" fontId="53" fillId="0" borderId="165" applyFill="0" applyProtection="0">
      <alignment horizontal="right"/>
    </xf>
    <xf numFmtId="49" fontId="53" fillId="0" borderId="165" applyFill="0" applyProtection="0">
      <alignment horizontal="right"/>
    </xf>
    <xf numFmtId="2" fontId="41" fillId="0" borderId="165" applyFill="0" applyProtection="0">
      <alignment horizontal="right" vertical="top" wrapText="1"/>
    </xf>
    <xf numFmtId="0" fontId="68" fillId="62" borderId="165"/>
    <xf numFmtId="0" fontId="68" fillId="62" borderId="165"/>
    <xf numFmtId="49" fontId="41" fillId="0" borderId="165" applyFill="0" applyProtection="0">
      <alignment horizontal="right"/>
    </xf>
    <xf numFmtId="0" fontId="68" fillId="62" borderId="165"/>
    <xf numFmtId="0" fontId="68" fillId="62" borderId="165"/>
    <xf numFmtId="0" fontId="68" fillId="62" borderId="165"/>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53"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left"/>
    </xf>
    <xf numFmtId="1" fontId="41" fillId="0" borderId="165" applyFill="0" applyProtection="0">
      <alignment horizontal="right" vertical="top" wrapText="1"/>
    </xf>
    <xf numFmtId="0" fontId="45" fillId="40" borderId="165" applyNumberFormat="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0" fontId="68" fillId="62" borderId="165"/>
    <xf numFmtId="0" fontId="68" fillId="62" borderId="165"/>
    <xf numFmtId="0" fontId="68" fillId="62" borderId="165"/>
    <xf numFmtId="1" fontId="53" fillId="0" borderId="165" applyFill="0" applyProtection="0">
      <alignment horizontal="right" vertical="top" wrapText="1"/>
    </xf>
    <xf numFmtId="0" fontId="68" fillId="62" borderId="165"/>
    <xf numFmtId="0" fontId="68" fillId="62" borderId="165"/>
    <xf numFmtId="0"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49" fontId="53" fillId="0" borderId="165" applyFill="0" applyProtection="0">
      <alignment horizontal="right"/>
    </xf>
    <xf numFmtId="0" fontId="68" fillId="62" borderId="165"/>
    <xf numFmtId="0" fontId="68" fillId="62" borderId="165"/>
    <xf numFmtId="49" fontId="53" fillId="0" borderId="165" applyFill="0" applyProtection="0">
      <alignment horizontal="right"/>
    </xf>
    <xf numFmtId="0" fontId="68" fillId="62" borderId="165"/>
    <xf numFmtId="1" fontId="53"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1" fontId="53" fillId="0" borderId="165" applyFill="0" applyProtection="0">
      <alignment horizontal="right" vertical="top" wrapText="1"/>
    </xf>
    <xf numFmtId="0" fontId="45" fillId="40" borderId="165" applyNumberFormat="0" applyProtection="0">
      <alignment horizontal="left"/>
    </xf>
    <xf numFmtId="2"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2" fontId="53"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0" fontId="41" fillId="0" borderId="165" applyFill="0" applyProtection="0">
      <alignment horizontal="right" vertical="top" wrapText="1"/>
    </xf>
    <xf numFmtId="49" fontId="41" fillId="0" borderId="165" applyFill="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left"/>
    </xf>
    <xf numFmtId="0" fontId="53" fillId="0" borderId="165" applyFill="0" applyProtection="0">
      <alignment horizontal="right" vertical="top" wrapText="1"/>
    </xf>
    <xf numFmtId="2"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0" fontId="45" fillId="40" borderId="165" applyNumberFormat="0" applyProtection="0">
      <alignment horizontal="left"/>
    </xf>
    <xf numFmtId="0" fontId="68" fillId="62" borderId="165"/>
    <xf numFmtId="0" fontId="47" fillId="37" borderId="161" applyNumberFormat="0" applyAlignment="0" applyProtection="0"/>
    <xf numFmtId="0" fontId="47" fillId="37" borderId="161" applyNumberFormat="0" applyAlignment="0" applyProtection="0"/>
    <xf numFmtId="0" fontId="49" fillId="38" borderId="162" applyNumberFormat="0" applyAlignment="0" applyProtection="0"/>
    <xf numFmtId="0" fontId="49" fillId="38" borderId="162" applyNumberFormat="0" applyAlignment="0" applyProtection="0"/>
    <xf numFmtId="0" fontId="50" fillId="0" borderId="163" applyNumberFormat="0" applyFill="0" applyAlignment="0" applyProtection="0"/>
    <xf numFmtId="0" fontId="50" fillId="0" borderId="163" applyNumberFormat="0" applyFill="0" applyAlignment="0" applyProtection="0"/>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50" fillId="0" borderId="163" applyNumberFormat="0" applyFill="0" applyAlignment="0" applyProtection="0"/>
    <xf numFmtId="0" fontId="50" fillId="0" borderId="163" applyNumberFormat="0" applyFill="0" applyAlignment="0" applyProtection="0"/>
    <xf numFmtId="0" fontId="49" fillId="38" borderId="162" applyNumberFormat="0" applyAlignment="0" applyProtection="0"/>
    <xf numFmtId="0" fontId="49" fillId="38" borderId="162" applyNumberFormat="0" applyAlignment="0" applyProtection="0"/>
    <xf numFmtId="0" fontId="47" fillId="37" borderId="161" applyNumberFormat="0" applyAlignment="0" applyProtection="0"/>
    <xf numFmtId="0" fontId="47" fillId="37" borderId="161" applyNumberFormat="0" applyAlignment="0" applyProtection="0"/>
    <xf numFmtId="0" fontId="45" fillId="40" borderId="165" applyNumberFormat="0" applyProtection="0">
      <alignment horizontal="left"/>
    </xf>
    <xf numFmtId="0" fontId="45" fillId="40" borderId="165" applyNumberFormat="0" applyProtection="0">
      <alignment horizontal="right"/>
    </xf>
    <xf numFmtId="1" fontId="41" fillId="0" borderId="165" applyFill="0" applyProtection="0">
      <alignment horizontal="right" vertical="top" wrapText="1"/>
    </xf>
    <xf numFmtId="49" fontId="41" fillId="0" borderId="165" applyFill="0" applyProtection="0">
      <alignment horizontal="right"/>
    </xf>
    <xf numFmtId="2" fontId="53" fillId="0" borderId="165" applyFill="0" applyProtection="0">
      <alignment horizontal="right" vertical="top" wrapText="1"/>
    </xf>
    <xf numFmtId="1" fontId="53" fillId="0" borderId="165" applyFill="0" applyProtection="0">
      <alignment horizontal="right" vertical="top" wrapText="1"/>
    </xf>
    <xf numFmtId="0" fontId="45" fillId="40" borderId="165" applyNumberFormat="0" applyProtection="0">
      <alignment horizontal="left"/>
    </xf>
    <xf numFmtId="49" fontId="41" fillId="0" borderId="165" applyFill="0" applyProtection="0">
      <alignment horizontal="right"/>
    </xf>
    <xf numFmtId="0" fontId="41" fillId="56" borderId="164" applyNumberFormat="0" applyFont="0" applyAlignment="0" applyProtection="0"/>
    <xf numFmtId="0" fontId="57" fillId="38" borderId="161" applyNumberFormat="0" applyAlignment="0" applyProtection="0"/>
    <xf numFmtId="0" fontId="45" fillId="40" borderId="165" applyNumberFormat="0" applyProtection="0">
      <alignment horizontal="right"/>
    </xf>
    <xf numFmtId="0" fontId="41" fillId="0" borderId="165" applyFill="0" applyProtection="0">
      <alignment horizontal="right" vertical="top" wrapText="1"/>
    </xf>
    <xf numFmtId="0" fontId="41" fillId="56" borderId="164" applyNumberFormat="0" applyFont="0" applyAlignment="0" applyProtection="0"/>
    <xf numFmtId="0" fontId="68" fillId="62" borderId="165"/>
    <xf numFmtId="0" fontId="68" fillId="62" borderId="165"/>
    <xf numFmtId="0" fontId="45" fillId="40" borderId="165" applyNumberFormat="0" applyProtection="0">
      <alignment horizontal="left"/>
    </xf>
    <xf numFmtId="49" fontId="53"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53" fillId="0" borderId="165" applyFill="0" applyProtection="0">
      <alignment horizontal="right" vertical="top" wrapText="1"/>
    </xf>
    <xf numFmtId="0" fontId="68" fillId="62" borderId="165"/>
    <xf numFmtId="0" fontId="41" fillId="56" borderId="164" applyNumberFormat="0" applyFont="0" applyAlignment="0" applyProtection="0"/>
    <xf numFmtId="0" fontId="68" fillId="62" borderId="165"/>
    <xf numFmtId="0" fontId="41" fillId="56" borderId="164" applyNumberFormat="0" applyFont="0" applyAlignment="0" applyProtection="0"/>
    <xf numFmtId="0" fontId="41" fillId="0" borderId="165" applyFill="0" applyProtection="0">
      <alignment horizontal="right" vertical="top" wrapText="1"/>
    </xf>
    <xf numFmtId="0" fontId="68" fillId="62" borderId="165"/>
    <xf numFmtId="0" fontId="68" fillId="62" borderId="165"/>
    <xf numFmtId="0" fontId="68" fillId="62" borderId="165"/>
    <xf numFmtId="1" fontId="53" fillId="0" borderId="165" applyFill="0" applyProtection="0">
      <alignment horizontal="right" vertical="top" wrapText="1"/>
    </xf>
    <xf numFmtId="0" fontId="68" fillId="62" borderId="165"/>
    <xf numFmtId="0" fontId="68" fillId="62" borderId="165"/>
    <xf numFmtId="2" fontId="53" fillId="0" borderId="165" applyFill="0" applyProtection="0">
      <alignment horizontal="right" vertical="top" wrapText="1"/>
    </xf>
    <xf numFmtId="2" fontId="41" fillId="0" borderId="165" applyFill="0" applyProtection="0">
      <alignment horizontal="right" vertical="top" wrapText="1"/>
    </xf>
    <xf numFmtId="1" fontId="53" fillId="0" borderId="165" applyFill="0" applyProtection="0">
      <alignment horizontal="right" vertical="top" wrapText="1"/>
    </xf>
    <xf numFmtId="0" fontId="50" fillId="0" borderId="163" applyNumberFormat="0" applyFill="0" applyAlignment="0" applyProtection="0"/>
    <xf numFmtId="0" fontId="68" fillId="62" borderId="165"/>
    <xf numFmtId="1"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0" fontId="47" fillId="37" borderId="161" applyNumberFormat="0" applyAlignment="0" applyProtection="0"/>
    <xf numFmtId="0" fontId="68" fillId="62" borderId="165"/>
    <xf numFmtId="0" fontId="68" fillId="62" borderId="165"/>
    <xf numFmtId="0" fontId="68" fillId="62" borderId="165"/>
    <xf numFmtId="2" fontId="53" fillId="0" borderId="165" applyFill="0" applyProtection="0">
      <alignment horizontal="right" vertical="top" wrapText="1"/>
    </xf>
    <xf numFmtId="0" fontId="68" fillId="62" borderId="165"/>
    <xf numFmtId="49" fontId="53" fillId="0" borderId="165" applyFill="0" applyProtection="0">
      <alignment horizontal="right"/>
    </xf>
    <xf numFmtId="0" fontId="41" fillId="0" borderId="165" applyFill="0" applyProtection="0">
      <alignment horizontal="right" vertical="top" wrapText="1"/>
    </xf>
    <xf numFmtId="0" fontId="68" fillId="62" borderId="165"/>
    <xf numFmtId="0" fontId="50" fillId="0" borderId="163" applyNumberFormat="0" applyFill="0" applyAlignment="0" applyProtection="0"/>
    <xf numFmtId="0" fontId="68" fillId="62" borderId="165"/>
    <xf numFmtId="0" fontId="68" fillId="62" borderId="165"/>
    <xf numFmtId="0" fontId="41" fillId="56" borderId="164" applyNumberFormat="0" applyFont="0" applyAlignment="0" applyProtection="0"/>
    <xf numFmtId="0" fontId="49" fillId="38" borderId="162" applyNumberFormat="0" applyAlignment="0" applyProtection="0"/>
    <xf numFmtId="0"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left"/>
    </xf>
    <xf numFmtId="0" fontId="68" fillId="62" borderId="165"/>
    <xf numFmtId="49" fontId="41" fillId="0" borderId="165" applyFill="0" applyProtection="0">
      <alignment horizontal="right"/>
    </xf>
    <xf numFmtId="2" fontId="53" fillId="0" borderId="165" applyFill="0" applyProtection="0">
      <alignment horizontal="right" vertical="top" wrapText="1"/>
    </xf>
    <xf numFmtId="2" fontId="41" fillId="0" borderId="165" applyFill="0" applyProtection="0">
      <alignment horizontal="right" vertical="top" wrapText="1"/>
    </xf>
    <xf numFmtId="0" fontId="68" fillId="62" borderId="165"/>
    <xf numFmtId="0" fontId="68" fillId="62" borderId="165"/>
    <xf numFmtId="0" fontId="68" fillId="62" borderId="165"/>
    <xf numFmtId="0" fontId="53" fillId="0" borderId="165" applyFill="0" applyProtection="0">
      <alignment horizontal="right" vertical="top" wrapText="1"/>
    </xf>
    <xf numFmtId="1"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45" fillId="40" borderId="165" applyNumberFormat="0" applyProtection="0">
      <alignment horizontal="right"/>
    </xf>
    <xf numFmtId="0" fontId="45" fillId="40" borderId="165" applyNumberFormat="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0" fontId="68" fillId="62" borderId="165"/>
    <xf numFmtId="0" fontId="47" fillId="37" borderId="161" applyNumberFormat="0" applyAlignment="0" applyProtection="0"/>
    <xf numFmtId="0" fontId="68" fillId="62" borderId="165"/>
    <xf numFmtId="1" fontId="53" fillId="0" borderId="165" applyFill="0" applyProtection="0">
      <alignment horizontal="right" vertical="top" wrapText="1"/>
    </xf>
    <xf numFmtId="0" fontId="41" fillId="0" borderId="165" applyFill="0" applyProtection="0">
      <alignment horizontal="right" vertical="top" wrapText="1"/>
    </xf>
    <xf numFmtId="0" fontId="57" fillId="38" borderId="161" applyNumberFormat="0" applyAlignment="0" applyProtection="0"/>
    <xf numFmtId="0" fontId="49" fillId="38" borderId="162" applyNumberFormat="0" applyAlignment="0" applyProtection="0"/>
    <xf numFmtId="0" fontId="41" fillId="56" borderId="164" applyNumberFormat="0" applyFont="0" applyAlignment="0" applyProtection="0"/>
    <xf numFmtId="49" fontId="53" fillId="0" borderId="165" applyFill="0" applyProtection="0">
      <alignment horizontal="right"/>
    </xf>
    <xf numFmtId="2" fontId="41" fillId="0" borderId="165" applyFill="0" applyProtection="0">
      <alignment horizontal="right" vertical="top" wrapText="1"/>
    </xf>
    <xf numFmtId="0" fontId="57" fillId="38" borderId="161" applyNumberFormat="0" applyAlignment="0" applyProtection="0"/>
    <xf numFmtId="0" fontId="68" fillId="62" borderId="165"/>
    <xf numFmtId="0" fontId="68" fillId="62" borderId="165"/>
    <xf numFmtId="2" fontId="41"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0" fontId="68" fillId="62" borderId="165"/>
    <xf numFmtId="0" fontId="68" fillId="62" borderId="165"/>
    <xf numFmtId="0" fontId="68" fillId="62" borderId="165"/>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1" fontId="41" fillId="0" borderId="165" applyFill="0" applyProtection="0">
      <alignment horizontal="right" vertical="top" wrapText="1"/>
    </xf>
    <xf numFmtId="49" fontId="41" fillId="0" borderId="165" applyFill="0" applyProtection="0">
      <alignment horizontal="right"/>
    </xf>
    <xf numFmtId="0" fontId="45" fillId="40" borderId="165" applyNumberFormat="0" applyProtection="0">
      <alignment horizontal="left"/>
    </xf>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53" fillId="0" borderId="165" applyFill="0" applyProtection="0">
      <alignment horizontal="right"/>
    </xf>
    <xf numFmtId="1" fontId="41" fillId="0" borderId="165" applyFill="0" applyProtection="0">
      <alignment horizontal="right" vertical="top" wrapText="1"/>
    </xf>
    <xf numFmtId="2" fontId="41" fillId="0" borderId="165" applyFill="0" applyProtection="0">
      <alignment horizontal="right" vertical="top" wrapText="1"/>
    </xf>
    <xf numFmtId="0" fontId="45" fillId="40" borderId="165" applyNumberFormat="0" applyProtection="0">
      <alignment horizontal="left"/>
    </xf>
    <xf numFmtId="1" fontId="41" fillId="0" borderId="165" applyFill="0" applyProtection="0">
      <alignment horizontal="right" vertical="top" wrapText="1"/>
    </xf>
    <xf numFmtId="0" fontId="45" fillId="40" borderId="165" applyNumberFormat="0" applyProtection="0">
      <alignment horizontal="right"/>
    </xf>
    <xf numFmtId="1" fontId="53" fillId="0" borderId="165" applyFill="0" applyProtection="0">
      <alignment horizontal="right" vertical="top" wrapText="1"/>
    </xf>
    <xf numFmtId="2" fontId="53" fillId="0" borderId="165" applyFill="0" applyProtection="0">
      <alignment horizontal="right" vertical="top" wrapText="1"/>
    </xf>
    <xf numFmtId="49" fontId="41" fillId="0" borderId="165" applyFill="0" applyProtection="0">
      <alignment horizontal="right"/>
    </xf>
    <xf numFmtId="0" fontId="68" fillId="62" borderId="165"/>
    <xf numFmtId="0" fontId="68" fillId="62" borderId="165"/>
    <xf numFmtId="0" fontId="68" fillId="62" borderId="165"/>
    <xf numFmtId="1" fontId="53" fillId="0" borderId="165" applyFill="0" applyProtection="0">
      <alignment horizontal="right" vertical="top" wrapText="1"/>
    </xf>
    <xf numFmtId="0" fontId="68" fillId="62" borderId="165"/>
    <xf numFmtId="0" fontId="68" fillId="62" borderId="165"/>
    <xf numFmtId="0" fontId="53" fillId="0" borderId="165" applyFill="0" applyProtection="0">
      <alignment horizontal="right" vertical="top" wrapText="1"/>
    </xf>
    <xf numFmtId="1" fontId="41" fillId="0" borderId="165" applyFill="0" applyProtection="0">
      <alignment horizontal="right" vertical="top" wrapText="1"/>
    </xf>
    <xf numFmtId="0" fontId="45" fillId="40" borderId="165" applyNumberFormat="0" applyProtection="0">
      <alignment horizontal="right"/>
    </xf>
    <xf numFmtId="0" fontId="41" fillId="0" borderId="165" applyFill="0" applyProtection="0">
      <alignment horizontal="right" vertical="top" wrapText="1"/>
    </xf>
    <xf numFmtId="0" fontId="45" fillId="40" borderId="165" applyNumberFormat="0" applyProtection="0">
      <alignment horizontal="right"/>
    </xf>
    <xf numFmtId="2" fontId="53" fillId="0" borderId="165" applyFill="0" applyProtection="0">
      <alignment horizontal="right" vertical="top" wrapText="1"/>
    </xf>
    <xf numFmtId="49" fontId="41" fillId="0" borderId="165" applyFill="0" applyProtection="0">
      <alignment horizontal="right"/>
    </xf>
    <xf numFmtId="49" fontId="53" fillId="0" borderId="165" applyFill="0" applyProtection="0">
      <alignment horizontal="right"/>
    </xf>
    <xf numFmtId="0" fontId="68" fillId="62" borderId="165"/>
    <xf numFmtId="0" fontId="68" fillId="62" borderId="165"/>
    <xf numFmtId="49" fontId="53" fillId="0" borderId="165" applyFill="0" applyProtection="0">
      <alignment horizontal="right"/>
    </xf>
    <xf numFmtId="0" fontId="68" fillId="62" borderId="165"/>
    <xf numFmtId="1" fontId="53" fillId="0" borderId="165" applyFill="0" applyProtection="0">
      <alignment horizontal="right" vertical="top" wrapText="1"/>
    </xf>
    <xf numFmtId="0" fontId="41" fillId="0" borderId="165" applyFill="0" applyProtection="0">
      <alignment horizontal="right" vertical="top" wrapText="1"/>
    </xf>
    <xf numFmtId="49" fontId="41" fillId="0" borderId="165" applyFill="0" applyProtection="0">
      <alignment horizontal="right"/>
    </xf>
    <xf numFmtId="2" fontId="41" fillId="0" borderId="165" applyFill="0" applyProtection="0">
      <alignment horizontal="right" vertical="top" wrapText="1"/>
    </xf>
    <xf numFmtId="1" fontId="53" fillId="0" borderId="165" applyFill="0" applyProtection="0">
      <alignment horizontal="right" vertical="top" wrapText="1"/>
    </xf>
    <xf numFmtId="0" fontId="45" fillId="40" borderId="165" applyNumberFormat="0" applyProtection="0">
      <alignment horizontal="left"/>
    </xf>
    <xf numFmtId="2" fontId="41" fillId="0" borderId="165" applyFill="0" applyProtection="0">
      <alignment horizontal="right" vertical="top" wrapText="1"/>
    </xf>
    <xf numFmtId="1" fontId="41" fillId="0" borderId="165" applyFill="0" applyProtection="0">
      <alignment horizontal="right" vertical="top" wrapText="1"/>
    </xf>
    <xf numFmtId="2" fontId="41" fillId="0" borderId="165" applyFill="0" applyProtection="0">
      <alignment horizontal="right" vertical="top" wrapText="1"/>
    </xf>
    <xf numFmtId="2" fontId="53" fillId="0" borderId="165" applyFill="0" applyProtection="0">
      <alignment horizontal="right" vertical="top" wrapText="1"/>
    </xf>
    <xf numFmtId="1" fontId="53"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right"/>
    </xf>
    <xf numFmtId="0" fontId="41" fillId="0" borderId="165" applyFill="0" applyProtection="0">
      <alignment horizontal="right" vertical="top" wrapText="1"/>
    </xf>
    <xf numFmtId="49" fontId="41" fillId="0" borderId="165" applyFill="0" applyProtection="0">
      <alignment horizontal="right"/>
    </xf>
    <xf numFmtId="0" fontId="41" fillId="0" borderId="165" applyFill="0" applyProtection="0">
      <alignment horizontal="right" vertical="top" wrapText="1"/>
    </xf>
    <xf numFmtId="2" fontId="41" fillId="0" borderId="165" applyFill="0" applyProtection="0">
      <alignment horizontal="right" vertical="top" wrapText="1"/>
    </xf>
    <xf numFmtId="0" fontId="41" fillId="0" borderId="165" applyFill="0" applyProtection="0">
      <alignment horizontal="right" vertical="top" wrapText="1"/>
    </xf>
    <xf numFmtId="49" fontId="53" fillId="0" borderId="165" applyFill="0" applyProtection="0">
      <alignment horizontal="right"/>
    </xf>
    <xf numFmtId="0" fontId="45" fillId="40" borderId="165" applyNumberFormat="0" applyProtection="0">
      <alignment horizontal="left"/>
    </xf>
    <xf numFmtId="0" fontId="53" fillId="0" borderId="165" applyFill="0" applyProtection="0">
      <alignment horizontal="right" vertical="top" wrapText="1"/>
    </xf>
    <xf numFmtId="2" fontId="53" fillId="0" borderId="165" applyFill="0" applyProtection="0">
      <alignment horizontal="right" vertical="top" wrapText="1"/>
    </xf>
    <xf numFmtId="1" fontId="41" fillId="0" borderId="165" applyFill="0" applyProtection="0">
      <alignment horizontal="right" vertical="top" wrapText="1"/>
    </xf>
    <xf numFmtId="0" fontId="68" fillId="62" borderId="165"/>
    <xf numFmtId="0" fontId="68" fillId="62" borderId="165"/>
    <xf numFmtId="0" fontId="45" fillId="40" borderId="165" applyNumberFormat="0" applyProtection="0">
      <alignment horizontal="left"/>
    </xf>
    <xf numFmtId="0" fontId="68" fillId="62" borderId="165"/>
    <xf numFmtId="0" fontId="47" fillId="37" borderId="166" applyNumberFormat="0" applyAlignment="0" applyProtection="0"/>
    <xf numFmtId="0" fontId="47" fillId="37"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1" fillId="56" borderId="169" applyNumberFormat="0" applyFont="0" applyAlignment="0" applyProtection="0"/>
    <xf numFmtId="0" fontId="57" fillId="38" borderId="166" applyNumberFormat="0" applyAlignment="0" applyProtection="0"/>
    <xf numFmtId="0" fontId="41" fillId="56" borderId="169" applyNumberFormat="0" applyFont="0" applyAlignment="0" applyProtection="0"/>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5" fillId="40" borderId="170" applyNumberFormat="0" applyProtection="0">
      <alignment horizontal="left"/>
    </xf>
    <xf numFmtId="0" fontId="41" fillId="0" borderId="170" applyFill="0" applyProtection="0">
      <alignment horizontal="right" vertical="top" wrapText="1"/>
    </xf>
    <xf numFmtId="0" fontId="68" fillId="62" borderId="170"/>
    <xf numFmtId="0" fontId="41"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0" fontId="53" fillId="0" borderId="170" applyFill="0" applyProtection="0">
      <alignment horizontal="right" vertical="top" wrapText="1"/>
    </xf>
    <xf numFmtId="0" fontId="68" fillId="62" borderId="170"/>
    <xf numFmtId="0" fontId="45" fillId="40" borderId="170" applyNumberFormat="0" applyProtection="0">
      <alignment horizontal="right"/>
    </xf>
    <xf numFmtId="49" fontId="53"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left"/>
    </xf>
    <xf numFmtId="0" fontId="57" fillId="38" borderId="166" applyNumberFormat="0" applyAlignment="0" applyProtection="0"/>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7" fillId="37" borderId="166" applyNumberFormat="0" applyAlignment="0" applyProtection="0"/>
    <xf numFmtId="2" fontId="53"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49" fontId="53" fillId="0" borderId="170" applyFill="0" applyProtection="0">
      <alignment horizontal="right"/>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right"/>
    </xf>
    <xf numFmtId="2" fontId="41" fillId="0" borderId="170" applyFill="0" applyProtection="0">
      <alignment horizontal="right" vertical="top" wrapText="1"/>
    </xf>
    <xf numFmtId="49" fontId="53" fillId="0" borderId="170" applyFill="0" applyProtection="0">
      <alignment horizontal="right"/>
    </xf>
    <xf numFmtId="49" fontId="41" fillId="0" borderId="170" applyFill="0" applyProtection="0">
      <alignment horizontal="right"/>
    </xf>
    <xf numFmtId="0" fontId="68" fillId="62" borderId="170"/>
    <xf numFmtId="0" fontId="53" fillId="0" borderId="170" applyFill="0" applyProtection="0">
      <alignment horizontal="right" vertical="top" wrapText="1"/>
    </xf>
    <xf numFmtId="0" fontId="45" fillId="40" borderId="170" applyNumberFormat="0" applyProtection="0">
      <alignment horizontal="right"/>
    </xf>
    <xf numFmtId="0"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45" fillId="40" borderId="170" applyNumberFormat="0" applyProtection="0">
      <alignment horizontal="left"/>
    </xf>
    <xf numFmtId="1" fontId="41" fillId="0" borderId="170" applyFill="0" applyProtection="0">
      <alignment horizontal="right" vertical="top" wrapText="1"/>
    </xf>
    <xf numFmtId="0" fontId="45" fillId="40" borderId="170" applyNumberFormat="0" applyProtection="0">
      <alignment horizontal="left"/>
    </xf>
    <xf numFmtId="0" fontId="41" fillId="56" borderId="169" applyNumberFormat="0" applyFont="0" applyAlignment="0" applyProtection="0"/>
    <xf numFmtId="0" fontId="68" fillId="62" borderId="170"/>
    <xf numFmtId="0" fontId="45" fillId="40" borderId="170" applyNumberFormat="0" applyProtection="0">
      <alignment horizontal="right"/>
    </xf>
    <xf numFmtId="0" fontId="45" fillId="40" borderId="170" applyNumberFormat="0" applyProtection="0">
      <alignment horizontal="right"/>
    </xf>
    <xf numFmtId="49" fontId="41" fillId="0" borderId="170" applyFill="0" applyProtection="0">
      <alignment horizontal="right"/>
    </xf>
    <xf numFmtId="2" fontId="41" fillId="0" borderId="170" applyFill="0" applyProtection="0">
      <alignment horizontal="right" vertical="top" wrapText="1"/>
    </xf>
    <xf numFmtId="49" fontId="41" fillId="0" borderId="170" applyFill="0" applyProtection="0">
      <alignment horizontal="right"/>
    </xf>
    <xf numFmtId="0" fontId="50" fillId="0" borderId="168" applyNumberFormat="0" applyFill="0" applyAlignment="0" applyProtection="0"/>
    <xf numFmtId="0" fontId="41" fillId="56" borderId="169" applyNumberFormat="0" applyFont="0" applyAlignment="0" applyProtection="0"/>
    <xf numFmtId="0" fontId="45" fillId="40" borderId="170" applyNumberFormat="0" applyProtection="0">
      <alignment horizontal="right"/>
    </xf>
    <xf numFmtId="49" fontId="53" fillId="0" borderId="170" applyFill="0" applyProtection="0">
      <alignment horizontal="right"/>
    </xf>
    <xf numFmtId="1" fontId="53" fillId="0" borderId="170" applyFill="0" applyProtection="0">
      <alignment horizontal="right" vertical="top" wrapText="1"/>
    </xf>
    <xf numFmtId="0" fontId="50" fillId="0" borderId="168" applyNumberFormat="0" applyFill="0" applyAlignment="0" applyProtection="0"/>
    <xf numFmtId="0" fontId="45" fillId="40" borderId="170" applyNumberFormat="0" applyProtection="0">
      <alignment horizontal="right"/>
    </xf>
    <xf numFmtId="0" fontId="45" fillId="40" borderId="170" applyNumberFormat="0" applyProtection="0">
      <alignment horizontal="left"/>
    </xf>
    <xf numFmtId="0" fontId="50" fillId="0" borderId="168" applyNumberFormat="0" applyFill="0" applyAlignment="0" applyProtection="0"/>
    <xf numFmtId="0" fontId="68" fillId="62" borderId="170"/>
    <xf numFmtId="0" fontId="49" fillId="38" borderId="167" applyNumberFormat="0" applyAlignment="0" applyProtection="0"/>
    <xf numFmtId="0" fontId="45" fillId="40" borderId="170" applyNumberFormat="0" applyProtection="0">
      <alignment horizontal="right"/>
    </xf>
    <xf numFmtId="1" fontId="41"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0" fontId="68" fillId="62" borderId="170"/>
    <xf numFmtId="1" fontId="41" fillId="0" borderId="170" applyFill="0" applyProtection="0">
      <alignment horizontal="right" vertical="top" wrapText="1"/>
    </xf>
    <xf numFmtId="0" fontId="47" fillId="37" borderId="166" applyNumberFormat="0" applyAlignment="0" applyProtection="0"/>
    <xf numFmtId="0" fontId="68" fillId="62" borderId="170"/>
    <xf numFmtId="0" fontId="68" fillId="62" borderId="170"/>
    <xf numFmtId="49" fontId="53" fillId="0" borderId="170" applyFill="0" applyProtection="0">
      <alignment horizontal="right"/>
    </xf>
    <xf numFmtId="0" fontId="41" fillId="0" borderId="170" applyFill="0" applyProtection="0">
      <alignment horizontal="right" vertical="top" wrapText="1"/>
    </xf>
    <xf numFmtId="0" fontId="47" fillId="37" borderId="166" applyNumberFormat="0" applyAlignment="0" applyProtection="0"/>
    <xf numFmtId="0" fontId="41" fillId="0" borderId="170" applyFill="0" applyProtection="0">
      <alignment horizontal="right" vertical="top" wrapText="1"/>
    </xf>
    <xf numFmtId="0" fontId="49" fillId="38" borderId="167" applyNumberFormat="0" applyAlignment="0" applyProtection="0"/>
    <xf numFmtId="0" fontId="68" fillId="62" borderId="170"/>
    <xf numFmtId="0" fontId="68" fillId="62" borderId="170"/>
    <xf numFmtId="0" fontId="68" fillId="62" borderId="170"/>
    <xf numFmtId="2" fontId="41" fillId="0" borderId="170" applyFill="0" applyProtection="0">
      <alignment horizontal="right" vertical="top" wrapText="1"/>
    </xf>
    <xf numFmtId="1" fontId="41" fillId="0" borderId="170" applyFill="0" applyProtection="0">
      <alignment horizontal="right" vertical="top" wrapText="1"/>
    </xf>
    <xf numFmtId="0" fontId="49" fillId="38" borderId="167" applyNumberFormat="0" applyAlignment="0" applyProtection="0"/>
    <xf numFmtId="0" fontId="68" fillId="62" borderId="170"/>
    <xf numFmtId="0" fontId="45" fillId="40" borderId="170" applyNumberFormat="0" applyProtection="0">
      <alignment horizontal="right"/>
    </xf>
    <xf numFmtId="49" fontId="41" fillId="0" borderId="170" applyFill="0" applyProtection="0">
      <alignment horizontal="right"/>
    </xf>
    <xf numFmtId="1"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47" fillId="37" borderId="166" applyNumberFormat="0" applyAlignment="0" applyProtection="0"/>
    <xf numFmtId="1" fontId="41"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0" fontId="47" fillId="37" borderId="166" applyNumberFormat="0" applyAlignment="0" applyProtection="0"/>
    <xf numFmtId="0" fontId="45" fillId="40" borderId="170" applyNumberFormat="0" applyProtection="0">
      <alignment horizontal="right"/>
    </xf>
    <xf numFmtId="0" fontId="45" fillId="40" borderId="170" applyNumberFormat="0" applyProtection="0">
      <alignment horizontal="right"/>
    </xf>
    <xf numFmtId="0" fontId="68" fillId="62" borderId="170"/>
    <xf numFmtId="0" fontId="68" fillId="62" borderId="170"/>
    <xf numFmtId="0" fontId="45" fillId="40" borderId="170" applyNumberFormat="0" applyProtection="0">
      <alignment horizontal="right"/>
    </xf>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1" fontId="41" fillId="0" borderId="170" applyFill="0" applyProtection="0">
      <alignment horizontal="right" vertical="top" wrapText="1"/>
    </xf>
    <xf numFmtId="49" fontId="41" fillId="0" borderId="170" applyFill="0" applyProtection="0">
      <alignment horizontal="right"/>
    </xf>
    <xf numFmtId="49" fontId="41" fillId="0" borderId="170" applyFill="0" applyProtection="0">
      <alignment horizontal="right"/>
    </xf>
    <xf numFmtId="49" fontId="53" fillId="0" borderId="170" applyFill="0" applyProtection="0">
      <alignment horizontal="right"/>
    </xf>
    <xf numFmtId="0" fontId="41" fillId="56" borderId="169" applyNumberFormat="0" applyFont="0" applyAlignment="0" applyProtection="0"/>
    <xf numFmtId="0" fontId="45" fillId="40" borderId="170" applyNumberFormat="0" applyProtection="0">
      <alignment horizontal="left"/>
    </xf>
    <xf numFmtId="0" fontId="50" fillId="0" borderId="168" applyNumberFormat="0" applyFill="0" applyAlignment="0" applyProtection="0"/>
    <xf numFmtId="0" fontId="41" fillId="0" borderId="170" applyFill="0" applyProtection="0">
      <alignment horizontal="right" vertical="top" wrapText="1"/>
    </xf>
    <xf numFmtId="0" fontId="68" fillId="62" borderId="170"/>
    <xf numFmtId="49" fontId="53" fillId="0" borderId="170" applyFill="0" applyProtection="0">
      <alignment horizontal="right"/>
    </xf>
    <xf numFmtId="2" fontId="53" fillId="0" borderId="170" applyFill="0" applyProtection="0">
      <alignment horizontal="right" vertical="top" wrapText="1"/>
    </xf>
    <xf numFmtId="2" fontId="41" fillId="0" borderId="170" applyFill="0" applyProtection="0">
      <alignment horizontal="right" vertical="top" wrapText="1"/>
    </xf>
    <xf numFmtId="1" fontId="53" fillId="0" borderId="170" applyFill="0" applyProtection="0">
      <alignment horizontal="right" vertical="top" wrapText="1"/>
    </xf>
    <xf numFmtId="0" fontId="68" fillId="62" borderId="170"/>
    <xf numFmtId="2" fontId="41" fillId="0" borderId="170" applyFill="0" applyProtection="0">
      <alignment horizontal="right" vertical="top" wrapText="1"/>
    </xf>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2" fontId="53" fillId="0" borderId="170" applyFill="0" applyProtection="0">
      <alignment horizontal="right" vertical="top" wrapText="1"/>
    </xf>
    <xf numFmtId="49" fontId="41" fillId="0" borderId="170" applyFill="0" applyProtection="0">
      <alignment horizontal="right"/>
    </xf>
    <xf numFmtId="0" fontId="68" fillId="62" borderId="170"/>
    <xf numFmtId="0" fontId="68" fillId="62" borderId="170"/>
    <xf numFmtId="0" fontId="68" fillId="62" borderId="170"/>
    <xf numFmtId="1" fontId="53" fillId="0" borderId="170" applyFill="0" applyProtection="0">
      <alignment horizontal="right" vertical="top" wrapText="1"/>
    </xf>
    <xf numFmtId="0" fontId="68" fillId="62" borderId="170"/>
    <xf numFmtId="0" fontId="68" fillId="62" borderId="170"/>
    <xf numFmtId="1" fontId="53" fillId="0" borderId="170" applyFill="0" applyProtection="0">
      <alignment horizontal="right" vertical="top" wrapText="1"/>
    </xf>
    <xf numFmtId="0" fontId="53" fillId="0" borderId="170" applyFill="0" applyProtection="0">
      <alignment horizontal="right" vertical="top" wrapText="1"/>
    </xf>
    <xf numFmtId="49" fontId="41" fillId="0" borderId="170" applyFill="0" applyProtection="0">
      <alignment horizontal="right"/>
    </xf>
    <xf numFmtId="2" fontId="41"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2"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68" fillId="62" borderId="170"/>
    <xf numFmtId="49" fontId="53" fillId="0" borderId="170" applyFill="0" applyProtection="0">
      <alignment horizontal="right"/>
    </xf>
    <xf numFmtId="0" fontId="41"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0" fontId="68" fillId="62" borderId="170"/>
    <xf numFmtId="0" fontId="68" fillId="62" borderId="170"/>
    <xf numFmtId="49" fontId="41" fillId="0" borderId="170" applyFill="0" applyProtection="0">
      <alignment horizontal="right"/>
    </xf>
    <xf numFmtId="0" fontId="41" fillId="0" borderId="170" applyFill="0" applyProtection="0">
      <alignment horizontal="right" vertical="top" wrapText="1"/>
    </xf>
    <xf numFmtId="0" fontId="68" fillId="62" borderId="170"/>
    <xf numFmtId="0" fontId="45" fillId="40" borderId="170" applyNumberFormat="0" applyProtection="0">
      <alignment horizontal="right"/>
    </xf>
    <xf numFmtId="0" fontId="50" fillId="0" borderId="168" applyNumberFormat="0" applyFill="0" applyAlignment="0" applyProtection="0"/>
    <xf numFmtId="2" fontId="53" fillId="0" borderId="170" applyFill="0" applyProtection="0">
      <alignment horizontal="right" vertical="top" wrapText="1"/>
    </xf>
    <xf numFmtId="0" fontId="49" fillId="38" borderId="167" applyNumberFormat="0" applyAlignment="0" applyProtection="0"/>
    <xf numFmtId="0" fontId="68" fillId="62" borderId="170"/>
    <xf numFmtId="2" fontId="41" fillId="0" borderId="170" applyFill="0" applyProtection="0">
      <alignment horizontal="right" vertical="top" wrapText="1"/>
    </xf>
    <xf numFmtId="1" fontId="53" fillId="0" borderId="170" applyFill="0" applyProtection="0">
      <alignment horizontal="right" vertical="top" wrapText="1"/>
    </xf>
    <xf numFmtId="49" fontId="41" fillId="0" borderId="170" applyFill="0" applyProtection="0">
      <alignment horizontal="right"/>
    </xf>
    <xf numFmtId="0" fontId="50" fillId="0" borderId="168" applyNumberFormat="0" applyFill="0" applyAlignment="0" applyProtection="0"/>
    <xf numFmtId="0" fontId="45" fillId="40" borderId="170" applyNumberFormat="0" applyProtection="0">
      <alignment horizontal="right"/>
    </xf>
    <xf numFmtId="0" fontId="47" fillId="37" borderId="166" applyNumberFormat="0" applyAlignment="0" applyProtection="0"/>
    <xf numFmtId="2" fontId="41" fillId="0" borderId="170" applyFill="0" applyProtection="0">
      <alignment horizontal="right" vertical="top" wrapText="1"/>
    </xf>
    <xf numFmtId="0" fontId="41" fillId="56" borderId="169" applyNumberFormat="0" applyFont="0" applyAlignment="0" applyProtection="0"/>
    <xf numFmtId="0" fontId="41"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68" fillId="62" borderId="170"/>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2" fontId="53" fillId="0" borderId="170" applyFill="0" applyProtection="0">
      <alignment horizontal="right" vertical="top" wrapText="1"/>
    </xf>
    <xf numFmtId="2" fontId="53" fillId="0" borderId="170" applyFill="0" applyProtection="0">
      <alignment horizontal="right" vertical="top" wrapText="1"/>
    </xf>
    <xf numFmtId="0" fontId="49" fillId="38" borderId="167" applyNumberFormat="0" applyAlignment="0" applyProtection="0"/>
    <xf numFmtId="0" fontId="45" fillId="40" borderId="170" applyNumberFormat="0" applyProtection="0">
      <alignment horizontal="right"/>
    </xf>
    <xf numFmtId="49" fontId="41" fillId="0" borderId="170" applyFill="0" applyProtection="0">
      <alignment horizontal="right"/>
    </xf>
    <xf numFmtId="1" fontId="53" fillId="0" borderId="170" applyFill="0" applyProtection="0">
      <alignment horizontal="right" vertical="top" wrapText="1"/>
    </xf>
    <xf numFmtId="2" fontId="41" fillId="0" borderId="170" applyFill="0" applyProtection="0">
      <alignment horizontal="right" vertical="top" wrapText="1"/>
    </xf>
    <xf numFmtId="2" fontId="53"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0" fontId="53" fillId="0" borderId="170" applyFill="0" applyProtection="0">
      <alignment horizontal="right" vertical="top" wrapText="1"/>
    </xf>
    <xf numFmtId="1" fontId="53"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2" fontId="53"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68" fillId="62" borderId="170"/>
    <xf numFmtId="0" fontId="68" fillId="62" borderId="170"/>
    <xf numFmtId="0" fontId="68" fillId="62" borderId="170"/>
    <xf numFmtId="0" fontId="50" fillId="0" borderId="168" applyNumberFormat="0" applyFill="0" applyAlignment="0" applyProtection="0"/>
    <xf numFmtId="0" fontId="57" fillId="38" borderId="166" applyNumberFormat="0" applyAlignment="0" applyProtection="0"/>
    <xf numFmtId="49" fontId="53" fillId="0" borderId="170" applyFill="0" applyProtection="0">
      <alignment horizontal="right"/>
    </xf>
    <xf numFmtId="0" fontId="41" fillId="56" borderId="169" applyNumberFormat="0" applyFont="0" applyAlignment="0" applyProtection="0"/>
    <xf numFmtId="1" fontId="53" fillId="0" borderId="170" applyFill="0" applyProtection="0">
      <alignment horizontal="right" vertical="top" wrapText="1"/>
    </xf>
    <xf numFmtId="0" fontId="53" fillId="0" borderId="170" applyFill="0" applyProtection="0">
      <alignment horizontal="right" vertical="top" wrapText="1"/>
    </xf>
    <xf numFmtId="0" fontId="68" fillId="62" borderId="170"/>
    <xf numFmtId="0" fontId="68" fillId="62" borderId="170"/>
    <xf numFmtId="0" fontId="41" fillId="0" borderId="170" applyFill="0" applyProtection="0">
      <alignment horizontal="right" vertical="top" wrapText="1"/>
    </xf>
    <xf numFmtId="1" fontId="41" fillId="0" borderId="170" applyFill="0" applyProtection="0">
      <alignment horizontal="right" vertical="top" wrapText="1"/>
    </xf>
    <xf numFmtId="0" fontId="49" fillId="38" borderId="167" applyNumberFormat="0" applyAlignment="0" applyProtection="0"/>
    <xf numFmtId="49" fontId="53" fillId="0" borderId="170" applyFill="0" applyProtection="0">
      <alignment horizontal="right"/>
    </xf>
    <xf numFmtId="1" fontId="41" fillId="0" borderId="170" applyFill="0" applyProtection="0">
      <alignment horizontal="right" vertical="top" wrapText="1"/>
    </xf>
    <xf numFmtId="49" fontId="53" fillId="0" borderId="170" applyFill="0" applyProtection="0">
      <alignment horizontal="right"/>
    </xf>
    <xf numFmtId="0" fontId="41" fillId="56" borderId="169" applyNumberFormat="0" applyFont="0" applyAlignment="0" applyProtection="0"/>
    <xf numFmtId="0" fontId="41" fillId="0" borderId="170" applyFill="0" applyProtection="0">
      <alignment horizontal="right" vertical="top" wrapText="1"/>
    </xf>
    <xf numFmtId="1"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49" fontId="53" fillId="0" borderId="170" applyFill="0" applyProtection="0">
      <alignment horizontal="right"/>
    </xf>
    <xf numFmtId="0" fontId="68" fillId="62" borderId="170"/>
    <xf numFmtId="0" fontId="68" fillId="62" borderId="170"/>
    <xf numFmtId="49" fontId="53" fillId="0" borderId="170" applyFill="0" applyProtection="0">
      <alignment horizontal="right"/>
    </xf>
    <xf numFmtId="0" fontId="68" fillId="62" borderId="170"/>
    <xf numFmtId="0" fontId="41" fillId="0" borderId="170" applyFill="0" applyProtection="0">
      <alignment horizontal="right" vertical="top" wrapText="1"/>
    </xf>
    <xf numFmtId="1" fontId="53" fillId="0" borderId="170" applyFill="0" applyProtection="0">
      <alignment horizontal="right" vertical="top" wrapText="1"/>
    </xf>
    <xf numFmtId="0" fontId="41" fillId="0" borderId="170" applyFill="0" applyProtection="0">
      <alignment horizontal="right" vertical="top" wrapText="1"/>
    </xf>
    <xf numFmtId="49" fontId="41" fillId="0" borderId="170" applyFill="0" applyProtection="0">
      <alignment horizontal="right"/>
    </xf>
    <xf numFmtId="49" fontId="41" fillId="0" borderId="170" applyFill="0" applyProtection="0">
      <alignment horizontal="right"/>
    </xf>
    <xf numFmtId="2" fontId="41" fillId="0" borderId="170" applyFill="0" applyProtection="0">
      <alignment horizontal="right" vertical="top" wrapText="1"/>
    </xf>
    <xf numFmtId="0" fontId="68" fillId="62" borderId="170"/>
    <xf numFmtId="0" fontId="45" fillId="40" borderId="170" applyNumberFormat="0" applyProtection="0">
      <alignment horizontal="left"/>
    </xf>
    <xf numFmtId="0" fontId="68" fillId="62" borderId="170"/>
    <xf numFmtId="0" fontId="45" fillId="40" borderId="170" applyNumberFormat="0" applyProtection="0">
      <alignment horizontal="right"/>
    </xf>
    <xf numFmtId="0" fontId="41"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0" fontId="41" fillId="56" borderId="169" applyNumberFormat="0" applyFont="0" applyAlignment="0" applyProtection="0"/>
    <xf numFmtId="0" fontId="68" fillId="62" borderId="170"/>
    <xf numFmtId="2" fontId="53" fillId="0" borderId="170" applyFill="0" applyProtection="0">
      <alignment horizontal="right" vertical="top" wrapText="1"/>
    </xf>
    <xf numFmtId="0" fontId="45" fillId="40" borderId="170" applyNumberFormat="0" applyProtection="0">
      <alignment horizontal="left"/>
    </xf>
    <xf numFmtId="0" fontId="68" fillId="62" borderId="170"/>
    <xf numFmtId="49" fontId="53" fillId="0" borderId="170" applyFill="0" applyProtection="0">
      <alignment horizontal="right"/>
    </xf>
    <xf numFmtId="1" fontId="53" fillId="0" borderId="170" applyFill="0" applyProtection="0">
      <alignment horizontal="right" vertical="top" wrapText="1"/>
    </xf>
    <xf numFmtId="1" fontId="53"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0" fontId="45" fillId="40" borderId="170" applyNumberFormat="0" applyProtection="0">
      <alignment horizontal="left"/>
    </xf>
    <xf numFmtId="0" fontId="47" fillId="37" borderId="166" applyNumberFormat="0" applyAlignment="0" applyProtection="0"/>
    <xf numFmtId="49" fontId="53" fillId="0" borderId="170" applyFill="0" applyProtection="0">
      <alignment horizontal="right"/>
    </xf>
    <xf numFmtId="0" fontId="57" fillId="38" borderId="166" applyNumberFormat="0" applyAlignment="0" applyProtection="0"/>
    <xf numFmtId="2" fontId="53"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1" fontId="53" fillId="0" borderId="170" applyFill="0" applyProtection="0">
      <alignment horizontal="right" vertical="top" wrapText="1"/>
    </xf>
    <xf numFmtId="0" fontId="45" fillId="40" borderId="170" applyNumberFormat="0" applyProtection="0">
      <alignment horizontal="left"/>
    </xf>
    <xf numFmtId="0" fontId="45" fillId="40" borderId="170" applyNumberFormat="0" applyProtection="0">
      <alignment horizontal="right"/>
    </xf>
    <xf numFmtId="2" fontId="41" fillId="0" borderId="170" applyFill="0" applyProtection="0">
      <alignment horizontal="right" vertical="top" wrapText="1"/>
    </xf>
    <xf numFmtId="1" fontId="41" fillId="0" borderId="170" applyFill="0" applyProtection="0">
      <alignment horizontal="right" vertical="top" wrapText="1"/>
    </xf>
    <xf numFmtId="0" fontId="53" fillId="0" borderId="170" applyFill="0" applyProtection="0">
      <alignment horizontal="right" vertical="top" wrapText="1"/>
    </xf>
    <xf numFmtId="0" fontId="68" fillId="62" borderId="170"/>
    <xf numFmtId="0" fontId="68" fillId="62" borderId="170"/>
    <xf numFmtId="1" fontId="53" fillId="0" borderId="170" applyFill="0" applyProtection="0">
      <alignment horizontal="right" vertical="top" wrapText="1"/>
    </xf>
    <xf numFmtId="0" fontId="57" fillId="38" borderId="166" applyNumberFormat="0" applyAlignment="0" applyProtection="0"/>
    <xf numFmtId="2" fontId="53" fillId="0" borderId="170" applyFill="0" applyProtection="0">
      <alignment horizontal="right" vertical="top" wrapText="1"/>
    </xf>
    <xf numFmtId="0" fontId="41" fillId="0" borderId="170" applyFill="0" applyProtection="0">
      <alignment horizontal="right" vertical="top" wrapText="1"/>
    </xf>
    <xf numFmtId="0" fontId="47" fillId="37" borderId="166" applyNumberFormat="0" applyAlignment="0" applyProtection="0"/>
    <xf numFmtId="1" fontId="53"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41" fillId="56" borderId="169" applyNumberFormat="0" applyFont="0" applyAlignment="0" applyProtection="0"/>
    <xf numFmtId="0" fontId="45" fillId="40" borderId="170" applyNumberFormat="0" applyProtection="0">
      <alignment horizontal="left"/>
    </xf>
    <xf numFmtId="49" fontId="53" fillId="0" borderId="170" applyFill="0" applyProtection="0">
      <alignment horizontal="right"/>
    </xf>
    <xf numFmtId="49" fontId="41" fillId="0" borderId="170" applyFill="0" applyProtection="0">
      <alignment horizontal="right"/>
    </xf>
    <xf numFmtId="2"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68" fillId="62" borderId="170"/>
    <xf numFmtId="1"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68" fillId="62" borderId="170"/>
    <xf numFmtId="0" fontId="49" fillId="38" borderId="167" applyNumberFormat="0" applyAlignment="0" applyProtection="0"/>
    <xf numFmtId="49" fontId="41" fillId="0" borderId="170" applyFill="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1" fontId="41" fillId="0" borderId="170" applyFill="0" applyProtection="0">
      <alignment horizontal="right" vertical="top" wrapText="1"/>
    </xf>
    <xf numFmtId="0" fontId="57" fillId="38" borderId="166" applyNumberFormat="0" applyAlignment="0" applyProtection="0"/>
    <xf numFmtId="2"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1" fontId="53"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50" fillId="0" borderId="168" applyNumberFormat="0" applyFill="0" applyAlignment="0" applyProtection="0"/>
    <xf numFmtId="0" fontId="41" fillId="0" borderId="170" applyFill="0" applyProtection="0">
      <alignment horizontal="right" vertical="top" wrapText="1"/>
    </xf>
    <xf numFmtId="49" fontId="53" fillId="0" borderId="170" applyFill="0" applyProtection="0">
      <alignment horizontal="right"/>
    </xf>
    <xf numFmtId="0"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9" fillId="38" borderId="167" applyNumberFormat="0" applyAlignment="0" applyProtection="0"/>
    <xf numFmtId="1" fontId="41" fillId="0" borderId="170" applyFill="0" applyProtection="0">
      <alignment horizontal="right" vertical="top" wrapText="1"/>
    </xf>
    <xf numFmtId="0" fontId="45" fillId="40" borderId="170" applyNumberFormat="0" applyProtection="0">
      <alignment horizontal="left"/>
    </xf>
    <xf numFmtId="0" fontId="68" fillId="62" borderId="170"/>
    <xf numFmtId="49" fontId="41" fillId="0" borderId="170" applyFill="0" applyProtection="0">
      <alignment horizontal="right"/>
    </xf>
    <xf numFmtId="1" fontId="53"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0" fontId="68" fillId="62" borderId="170"/>
    <xf numFmtId="2"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2" fontId="53" fillId="0" borderId="170" applyFill="0" applyProtection="0">
      <alignment horizontal="right" vertical="top" wrapText="1"/>
    </xf>
    <xf numFmtId="1" fontId="53"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0" fontId="41" fillId="56" borderId="169" applyNumberFormat="0" applyFont="0" applyAlignment="0" applyProtection="0"/>
    <xf numFmtId="0" fontId="45" fillId="40" borderId="170" applyNumberFormat="0" applyProtection="0">
      <alignment horizontal="right"/>
    </xf>
    <xf numFmtId="0" fontId="41" fillId="0" borderId="170" applyFill="0" applyProtection="0">
      <alignment horizontal="right" vertical="top" wrapText="1"/>
    </xf>
    <xf numFmtId="0" fontId="41" fillId="0" borderId="170" applyFill="0" applyProtection="0">
      <alignment horizontal="right" vertical="top" wrapText="1"/>
    </xf>
    <xf numFmtId="1" fontId="41" fillId="0" borderId="170" applyFill="0" applyProtection="0">
      <alignment horizontal="right" vertical="top" wrapText="1"/>
    </xf>
    <xf numFmtId="0" fontId="50" fillId="0" borderId="168" applyNumberFormat="0" applyFill="0" applyAlignment="0" applyProtection="0"/>
    <xf numFmtId="2" fontId="41" fillId="0" borderId="170" applyFill="0" applyProtection="0">
      <alignment horizontal="right" vertical="top" wrapText="1"/>
    </xf>
    <xf numFmtId="0" fontId="68" fillId="62" borderId="170"/>
    <xf numFmtId="0" fontId="49" fillId="38" borderId="167" applyNumberFormat="0" applyAlignment="0" applyProtection="0"/>
    <xf numFmtId="0" fontId="68" fillId="62" borderId="170"/>
    <xf numFmtId="0" fontId="53" fillId="0" borderId="170" applyFill="0" applyProtection="0">
      <alignment horizontal="right" vertical="top" wrapText="1"/>
    </xf>
    <xf numFmtId="0" fontId="68" fillId="62" borderId="170"/>
    <xf numFmtId="0" fontId="45" fillId="40" borderId="170" applyNumberFormat="0" applyProtection="0">
      <alignment horizontal="left"/>
    </xf>
    <xf numFmtId="0" fontId="68" fillId="62" borderId="170"/>
    <xf numFmtId="1" fontId="53" fillId="0" borderId="170" applyFill="0" applyProtection="0">
      <alignment horizontal="right" vertical="top" wrapText="1"/>
    </xf>
    <xf numFmtId="0" fontId="41" fillId="56" borderId="169" applyNumberFormat="0" applyFont="0" applyAlignment="0" applyProtection="0"/>
    <xf numFmtId="1" fontId="41" fillId="0" borderId="170" applyFill="0" applyProtection="0">
      <alignment horizontal="right" vertical="top" wrapText="1"/>
    </xf>
    <xf numFmtId="2" fontId="53" fillId="0" borderId="170" applyFill="0" applyProtection="0">
      <alignment horizontal="right" vertical="top" wrapText="1"/>
    </xf>
    <xf numFmtId="1" fontId="53" fillId="0" borderId="170" applyFill="0" applyProtection="0">
      <alignment horizontal="right" vertical="top" wrapText="1"/>
    </xf>
    <xf numFmtId="1" fontId="53" fillId="0" borderId="170" applyFill="0" applyProtection="0">
      <alignment horizontal="right" vertical="top" wrapText="1"/>
    </xf>
    <xf numFmtId="2" fontId="41" fillId="0" borderId="170" applyFill="0" applyProtection="0">
      <alignment horizontal="right" vertical="top" wrapText="1"/>
    </xf>
    <xf numFmtId="49" fontId="41" fillId="0" borderId="170" applyFill="0" applyProtection="0">
      <alignment horizontal="right"/>
    </xf>
    <xf numFmtId="0" fontId="68" fillId="62" borderId="170"/>
    <xf numFmtId="0" fontId="45" fillId="40" borderId="170" applyNumberFormat="0" applyProtection="0">
      <alignment horizontal="left"/>
    </xf>
    <xf numFmtId="0" fontId="50" fillId="0" borderId="168" applyNumberFormat="0" applyFill="0" applyAlignment="0" applyProtection="0"/>
    <xf numFmtId="0" fontId="68" fillId="62" borderId="170"/>
    <xf numFmtId="0" fontId="41" fillId="0" borderId="170" applyFill="0" applyProtection="0">
      <alignment horizontal="right" vertical="top" wrapText="1"/>
    </xf>
    <xf numFmtId="2" fontId="53" fillId="0" borderId="170" applyFill="0" applyProtection="0">
      <alignment horizontal="right" vertical="top" wrapText="1"/>
    </xf>
    <xf numFmtId="2" fontId="41"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0" fontId="68" fillId="62" borderId="170"/>
    <xf numFmtId="49" fontId="41" fillId="0" borderId="170" applyFill="0" applyProtection="0">
      <alignment horizontal="right"/>
    </xf>
    <xf numFmtId="49" fontId="41" fillId="0" borderId="170" applyFill="0" applyProtection="0">
      <alignment horizontal="right"/>
    </xf>
    <xf numFmtId="0" fontId="49" fillId="38" borderId="167" applyNumberFormat="0" applyAlignment="0" applyProtection="0"/>
    <xf numFmtId="0" fontId="68" fillId="62" borderId="170"/>
    <xf numFmtId="0" fontId="41" fillId="0" borderId="170" applyFill="0" applyProtection="0">
      <alignment horizontal="right" vertical="top" wrapText="1"/>
    </xf>
    <xf numFmtId="2" fontId="41" fillId="0" borderId="170" applyFill="0" applyProtection="0">
      <alignment horizontal="right" vertical="top" wrapText="1"/>
    </xf>
    <xf numFmtId="49" fontId="53" fillId="0" borderId="170" applyFill="0" applyProtection="0">
      <alignment horizontal="right"/>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left"/>
    </xf>
    <xf numFmtId="1" fontId="53"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right"/>
    </xf>
    <xf numFmtId="0" fontId="41" fillId="0" borderId="170" applyFill="0" applyProtection="0">
      <alignment horizontal="right" vertical="top" wrapText="1"/>
    </xf>
    <xf numFmtId="0" fontId="68" fillId="62" borderId="170"/>
    <xf numFmtId="49" fontId="53" fillId="0" borderId="170" applyFill="0" applyProtection="0">
      <alignment horizontal="right"/>
    </xf>
    <xf numFmtId="49" fontId="53" fillId="0" borderId="170" applyFill="0" applyProtection="0">
      <alignment horizontal="right"/>
    </xf>
    <xf numFmtId="1" fontId="41"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left"/>
    </xf>
    <xf numFmtId="0" fontId="68" fillId="62" borderId="170"/>
    <xf numFmtId="2" fontId="53" fillId="0" borderId="170" applyFill="0" applyProtection="0">
      <alignment horizontal="right" vertical="top" wrapText="1"/>
    </xf>
    <xf numFmtId="0" fontId="53"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68" fillId="62" borderId="170"/>
    <xf numFmtId="0" fontId="41" fillId="56" borderId="169" applyNumberFormat="0" applyFont="0" applyAlignment="0" applyProtection="0"/>
    <xf numFmtId="1" fontId="41" fillId="0" borderId="170" applyFill="0" applyProtection="0">
      <alignment horizontal="right" vertical="top" wrapText="1"/>
    </xf>
    <xf numFmtId="0" fontId="68" fillId="62" borderId="170"/>
    <xf numFmtId="49" fontId="53" fillId="0" borderId="170" applyFill="0" applyProtection="0">
      <alignment horizontal="right"/>
    </xf>
    <xf numFmtId="2" fontId="41" fillId="0" borderId="170" applyFill="0" applyProtection="0">
      <alignment horizontal="right" vertical="top" wrapText="1"/>
    </xf>
    <xf numFmtId="49" fontId="41" fillId="0" borderId="170" applyFill="0" applyProtection="0">
      <alignment horizontal="right"/>
    </xf>
    <xf numFmtId="2" fontId="41"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left"/>
    </xf>
    <xf numFmtId="0" fontId="45" fillId="40" borderId="170" applyNumberFormat="0" applyProtection="0">
      <alignment horizontal="right"/>
    </xf>
    <xf numFmtId="49" fontId="53" fillId="0" borderId="170" applyFill="0" applyProtection="0">
      <alignment horizontal="right"/>
    </xf>
    <xf numFmtId="0" fontId="45" fillId="40" borderId="170" applyNumberFormat="0" applyProtection="0">
      <alignment horizontal="left"/>
    </xf>
    <xf numFmtId="0" fontId="68" fillId="62" borderId="170"/>
    <xf numFmtId="0" fontId="41" fillId="0" borderId="170" applyFill="0" applyProtection="0">
      <alignment horizontal="right" vertical="top" wrapText="1"/>
    </xf>
    <xf numFmtId="1"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45" fillId="40" borderId="170" applyNumberFormat="0" applyProtection="0">
      <alignment horizontal="right"/>
    </xf>
    <xf numFmtId="0" fontId="45" fillId="40" borderId="170" applyNumberFormat="0" applyProtection="0">
      <alignment horizontal="left"/>
    </xf>
    <xf numFmtId="0" fontId="41" fillId="0" borderId="170" applyFill="0" applyProtection="0">
      <alignment horizontal="right" vertical="top" wrapText="1"/>
    </xf>
    <xf numFmtId="1"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0"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right"/>
    </xf>
    <xf numFmtId="0" fontId="53" fillId="0" borderId="170" applyFill="0" applyProtection="0">
      <alignment horizontal="right" vertical="top" wrapText="1"/>
    </xf>
    <xf numFmtId="0" fontId="68" fillId="62" borderId="170"/>
    <xf numFmtId="2"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0" fontId="68" fillId="62" borderId="170"/>
    <xf numFmtId="0" fontId="68" fillId="62" borderId="170"/>
    <xf numFmtId="0" fontId="45" fillId="40" borderId="170" applyNumberFormat="0" applyProtection="0">
      <alignment horizontal="left"/>
    </xf>
    <xf numFmtId="0" fontId="45" fillId="40" borderId="170" applyNumberFormat="0" applyProtection="0">
      <alignment horizontal="right"/>
    </xf>
    <xf numFmtId="49" fontId="41" fillId="0" borderId="170" applyFill="0" applyProtection="0">
      <alignment horizontal="right"/>
    </xf>
    <xf numFmtId="0" fontId="45" fillId="40" borderId="170" applyNumberFormat="0" applyProtection="0">
      <alignment horizontal="right"/>
    </xf>
    <xf numFmtId="1" fontId="41" fillId="0" borderId="170" applyFill="0" applyProtection="0">
      <alignment horizontal="right" vertical="top" wrapText="1"/>
    </xf>
    <xf numFmtId="0" fontId="68" fillId="62" borderId="170"/>
    <xf numFmtId="0" fontId="68" fillId="62" borderId="170"/>
    <xf numFmtId="0" fontId="68" fillId="62" borderId="170"/>
    <xf numFmtId="0" fontId="53"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2" fontId="53"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0" fontId="45" fillId="40" borderId="170" applyNumberFormat="0" applyProtection="0">
      <alignment horizontal="left"/>
    </xf>
    <xf numFmtId="0" fontId="68" fillId="62" borderId="170"/>
    <xf numFmtId="0" fontId="68" fillId="62" borderId="170"/>
    <xf numFmtId="0" fontId="68" fillId="62" borderId="170"/>
    <xf numFmtId="0" fontId="45" fillId="40" borderId="170" applyNumberFormat="0" applyProtection="0">
      <alignment horizontal="right"/>
    </xf>
    <xf numFmtId="0" fontId="41"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0" fontId="47" fillId="37" borderId="166" applyNumberFormat="0" applyAlignment="0" applyProtection="0"/>
    <xf numFmtId="0" fontId="45" fillId="40" borderId="170" applyNumberFormat="0" applyProtection="0">
      <alignment horizontal="left"/>
    </xf>
    <xf numFmtId="2" fontId="41" fillId="0" borderId="170" applyFill="0" applyProtection="0">
      <alignment horizontal="right" vertical="top" wrapText="1"/>
    </xf>
    <xf numFmtId="0" fontId="68" fillId="62" borderId="170"/>
    <xf numFmtId="0" fontId="68" fillId="62" borderId="170"/>
    <xf numFmtId="0" fontId="68" fillId="62" borderId="170"/>
    <xf numFmtId="0" fontId="47" fillId="37" borderId="166" applyNumberFormat="0" applyAlignment="0" applyProtection="0"/>
    <xf numFmtId="0" fontId="45" fillId="40" borderId="170" applyNumberFormat="0" applyProtection="0">
      <alignment horizontal="right"/>
    </xf>
    <xf numFmtId="0" fontId="45" fillId="40" borderId="170" applyNumberFormat="0" applyProtection="0">
      <alignment horizontal="left"/>
    </xf>
    <xf numFmtId="0" fontId="45" fillId="40" borderId="170" applyNumberFormat="0" applyProtection="0">
      <alignment horizontal="left"/>
    </xf>
    <xf numFmtId="2" fontId="41" fillId="0" borderId="170" applyFill="0" applyProtection="0">
      <alignment horizontal="right" vertical="top" wrapText="1"/>
    </xf>
    <xf numFmtId="0" fontId="45" fillId="40" borderId="170" applyNumberFormat="0" applyProtection="0">
      <alignment horizontal="left"/>
    </xf>
    <xf numFmtId="0" fontId="41" fillId="0" borderId="170" applyFill="0" applyProtection="0">
      <alignment horizontal="right" vertical="top" wrapText="1"/>
    </xf>
    <xf numFmtId="0" fontId="68" fillId="62" borderId="170"/>
    <xf numFmtId="0" fontId="68" fillId="62" borderId="170"/>
    <xf numFmtId="0" fontId="68" fillId="62" borderId="170"/>
    <xf numFmtId="0" fontId="53" fillId="0" borderId="170" applyFill="0" applyProtection="0">
      <alignment horizontal="right" vertical="top" wrapText="1"/>
    </xf>
    <xf numFmtId="0" fontId="68" fillId="62" borderId="170"/>
    <xf numFmtId="49" fontId="53" fillId="0" borderId="170" applyFill="0" applyProtection="0">
      <alignment horizontal="right"/>
    </xf>
    <xf numFmtId="0" fontId="41" fillId="0" borderId="170" applyFill="0" applyProtection="0">
      <alignment horizontal="right" vertical="top" wrapText="1"/>
    </xf>
    <xf numFmtId="0" fontId="68" fillId="62" borderId="170"/>
    <xf numFmtId="0" fontId="68" fillId="62" borderId="170"/>
    <xf numFmtId="0" fontId="68" fillId="62" borderId="170"/>
    <xf numFmtId="49" fontId="53" fillId="0" borderId="170" applyFill="0" applyProtection="0">
      <alignment horizontal="right"/>
    </xf>
    <xf numFmtId="49" fontId="53" fillId="0" borderId="170" applyFill="0" applyProtection="0">
      <alignment horizontal="right"/>
    </xf>
    <xf numFmtId="0" fontId="45" fillId="40" borderId="170" applyNumberFormat="0" applyProtection="0">
      <alignment horizontal="left"/>
    </xf>
    <xf numFmtId="0" fontId="68" fillId="62" borderId="170"/>
    <xf numFmtId="0" fontId="68" fillId="62" borderId="170"/>
    <xf numFmtId="0" fontId="68" fillId="62" borderId="170"/>
    <xf numFmtId="0" fontId="41" fillId="0" borderId="170" applyFill="0" applyProtection="0">
      <alignment horizontal="right" vertical="top" wrapText="1"/>
    </xf>
    <xf numFmtId="0" fontId="68" fillId="62" borderId="170"/>
    <xf numFmtId="0" fontId="68" fillId="62" borderId="170"/>
    <xf numFmtId="0" fontId="68" fillId="62" borderId="170"/>
    <xf numFmtId="0" fontId="68" fillId="62" borderId="170"/>
    <xf numFmtId="0" fontId="68" fillId="62" borderId="170"/>
    <xf numFmtId="0" fontId="47" fillId="37" borderId="166" applyNumberFormat="0" applyAlignment="0" applyProtection="0"/>
    <xf numFmtId="0" fontId="47" fillId="37"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0" fontId="53" fillId="0" borderId="170" applyFill="0" applyProtection="0">
      <alignment horizontal="right" vertical="top" wrapText="1"/>
    </xf>
    <xf numFmtId="1" fontId="53"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1" fontId="53" fillId="0" borderId="170" applyFill="0" applyProtection="0">
      <alignment horizontal="right" vertical="top" wrapText="1"/>
    </xf>
    <xf numFmtId="2" fontId="53" fillId="0" borderId="170" applyFill="0" applyProtection="0">
      <alignment horizontal="right" vertical="top" wrapText="1"/>
    </xf>
    <xf numFmtId="0" fontId="53" fillId="0" borderId="170" applyFill="0" applyProtection="0">
      <alignment horizontal="right" vertical="top" wrapText="1"/>
    </xf>
    <xf numFmtId="49" fontId="53"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0" fontId="41" fillId="56" borderId="169" applyNumberFormat="0" applyFont="0" applyAlignment="0" applyProtection="0"/>
    <xf numFmtId="0" fontId="57" fillId="38" borderId="166" applyNumberFormat="0" applyAlignment="0" applyProtection="0"/>
    <xf numFmtId="0" fontId="49" fillId="38" borderId="167" applyNumberFormat="0" applyAlignment="0" applyProtection="0"/>
    <xf numFmtId="0" fontId="41" fillId="56" borderId="169" applyNumberFormat="0" applyFont="0" applyAlignment="0" applyProtection="0"/>
    <xf numFmtId="0" fontId="57" fillId="38" borderId="166" applyNumberFormat="0" applyAlignment="0" applyProtection="0"/>
    <xf numFmtId="0" fontId="68" fillId="62" borderId="170"/>
    <xf numFmtId="0" fontId="68" fillId="62" borderId="170"/>
    <xf numFmtId="0" fontId="68" fillId="62" borderId="170"/>
    <xf numFmtId="0" fontId="57" fillId="38" borderId="166" applyNumberFormat="0" applyAlignment="0" applyProtection="0"/>
    <xf numFmtId="0" fontId="41" fillId="56" borderId="169" applyNumberFormat="0" applyFont="0" applyAlignment="0" applyProtection="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49" fillId="38" borderId="167" applyNumberFormat="0" applyAlignment="0" applyProtection="0"/>
    <xf numFmtId="0" fontId="68" fillId="62" borderId="170"/>
    <xf numFmtId="0" fontId="68" fillId="62" borderId="170"/>
    <xf numFmtId="0" fontId="68" fillId="62" borderId="170"/>
    <xf numFmtId="0" fontId="68" fillId="62" borderId="170"/>
    <xf numFmtId="0" fontId="41" fillId="56" borderId="169" applyNumberFormat="0" applyFont="0" applyAlignment="0" applyProtection="0"/>
    <xf numFmtId="0" fontId="50" fillId="0" borderId="168" applyNumberFormat="0" applyFill="0" applyAlignment="0" applyProtection="0"/>
    <xf numFmtId="0" fontId="47" fillId="37" borderId="166" applyNumberFormat="0" applyAlignment="0" applyProtection="0"/>
    <xf numFmtId="0" fontId="41" fillId="56" borderId="169" applyNumberFormat="0" applyFont="0" applyAlignment="0" applyProtection="0"/>
    <xf numFmtId="0" fontId="68" fillId="62" borderId="170"/>
    <xf numFmtId="0" fontId="68" fillId="62" borderId="170"/>
    <xf numFmtId="0" fontId="68" fillId="62" borderId="170"/>
    <xf numFmtId="0" fontId="49" fillId="38" borderId="167" applyNumberFormat="0" applyAlignment="0" applyProtection="0"/>
    <xf numFmtId="0" fontId="47" fillId="37" borderId="166" applyNumberFormat="0" applyAlignment="0" applyProtection="0"/>
    <xf numFmtId="0" fontId="68" fillId="62" borderId="170"/>
    <xf numFmtId="0" fontId="57" fillId="38" borderId="166" applyNumberFormat="0" applyAlignment="0" applyProtection="0"/>
    <xf numFmtId="0" fontId="68" fillId="62" borderId="170"/>
    <xf numFmtId="0" fontId="68" fillId="62" borderId="170"/>
    <xf numFmtId="0" fontId="68" fillId="62" borderId="170"/>
    <xf numFmtId="0" fontId="68" fillId="62" borderId="170"/>
    <xf numFmtId="0" fontId="49" fillId="38" borderId="167" applyNumberFormat="0" applyAlignment="0" applyProtection="0"/>
    <xf numFmtId="0" fontId="68" fillId="62" borderId="170"/>
    <xf numFmtId="0" fontId="50" fillId="0" borderId="168" applyNumberFormat="0" applyFill="0" applyAlignment="0" applyProtection="0"/>
    <xf numFmtId="0" fontId="68" fillId="62" borderId="170"/>
    <xf numFmtId="0" fontId="50" fillId="0" borderId="168" applyNumberFormat="0" applyFill="0" applyAlignment="0" applyProtection="0"/>
    <xf numFmtId="0" fontId="68" fillId="62" borderId="170"/>
    <xf numFmtId="0" fontId="47" fillId="37" borderId="166" applyNumberFormat="0" applyAlignment="0" applyProtection="0"/>
    <xf numFmtId="0" fontId="68" fillId="62" borderId="170"/>
    <xf numFmtId="0" fontId="47" fillId="37" borderId="166" applyNumberFormat="0" applyAlignment="0" applyProtection="0"/>
    <xf numFmtId="0" fontId="68" fillId="62" borderId="170"/>
    <xf numFmtId="0" fontId="41" fillId="56" borderId="169" applyNumberFormat="0" applyFont="0" applyAlignment="0" applyProtection="0"/>
    <xf numFmtId="0" fontId="50" fillId="0" borderId="168" applyNumberFormat="0" applyFill="0" applyAlignment="0" applyProtection="0"/>
    <xf numFmtId="0" fontId="50" fillId="0" borderId="168" applyNumberFormat="0" applyFill="0" applyAlignment="0" applyProtection="0"/>
    <xf numFmtId="0" fontId="57" fillId="38" borderId="166" applyNumberFormat="0" applyAlignment="0" applyProtection="0"/>
    <xf numFmtId="0" fontId="68" fillId="62" borderId="170"/>
    <xf numFmtId="0" fontId="68" fillId="62" borderId="170"/>
    <xf numFmtId="0" fontId="68" fillId="62" borderId="170"/>
    <xf numFmtId="0" fontId="68" fillId="62" borderId="170"/>
    <xf numFmtId="0" fontId="41" fillId="56" borderId="169" applyNumberFormat="0" applyFont="0" applyAlignment="0" applyProtection="0"/>
    <xf numFmtId="0" fontId="49" fillId="38" borderId="167" applyNumberFormat="0" applyAlignment="0" applyProtection="0"/>
    <xf numFmtId="0" fontId="68" fillId="62" borderId="170"/>
    <xf numFmtId="0" fontId="68" fillId="62" borderId="170"/>
    <xf numFmtId="0" fontId="41" fillId="56" borderId="169" applyNumberFormat="0" applyFont="0" applyAlignment="0" applyProtection="0"/>
    <xf numFmtId="0" fontId="68" fillId="62" borderId="170"/>
    <xf numFmtId="0" fontId="50" fillId="0" borderId="168" applyNumberFormat="0" applyFill="0" applyAlignment="0" applyProtection="0"/>
    <xf numFmtId="0" fontId="50" fillId="0" borderId="168" applyNumberFormat="0" applyFill="0" applyAlignment="0" applyProtection="0"/>
    <xf numFmtId="0" fontId="47" fillId="37" borderId="166" applyNumberFormat="0" applyAlignment="0" applyProtection="0"/>
    <xf numFmtId="0" fontId="68" fillId="62" borderId="170"/>
    <xf numFmtId="0" fontId="49" fillId="38" borderId="167" applyNumberFormat="0" applyAlignment="0" applyProtection="0"/>
    <xf numFmtId="0" fontId="47" fillId="37" borderId="166" applyNumberFormat="0" applyAlignment="0" applyProtection="0"/>
    <xf numFmtId="0" fontId="50" fillId="0" borderId="168" applyNumberFormat="0" applyFill="0" applyAlignment="0" applyProtection="0"/>
    <xf numFmtId="0" fontId="49" fillId="38" borderId="167" applyNumberFormat="0" applyAlignment="0" applyProtection="0"/>
    <xf numFmtId="0" fontId="47" fillId="37" borderId="166" applyNumberFormat="0" applyAlignment="0" applyProtection="0"/>
    <xf numFmtId="0" fontId="68" fillId="62" borderId="170"/>
    <xf numFmtId="0" fontId="47" fillId="37" borderId="166" applyNumberFormat="0" applyAlignment="0" applyProtection="0"/>
    <xf numFmtId="0" fontId="68" fillId="62" borderId="170"/>
    <xf numFmtId="0" fontId="68" fillId="62" borderId="170"/>
    <xf numFmtId="0" fontId="68" fillId="62" borderId="170"/>
    <xf numFmtId="0" fontId="68" fillId="62" borderId="170"/>
    <xf numFmtId="0" fontId="41" fillId="56" borderId="169" applyNumberFormat="0" applyFont="0" applyAlignment="0" applyProtection="0"/>
    <xf numFmtId="0" fontId="68" fillId="62" borderId="170"/>
    <xf numFmtId="0" fontId="68" fillId="62" borderId="170"/>
    <xf numFmtId="0" fontId="49" fillId="38" borderId="167" applyNumberFormat="0" applyAlignment="0" applyProtection="0"/>
    <xf numFmtId="0" fontId="41" fillId="56" borderId="169" applyNumberFormat="0" applyFont="0" applyAlignment="0" applyProtection="0"/>
    <xf numFmtId="0" fontId="68" fillId="62" borderId="170"/>
    <xf numFmtId="0" fontId="68" fillId="62" borderId="170"/>
    <xf numFmtId="0" fontId="68" fillId="62" borderId="170"/>
    <xf numFmtId="0" fontId="68" fillId="62" borderId="170"/>
    <xf numFmtId="0" fontId="68" fillId="62" borderId="170"/>
    <xf numFmtId="0" fontId="68" fillId="62" borderId="170"/>
    <xf numFmtId="0" fontId="57" fillId="38" borderId="166" applyNumberFormat="0" applyAlignment="0" applyProtection="0"/>
    <xf numFmtId="0" fontId="57" fillId="38" borderId="166" applyNumberFormat="0" applyAlignment="0" applyProtection="0"/>
    <xf numFmtId="0" fontId="47" fillId="37" borderId="166" applyNumberFormat="0" applyAlignment="0" applyProtection="0"/>
    <xf numFmtId="0" fontId="41" fillId="56" borderId="169" applyNumberFormat="0" applyFont="0" applyAlignment="0" applyProtection="0"/>
    <xf numFmtId="0" fontId="41" fillId="56" borderId="169" applyNumberFormat="0" applyFont="0" applyAlignment="0" applyProtection="0"/>
    <xf numFmtId="0" fontId="49" fillId="38" borderId="167" applyNumberFormat="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1" fillId="56" borderId="169" applyNumberFormat="0" applyFont="0" applyAlignment="0" applyProtection="0"/>
    <xf numFmtId="0" fontId="41" fillId="56" borderId="169" applyNumberFormat="0" applyFont="0" applyAlignment="0" applyProtection="0"/>
    <xf numFmtId="0" fontId="47" fillId="37" borderId="166" applyNumberFormat="0" applyAlignment="0" applyProtection="0"/>
    <xf numFmtId="0" fontId="47" fillId="37" borderId="166" applyNumberFormat="0" applyAlignment="0" applyProtection="0"/>
    <xf numFmtId="0" fontId="57" fillId="38" borderId="166" applyNumberFormat="0" applyAlignment="0" applyProtection="0"/>
    <xf numFmtId="0" fontId="57" fillId="38"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5" fillId="40" borderId="170" applyNumberFormat="0" applyProtection="0">
      <alignment horizontal="right"/>
    </xf>
    <xf numFmtId="0" fontId="45" fillId="40" borderId="170" applyNumberFormat="0" applyProtection="0">
      <alignment horizontal="left"/>
    </xf>
    <xf numFmtId="0" fontId="45" fillId="40" borderId="170" applyNumberFormat="0" applyProtection="0">
      <alignment horizontal="right"/>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0" fontId="45" fillId="40" borderId="170" applyNumberFormat="0" applyProtection="0">
      <alignment horizontal="left"/>
    </xf>
    <xf numFmtId="49" fontId="41" fillId="0" borderId="170" applyFill="0" applyProtection="0">
      <alignment horizontal="right"/>
    </xf>
    <xf numFmtId="0"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0" fontId="41" fillId="56" borderId="169" applyNumberFormat="0" applyFont="0" applyAlignment="0" applyProtection="0"/>
    <xf numFmtId="0"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53" fillId="0" borderId="170" applyFill="0" applyProtection="0">
      <alignment horizontal="right" vertical="top" wrapText="1"/>
    </xf>
    <xf numFmtId="0" fontId="68" fillId="62" borderId="170"/>
    <xf numFmtId="0" fontId="68" fillId="62" borderId="170"/>
    <xf numFmtId="1" fontId="41" fillId="0" borderId="170" applyFill="0" applyProtection="0">
      <alignment horizontal="right" vertical="top" wrapText="1"/>
    </xf>
    <xf numFmtId="1" fontId="53" fillId="0" borderId="170" applyFill="0" applyProtection="0">
      <alignment horizontal="right" vertical="top" wrapText="1"/>
    </xf>
    <xf numFmtId="49" fontId="41" fillId="0" borderId="170" applyFill="0" applyProtection="0">
      <alignment horizontal="righ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68" fillId="62" borderId="170"/>
    <xf numFmtId="0" fontId="68" fillId="62" borderId="170"/>
    <xf numFmtId="1"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49" fontId="53" fillId="0" borderId="170" applyFill="0" applyProtection="0">
      <alignment horizontal="right"/>
    </xf>
    <xf numFmtId="49" fontId="53"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left"/>
    </xf>
    <xf numFmtId="1" fontId="53" fillId="0" borderId="170" applyFill="0" applyProtection="0">
      <alignment horizontal="right" vertical="top" wrapText="1"/>
    </xf>
    <xf numFmtId="0" fontId="41" fillId="56" borderId="169" applyNumberFormat="0" applyFont="0" applyAlignment="0" applyProtection="0"/>
    <xf numFmtId="2"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1" fontId="53" fillId="0" borderId="170" applyFill="0" applyProtection="0">
      <alignment horizontal="right" vertical="top" wrapText="1"/>
    </xf>
    <xf numFmtId="0"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2" fontId="41" fillId="0" borderId="170" applyFill="0" applyProtection="0">
      <alignment horizontal="right" vertical="top" wrapText="1"/>
    </xf>
    <xf numFmtId="49" fontId="53" fillId="0" borderId="170" applyFill="0" applyProtection="0">
      <alignment horizontal="right"/>
    </xf>
    <xf numFmtId="0" fontId="41" fillId="0" borderId="170" applyFill="0" applyProtection="0">
      <alignment horizontal="right" vertical="top" wrapText="1"/>
    </xf>
    <xf numFmtId="0" fontId="41" fillId="56" borderId="169" applyNumberFormat="0" applyFont="0" applyAlignment="0" applyProtection="0"/>
    <xf numFmtId="0" fontId="68" fillId="62" borderId="170"/>
    <xf numFmtId="1" fontId="53" fillId="0" borderId="170" applyFill="0" applyProtection="0">
      <alignment horizontal="right" vertical="top" wrapText="1"/>
    </xf>
    <xf numFmtId="0" fontId="57" fillId="38" borderId="166" applyNumberFormat="0" applyAlignment="0" applyProtection="0"/>
    <xf numFmtId="0" fontId="41" fillId="0" borderId="170" applyFill="0" applyProtection="0">
      <alignment horizontal="right" vertical="top" wrapText="1"/>
    </xf>
    <xf numFmtId="0" fontId="45" fillId="40" borderId="170" applyNumberFormat="0" applyProtection="0">
      <alignment horizontal="left"/>
    </xf>
    <xf numFmtId="0" fontId="68" fillId="62" borderId="170"/>
    <xf numFmtId="0" fontId="45" fillId="40" borderId="170" applyNumberFormat="0" applyProtection="0">
      <alignment horizontal="right"/>
    </xf>
    <xf numFmtId="1" fontId="53" fillId="0" borderId="170" applyFill="0" applyProtection="0">
      <alignment horizontal="right" vertical="top" wrapText="1"/>
    </xf>
    <xf numFmtId="2" fontId="53"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0"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2" fontId="53"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right"/>
    </xf>
    <xf numFmtId="0" fontId="50" fillId="0" borderId="168" applyNumberFormat="0" applyFill="0" applyAlignment="0" applyProtection="0"/>
    <xf numFmtId="0" fontId="68" fillId="62" borderId="170"/>
    <xf numFmtId="0" fontId="47" fillId="37" borderId="166" applyNumberFormat="0" applyAlignment="0" applyProtection="0"/>
    <xf numFmtId="49" fontId="41" fillId="0" borderId="170" applyFill="0" applyProtection="0">
      <alignment horizontal="right"/>
    </xf>
    <xf numFmtId="0" fontId="49" fillId="38" borderId="167" applyNumberFormat="0" applyAlignment="0" applyProtection="0"/>
    <xf numFmtId="49" fontId="53"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right"/>
    </xf>
    <xf numFmtId="1" fontId="53" fillId="0" borderId="170" applyFill="0" applyProtection="0">
      <alignment horizontal="right" vertical="top" wrapText="1"/>
    </xf>
    <xf numFmtId="49" fontId="41" fillId="0" borderId="170" applyFill="0" applyProtection="0">
      <alignment horizontal="right"/>
    </xf>
    <xf numFmtId="0" fontId="41" fillId="0" borderId="170" applyFill="0" applyProtection="0">
      <alignment horizontal="right" vertical="top" wrapText="1"/>
    </xf>
    <xf numFmtId="49" fontId="41" fillId="0" borderId="170" applyFill="0" applyProtection="0">
      <alignment horizontal="right"/>
    </xf>
    <xf numFmtId="0" fontId="47" fillId="37" borderId="166" applyNumberFormat="0" applyAlignment="0" applyProtection="0"/>
    <xf numFmtId="0" fontId="68" fillId="62" borderId="170"/>
    <xf numFmtId="1"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2" fontId="41" fillId="0" borderId="170" applyFill="0" applyProtection="0">
      <alignment horizontal="right" vertical="top" wrapText="1"/>
    </xf>
    <xf numFmtId="0" fontId="68" fillId="62" borderId="170"/>
    <xf numFmtId="49" fontId="53" fillId="0" borderId="170" applyFill="0" applyProtection="0">
      <alignment horizontal="right"/>
    </xf>
    <xf numFmtId="0" fontId="68" fillId="62" borderId="170"/>
    <xf numFmtId="0" fontId="45" fillId="40" borderId="170" applyNumberFormat="0" applyProtection="0">
      <alignment horizontal="right"/>
    </xf>
    <xf numFmtId="0" fontId="41" fillId="0" borderId="170" applyFill="0" applyProtection="0">
      <alignment horizontal="right" vertical="top" wrapText="1"/>
    </xf>
    <xf numFmtId="0" fontId="45" fillId="40" borderId="170" applyNumberFormat="0" applyProtection="0">
      <alignment horizontal="left"/>
    </xf>
    <xf numFmtId="0" fontId="41" fillId="0" borderId="170" applyFill="0" applyProtection="0">
      <alignment horizontal="right" vertical="top" wrapText="1"/>
    </xf>
    <xf numFmtId="2" fontId="41" fillId="0" borderId="170" applyFill="0" applyProtection="0">
      <alignment horizontal="right" vertical="top" wrapText="1"/>
    </xf>
    <xf numFmtId="49" fontId="53" fillId="0" borderId="170" applyFill="0" applyProtection="0">
      <alignment horizontal="right"/>
    </xf>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0" fontId="45" fillId="40" borderId="170" applyNumberFormat="0" applyProtection="0">
      <alignment horizontal="left"/>
    </xf>
    <xf numFmtId="0"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68" fillId="62" borderId="170"/>
    <xf numFmtId="0" fontId="53" fillId="0" borderId="170" applyFill="0" applyProtection="0">
      <alignment horizontal="right" vertical="top" wrapText="1"/>
    </xf>
    <xf numFmtId="49" fontId="41" fillId="0" borderId="170" applyFill="0" applyProtection="0">
      <alignment horizontal="right"/>
    </xf>
    <xf numFmtId="2" fontId="41"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left"/>
    </xf>
    <xf numFmtId="2"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1"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49" fontId="41" fillId="0" borderId="170" applyFill="0" applyProtection="0">
      <alignment horizontal="right"/>
    </xf>
    <xf numFmtId="2" fontId="41"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2"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left"/>
    </xf>
    <xf numFmtId="1"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2" fontId="41" fillId="0" borderId="170" applyFill="0" applyProtection="0">
      <alignment horizontal="right" vertical="top" wrapText="1"/>
    </xf>
    <xf numFmtId="2" fontId="53" fillId="0" borderId="170" applyFill="0" applyProtection="0">
      <alignment horizontal="right" vertical="top" wrapText="1"/>
    </xf>
    <xf numFmtId="49" fontId="41" fillId="0" borderId="170" applyFill="0" applyProtection="0">
      <alignment horizontal="right"/>
    </xf>
    <xf numFmtId="0" fontId="41" fillId="56" borderId="169" applyNumberFormat="0" applyFont="0" applyAlignment="0" applyProtection="0"/>
    <xf numFmtId="49" fontId="53" fillId="0" borderId="170" applyFill="0" applyProtection="0">
      <alignment horizontal="right"/>
    </xf>
    <xf numFmtId="1" fontId="41" fillId="0" borderId="170" applyFill="0" applyProtection="0">
      <alignment horizontal="right" vertical="top" wrapText="1"/>
    </xf>
    <xf numFmtId="1" fontId="53" fillId="0" borderId="170" applyFill="0" applyProtection="0">
      <alignment horizontal="right" vertical="top" wrapText="1"/>
    </xf>
    <xf numFmtId="0" fontId="68" fillId="62" borderId="170"/>
    <xf numFmtId="0" fontId="68" fillId="62" borderId="170"/>
    <xf numFmtId="0" fontId="68" fillId="62" borderId="170"/>
    <xf numFmtId="0" fontId="41" fillId="0" borderId="170" applyFill="0" applyProtection="0">
      <alignment horizontal="right" vertical="top" wrapText="1"/>
    </xf>
    <xf numFmtId="49" fontId="53" fillId="0" borderId="170" applyFill="0" applyProtection="0">
      <alignment horizontal="right"/>
    </xf>
    <xf numFmtId="49" fontId="53" fillId="0" borderId="170" applyFill="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2" fontId="53" fillId="0" borderId="170" applyFill="0" applyProtection="0">
      <alignment horizontal="right" vertical="top" wrapText="1"/>
    </xf>
    <xf numFmtId="0" fontId="50" fillId="0" borderId="168" applyNumberFormat="0" applyFill="0" applyAlignment="0" applyProtection="0"/>
    <xf numFmtId="0" fontId="68" fillId="62" borderId="170"/>
    <xf numFmtId="49" fontId="41" fillId="0" borderId="170" applyFill="0" applyProtection="0">
      <alignment horizontal="right"/>
    </xf>
    <xf numFmtId="0" fontId="45" fillId="40" borderId="170" applyNumberFormat="0" applyProtection="0">
      <alignment horizontal="left"/>
    </xf>
    <xf numFmtId="0" fontId="41" fillId="0" borderId="170" applyFill="0" applyProtection="0">
      <alignment horizontal="right" vertical="top" wrapText="1"/>
    </xf>
    <xf numFmtId="0" fontId="45" fillId="40" borderId="170" applyNumberFormat="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49" fillId="38" borderId="167" applyNumberFormat="0" applyAlignment="0" applyProtection="0"/>
    <xf numFmtId="49" fontId="53" fillId="0" borderId="170" applyFill="0" applyProtection="0">
      <alignment horizontal="right"/>
    </xf>
    <xf numFmtId="2" fontId="53" fillId="0" borderId="170" applyFill="0" applyProtection="0">
      <alignment horizontal="right" vertical="top" wrapText="1"/>
    </xf>
    <xf numFmtId="2" fontId="41"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1" fontId="41" fillId="0" borderId="170" applyFill="0" applyProtection="0">
      <alignment horizontal="right" vertical="top" wrapText="1"/>
    </xf>
    <xf numFmtId="0" fontId="45" fillId="40" borderId="170" applyNumberFormat="0" applyProtection="0">
      <alignment horizontal="right"/>
    </xf>
    <xf numFmtId="0" fontId="68" fillId="62" borderId="170"/>
    <xf numFmtId="0" fontId="68" fillId="62" borderId="170"/>
    <xf numFmtId="0" fontId="68" fillId="62" borderId="170"/>
    <xf numFmtId="2" fontId="53" fillId="0" borderId="170" applyFill="0" applyProtection="0">
      <alignment horizontal="right" vertical="top" wrapText="1"/>
    </xf>
    <xf numFmtId="2" fontId="41"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left"/>
    </xf>
    <xf numFmtId="0" fontId="68" fillId="62" borderId="170"/>
    <xf numFmtId="0" fontId="41" fillId="0" borderId="170" applyFill="0" applyProtection="0">
      <alignment horizontal="right" vertical="top" wrapText="1"/>
    </xf>
    <xf numFmtId="0" fontId="45" fillId="40" borderId="170" applyNumberFormat="0" applyProtection="0">
      <alignment horizontal="left"/>
    </xf>
    <xf numFmtId="0" fontId="41" fillId="56" borderId="169" applyNumberFormat="0" applyFont="0" applyAlignment="0" applyProtection="0"/>
    <xf numFmtId="1" fontId="53" fillId="0" borderId="170" applyFill="0" applyProtection="0">
      <alignment horizontal="right" vertical="top" wrapText="1"/>
    </xf>
    <xf numFmtId="0" fontId="68" fillId="62" borderId="170"/>
    <xf numFmtId="2"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68" fillId="62" borderId="170"/>
    <xf numFmtId="0" fontId="68" fillId="62" borderId="170"/>
    <xf numFmtId="49" fontId="41" fillId="0" borderId="170" applyFill="0" applyProtection="0">
      <alignment horizontal="right"/>
    </xf>
    <xf numFmtId="0" fontId="45" fillId="40" borderId="170" applyNumberFormat="0" applyProtection="0">
      <alignment horizontal="left"/>
    </xf>
    <xf numFmtId="0" fontId="68" fillId="62" borderId="170"/>
    <xf numFmtId="0"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2" fontId="41" fillId="0" borderId="170" applyFill="0" applyProtection="0">
      <alignment horizontal="right" vertical="top" wrapText="1"/>
    </xf>
    <xf numFmtId="0" fontId="68" fillId="62" borderId="170"/>
    <xf numFmtId="0" fontId="68" fillId="62" borderId="170"/>
    <xf numFmtId="0" fontId="68" fillId="62" borderId="170"/>
    <xf numFmtId="0" fontId="41" fillId="56" borderId="169" applyNumberFormat="0" applyFont="0" applyAlignment="0" applyProtection="0"/>
    <xf numFmtId="0" fontId="57" fillId="38" borderId="166" applyNumberFormat="0" applyAlignment="0" applyProtection="0"/>
    <xf numFmtId="0" fontId="47" fillId="37" borderId="166" applyNumberFormat="0" applyAlignment="0" applyProtection="0"/>
    <xf numFmtId="0" fontId="41" fillId="56" borderId="169" applyNumberFormat="0" applyFont="0" applyAlignment="0" applyProtection="0"/>
    <xf numFmtId="2" fontId="53" fillId="0" borderId="170" applyFill="0" applyProtection="0">
      <alignment horizontal="right" vertical="top" wrapText="1"/>
    </xf>
    <xf numFmtId="0" fontId="47" fillId="37" borderId="166" applyNumberFormat="0" applyAlignment="0" applyProtection="0"/>
    <xf numFmtId="0" fontId="47" fillId="37" borderId="166" applyNumberFormat="0" applyAlignment="0" applyProtection="0"/>
    <xf numFmtId="0" fontId="68" fillId="62" borderId="17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47" fillId="37" borderId="166" applyNumberFormat="0" applyAlignment="0" applyProtection="0"/>
    <xf numFmtId="0" fontId="47" fillId="37" borderId="166" applyNumberFormat="0" applyAlignment="0" applyProtection="0"/>
    <xf numFmtId="0" fontId="41" fillId="0" borderId="170" applyFill="0" applyProtection="0">
      <alignment horizontal="right" vertical="top" wrapText="1"/>
    </xf>
    <xf numFmtId="0" fontId="68" fillId="62" borderId="170"/>
    <xf numFmtId="0" fontId="45" fillId="40" borderId="170" applyNumberFormat="0" applyProtection="0">
      <alignment horizontal="left"/>
    </xf>
    <xf numFmtId="0" fontId="45" fillId="40" borderId="170" applyNumberFormat="0" applyProtection="0">
      <alignment horizontal="right"/>
    </xf>
    <xf numFmtId="1" fontId="41"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right"/>
    </xf>
    <xf numFmtId="0" fontId="68" fillId="62" borderId="170"/>
    <xf numFmtId="2" fontId="41" fillId="0" borderId="170" applyFill="0" applyProtection="0">
      <alignment horizontal="right" vertical="top" wrapText="1"/>
    </xf>
    <xf numFmtId="0" fontId="53" fillId="0" borderId="170" applyFill="0" applyProtection="0">
      <alignment horizontal="right" vertical="top" wrapText="1"/>
    </xf>
    <xf numFmtId="0" fontId="45" fillId="40" borderId="170" applyNumberFormat="0" applyProtection="0">
      <alignment horizontal="left"/>
    </xf>
    <xf numFmtId="0" fontId="41" fillId="56" borderId="169" applyNumberFormat="0" applyFont="0" applyAlignment="0" applyProtection="0"/>
    <xf numFmtId="0" fontId="57" fillId="38" borderId="166" applyNumberFormat="0" applyAlignment="0" applyProtection="0"/>
    <xf numFmtId="0" fontId="45" fillId="40" borderId="170" applyNumberFormat="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0" fontId="53" fillId="0" borderId="170" applyFill="0" applyProtection="0">
      <alignment horizontal="right" vertical="top" wrapText="1"/>
    </xf>
    <xf numFmtId="49" fontId="41" fillId="0" borderId="170" applyFill="0" applyProtection="0">
      <alignment horizontal="right"/>
    </xf>
    <xf numFmtId="0" fontId="68" fillId="62" borderId="170"/>
    <xf numFmtId="0" fontId="45" fillId="40" borderId="170" applyNumberFormat="0" applyProtection="0">
      <alignment horizontal="right"/>
    </xf>
    <xf numFmtId="0" fontId="68" fillId="62" borderId="170"/>
    <xf numFmtId="0" fontId="45" fillId="40" borderId="170" applyNumberFormat="0" applyProtection="0">
      <alignment horizontal="left"/>
    </xf>
    <xf numFmtId="49" fontId="53" fillId="0" borderId="170" applyFill="0" applyProtection="0">
      <alignment horizontal="right"/>
    </xf>
    <xf numFmtId="0" fontId="68" fillId="62" borderId="170"/>
    <xf numFmtId="0" fontId="47" fillId="37" borderId="166" applyNumberFormat="0" applyAlignment="0" applyProtection="0"/>
    <xf numFmtId="1" fontId="53" fillId="0" borderId="170" applyFill="0" applyProtection="0">
      <alignment horizontal="right" vertical="top" wrapText="1"/>
    </xf>
    <xf numFmtId="0" fontId="45" fillId="40" borderId="170" applyNumberFormat="0" applyProtection="0">
      <alignment horizontal="right"/>
    </xf>
    <xf numFmtId="49" fontId="53" fillId="0" borderId="170" applyFill="0" applyProtection="0">
      <alignment horizontal="right"/>
    </xf>
    <xf numFmtId="0" fontId="45" fillId="40" borderId="170" applyNumberFormat="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50" fillId="0" borderId="168" applyNumberFormat="0" applyFill="0" applyAlignment="0" applyProtection="0"/>
    <xf numFmtId="0" fontId="68" fillId="62" borderId="170"/>
    <xf numFmtId="49" fontId="41" fillId="0" borderId="170" applyFill="0" applyProtection="0">
      <alignment horizontal="right"/>
    </xf>
    <xf numFmtId="0"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68" fillId="62" borderId="170"/>
    <xf numFmtId="0" fontId="41" fillId="0" borderId="170" applyFill="0" applyProtection="0">
      <alignment horizontal="right" vertical="top" wrapText="1"/>
    </xf>
    <xf numFmtId="0" fontId="50" fillId="0" borderId="168" applyNumberFormat="0" applyFill="0" applyAlignment="0" applyProtection="0"/>
    <xf numFmtId="1"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0" fontId="68" fillId="62" borderId="170"/>
    <xf numFmtId="0" fontId="41" fillId="56" borderId="169" applyNumberFormat="0" applyFont="0" applyAlignment="0" applyProtection="0"/>
    <xf numFmtId="0" fontId="57" fillId="38" borderId="166" applyNumberFormat="0" applyAlignment="0" applyProtection="0"/>
    <xf numFmtId="1" fontId="41" fillId="0" borderId="170" applyFill="0" applyProtection="0">
      <alignment horizontal="right" vertical="top" wrapText="1"/>
    </xf>
    <xf numFmtId="0" fontId="47" fillId="37" borderId="166" applyNumberFormat="0" applyAlignment="0" applyProtection="0"/>
    <xf numFmtId="49" fontId="41" fillId="0" borderId="170" applyFill="0" applyProtection="0">
      <alignment horizontal="right"/>
    </xf>
    <xf numFmtId="0" fontId="68" fillId="62" borderId="170"/>
    <xf numFmtId="2" fontId="41" fillId="0" borderId="170" applyFill="0" applyProtection="0">
      <alignment horizontal="right" vertical="top" wrapText="1"/>
    </xf>
    <xf numFmtId="0" fontId="41" fillId="0" borderId="170" applyFill="0" applyProtection="0">
      <alignment horizontal="right" vertical="top" wrapText="1"/>
    </xf>
    <xf numFmtId="0" fontId="49" fillId="38" borderId="167" applyNumberFormat="0" applyAlignment="0" applyProtection="0"/>
    <xf numFmtId="1"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68" fillId="62" borderId="170"/>
    <xf numFmtId="0" fontId="68" fillId="62" borderId="170"/>
    <xf numFmtId="2" fontId="53" fillId="0" borderId="170" applyFill="0" applyProtection="0">
      <alignment horizontal="right" vertical="top" wrapText="1"/>
    </xf>
    <xf numFmtId="0" fontId="45" fillId="40" borderId="170" applyNumberFormat="0" applyProtection="0">
      <alignment horizontal="right"/>
    </xf>
    <xf numFmtId="0" fontId="68" fillId="62" borderId="170"/>
    <xf numFmtId="0" fontId="68" fillId="62" borderId="170"/>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1" fontId="53"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right"/>
    </xf>
    <xf numFmtId="0" fontId="45" fillId="40" borderId="170" applyNumberFormat="0" applyProtection="0">
      <alignment horizontal="right"/>
    </xf>
    <xf numFmtId="49" fontId="53" fillId="0" borderId="170" applyFill="0" applyProtection="0">
      <alignment horizontal="right"/>
    </xf>
    <xf numFmtId="0" fontId="68" fillId="62" borderId="170"/>
    <xf numFmtId="0" fontId="68" fillId="62" borderId="170"/>
    <xf numFmtId="0" fontId="45" fillId="40" borderId="170" applyNumberFormat="0" applyProtection="0">
      <alignment horizontal="left"/>
    </xf>
    <xf numFmtId="1" fontId="41"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68" fillId="62" borderId="170"/>
    <xf numFmtId="0" fontId="41" fillId="0" borderId="170" applyFill="0" applyProtection="0">
      <alignment horizontal="right" vertical="top" wrapText="1"/>
    </xf>
    <xf numFmtId="2" fontId="41" fillId="0" borderId="170" applyFill="0" applyProtection="0">
      <alignment horizontal="right" vertical="top" wrapText="1"/>
    </xf>
    <xf numFmtId="0" fontId="53"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0" fontId="50" fillId="0" borderId="168" applyNumberFormat="0" applyFill="0" applyAlignment="0" applyProtection="0"/>
    <xf numFmtId="0" fontId="47" fillId="37" borderId="166" applyNumberFormat="0" applyAlignment="0" applyProtection="0"/>
    <xf numFmtId="1"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57" fillId="38" borderId="166" applyNumberFormat="0" applyAlignment="0" applyProtection="0"/>
    <xf numFmtId="0" fontId="47" fillId="37" borderId="166" applyNumberFormat="0" applyAlignment="0" applyProtection="0"/>
    <xf numFmtId="1" fontId="41" fillId="0" borderId="170" applyFill="0" applyProtection="0">
      <alignment horizontal="right" vertical="top" wrapText="1"/>
    </xf>
    <xf numFmtId="0" fontId="68" fillId="62" borderId="170"/>
    <xf numFmtId="0" fontId="68" fillId="62" borderId="170"/>
    <xf numFmtId="0" fontId="68" fillId="62" borderId="170"/>
    <xf numFmtId="1" fontId="41" fillId="0" borderId="170" applyFill="0" applyProtection="0">
      <alignment horizontal="right" vertical="top" wrapText="1"/>
    </xf>
    <xf numFmtId="1" fontId="53" fillId="0" borderId="170" applyFill="0" applyProtection="0">
      <alignment horizontal="right" vertical="top" wrapText="1"/>
    </xf>
    <xf numFmtId="0"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49" fontId="53" fillId="0" borderId="170" applyFill="0" applyProtection="0">
      <alignment horizontal="right"/>
    </xf>
    <xf numFmtId="0" fontId="68" fillId="62" borderId="170"/>
    <xf numFmtId="0" fontId="68" fillId="62" borderId="170"/>
    <xf numFmtId="2" fontId="53"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49" fillId="38" borderId="167" applyNumberFormat="0" applyAlignment="0" applyProtection="0"/>
    <xf numFmtId="0" fontId="45" fillId="40" borderId="170" applyNumberFormat="0" applyProtection="0">
      <alignment horizontal="left"/>
    </xf>
    <xf numFmtId="2" fontId="53" fillId="0" borderId="170" applyFill="0" applyProtection="0">
      <alignment horizontal="right" vertical="top" wrapText="1"/>
    </xf>
    <xf numFmtId="0" fontId="68" fillId="62" borderId="170"/>
    <xf numFmtId="0" fontId="68" fillId="62" borderId="170"/>
    <xf numFmtId="0" fontId="41" fillId="56" borderId="169" applyNumberFormat="0" applyFont="0" applyAlignment="0" applyProtection="0"/>
    <xf numFmtId="49" fontId="53" fillId="0" borderId="170" applyFill="0" applyProtection="0">
      <alignment horizontal="right"/>
    </xf>
    <xf numFmtId="0" fontId="68" fillId="62" borderId="170"/>
    <xf numFmtId="2" fontId="53" fillId="0" borderId="170" applyFill="0" applyProtection="0">
      <alignment horizontal="right" vertical="top" wrapText="1"/>
    </xf>
    <xf numFmtId="0" fontId="57" fillId="38" borderId="166" applyNumberFormat="0" applyAlignment="0" applyProtection="0"/>
    <xf numFmtId="49" fontId="41" fillId="0" borderId="170" applyFill="0" applyProtection="0">
      <alignment horizontal="right"/>
    </xf>
    <xf numFmtId="2" fontId="53" fillId="0" borderId="170" applyFill="0" applyProtection="0">
      <alignment horizontal="right" vertical="top" wrapText="1"/>
    </xf>
    <xf numFmtId="0"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68" fillId="62" borderId="170"/>
    <xf numFmtId="49" fontId="41" fillId="0" borderId="170" applyFill="0" applyProtection="0">
      <alignment horizontal="right"/>
    </xf>
    <xf numFmtId="0" fontId="45" fillId="40" borderId="170" applyNumberFormat="0" applyProtection="0">
      <alignment horizontal="left"/>
    </xf>
    <xf numFmtId="0" fontId="49" fillId="38" borderId="167" applyNumberFormat="0" applyAlignment="0" applyProtection="0"/>
    <xf numFmtId="0" fontId="68" fillId="62" borderId="170"/>
    <xf numFmtId="2" fontId="41" fillId="0" borderId="170" applyFill="0" applyProtection="0">
      <alignment horizontal="right" vertical="top" wrapText="1"/>
    </xf>
    <xf numFmtId="0" fontId="68" fillId="62" borderId="170"/>
    <xf numFmtId="0" fontId="68" fillId="62" borderId="170"/>
    <xf numFmtId="0" fontId="45" fillId="40" borderId="170" applyNumberFormat="0" applyProtection="0">
      <alignment horizontal="left"/>
    </xf>
    <xf numFmtId="0" fontId="68" fillId="62" borderId="170"/>
    <xf numFmtId="49" fontId="41" fillId="0" borderId="170" applyFill="0" applyProtection="0">
      <alignment horizontal="right"/>
    </xf>
    <xf numFmtId="49" fontId="53" fillId="0" borderId="170" applyFill="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0" fontId="47" fillId="37" borderId="166" applyNumberFormat="0" applyAlignment="0" applyProtection="0"/>
    <xf numFmtId="0" fontId="45" fillId="40" borderId="170" applyNumberFormat="0" applyProtection="0">
      <alignment horizontal="right"/>
    </xf>
    <xf numFmtId="0" fontId="68" fillId="62" borderId="170"/>
    <xf numFmtId="0" fontId="47" fillId="37" borderId="166" applyNumberFormat="0" applyAlignment="0" applyProtection="0"/>
    <xf numFmtId="0" fontId="41" fillId="56" borderId="169" applyNumberFormat="0" applyFont="0" applyAlignment="0" applyProtection="0"/>
    <xf numFmtId="2" fontId="53" fillId="0" borderId="170" applyFill="0" applyProtection="0">
      <alignment horizontal="right" vertical="top" wrapText="1"/>
    </xf>
    <xf numFmtId="0" fontId="68" fillId="62" borderId="170"/>
    <xf numFmtId="2" fontId="53" fillId="0" borderId="170" applyFill="0" applyProtection="0">
      <alignment horizontal="right" vertical="top" wrapText="1"/>
    </xf>
    <xf numFmtId="1" fontId="53"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1" fontId="41" fillId="0" borderId="170" applyFill="0" applyProtection="0">
      <alignment horizontal="right" vertical="top" wrapText="1"/>
    </xf>
    <xf numFmtId="0" fontId="47" fillId="37" borderId="166" applyNumberFormat="0" applyAlignment="0" applyProtection="0"/>
    <xf numFmtId="1" fontId="53" fillId="0" borderId="170" applyFill="0" applyProtection="0">
      <alignment horizontal="right" vertical="top" wrapText="1"/>
    </xf>
    <xf numFmtId="0" fontId="68" fillId="62" borderId="170"/>
    <xf numFmtId="0" fontId="57" fillId="38" borderId="166" applyNumberFormat="0" applyAlignment="0" applyProtection="0"/>
    <xf numFmtId="0" fontId="68" fillId="62" borderId="170"/>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2" fontId="41" fillId="0" borderId="170" applyFill="0" applyProtection="0">
      <alignment horizontal="right" vertical="top" wrapText="1"/>
    </xf>
    <xf numFmtId="49" fontId="53" fillId="0" borderId="170" applyFill="0" applyProtection="0">
      <alignment horizontal="right"/>
    </xf>
    <xf numFmtId="1" fontId="41" fillId="0" borderId="170" applyFill="0" applyProtection="0">
      <alignment horizontal="right" vertical="top" wrapText="1"/>
    </xf>
    <xf numFmtId="0" fontId="45" fillId="40" borderId="170" applyNumberFormat="0" applyProtection="0">
      <alignment horizontal="left"/>
    </xf>
    <xf numFmtId="0" fontId="68" fillId="62" borderId="170"/>
    <xf numFmtId="0" fontId="50" fillId="0" borderId="168" applyNumberFormat="0" applyFill="0" applyAlignment="0" applyProtection="0"/>
    <xf numFmtId="49" fontId="41" fillId="0" borderId="170" applyFill="0" applyProtection="0">
      <alignment horizontal="right"/>
    </xf>
    <xf numFmtId="0" fontId="41" fillId="56" borderId="169" applyNumberFormat="0" applyFont="0" applyAlignment="0" applyProtection="0"/>
    <xf numFmtId="49" fontId="41" fillId="0" borderId="170" applyFill="0" applyProtection="0">
      <alignment horizontal="right"/>
    </xf>
    <xf numFmtId="0" fontId="50" fillId="0" borderId="168" applyNumberFormat="0" applyFill="0" applyAlignment="0" applyProtection="0"/>
    <xf numFmtId="49" fontId="41" fillId="0" borderId="170" applyFill="0" applyProtection="0">
      <alignment horizontal="right"/>
    </xf>
    <xf numFmtId="0" fontId="45" fillId="40" borderId="170" applyNumberFormat="0" applyProtection="0">
      <alignment horizontal="left"/>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left"/>
    </xf>
    <xf numFmtId="0" fontId="41" fillId="0" borderId="170" applyFill="0" applyProtection="0">
      <alignment horizontal="right" vertical="top" wrapText="1"/>
    </xf>
    <xf numFmtId="0" fontId="68" fillId="62" borderId="170"/>
    <xf numFmtId="0" fontId="45" fillId="40" borderId="170" applyNumberFormat="0" applyProtection="0">
      <alignment horizontal="left"/>
    </xf>
    <xf numFmtId="1" fontId="53"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68" fillId="62" borderId="170"/>
    <xf numFmtId="0" fontId="41" fillId="0" borderId="170" applyFill="0" applyProtection="0">
      <alignment horizontal="right" vertical="top" wrapText="1"/>
    </xf>
    <xf numFmtId="0" fontId="68" fillId="62" borderId="170"/>
    <xf numFmtId="49" fontId="53" fillId="0" borderId="170" applyFill="0" applyProtection="0">
      <alignment horizontal="right"/>
    </xf>
    <xf numFmtId="1"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41" fillId="0" borderId="170" applyFill="0" applyProtection="0">
      <alignment horizontal="right" vertical="top" wrapText="1"/>
    </xf>
    <xf numFmtId="0" fontId="68" fillId="62" borderId="170"/>
    <xf numFmtId="0" fontId="50" fillId="0" borderId="168" applyNumberFormat="0" applyFill="0" applyAlignment="0" applyProtection="0"/>
    <xf numFmtId="0" fontId="45" fillId="40" borderId="170" applyNumberFormat="0" applyProtection="0">
      <alignment horizontal="left"/>
    </xf>
    <xf numFmtId="1" fontId="53" fillId="0" borderId="170" applyFill="0" applyProtection="0">
      <alignment horizontal="right" vertical="top" wrapText="1"/>
    </xf>
    <xf numFmtId="0" fontId="50" fillId="0" borderId="168" applyNumberFormat="0" applyFill="0" applyAlignment="0" applyProtection="0"/>
    <xf numFmtId="0" fontId="45" fillId="40" borderId="170" applyNumberFormat="0" applyProtection="0">
      <alignment horizontal="right"/>
    </xf>
    <xf numFmtId="0" fontId="41" fillId="0" borderId="170" applyFill="0" applyProtection="0">
      <alignment horizontal="right" vertical="top" wrapText="1"/>
    </xf>
    <xf numFmtId="0"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left"/>
    </xf>
    <xf numFmtId="0" fontId="41" fillId="0" borderId="170" applyFill="0" applyProtection="0">
      <alignment horizontal="right" vertical="top" wrapText="1"/>
    </xf>
    <xf numFmtId="0" fontId="45" fillId="40" borderId="170" applyNumberFormat="0" applyProtection="0">
      <alignment horizontal="left"/>
    </xf>
    <xf numFmtId="49" fontId="53" fillId="0" borderId="170" applyFill="0" applyProtection="0">
      <alignment horizontal="right"/>
    </xf>
    <xf numFmtId="0" fontId="49" fillId="38" borderId="167" applyNumberFormat="0" applyAlignment="0" applyProtection="0"/>
    <xf numFmtId="0" fontId="45" fillId="40" borderId="170" applyNumberFormat="0" applyProtection="0">
      <alignment horizontal="left"/>
    </xf>
    <xf numFmtId="0" fontId="68" fillId="62" borderId="170"/>
    <xf numFmtId="0" fontId="49" fillId="38" borderId="167" applyNumberFormat="0" applyAlignment="0" applyProtection="0"/>
    <xf numFmtId="1" fontId="53" fillId="0" borderId="170" applyFill="0" applyProtection="0">
      <alignment horizontal="right" vertical="top" wrapText="1"/>
    </xf>
    <xf numFmtId="1" fontId="41" fillId="0" borderId="170" applyFill="0" applyProtection="0">
      <alignment horizontal="right" vertical="top" wrapText="1"/>
    </xf>
    <xf numFmtId="0" fontId="41" fillId="56" borderId="169" applyNumberFormat="0" applyFont="0" applyAlignment="0" applyProtection="0"/>
    <xf numFmtId="0" fontId="47" fillId="37" borderId="166" applyNumberFormat="0" applyAlignment="0" applyProtection="0"/>
    <xf numFmtId="0" fontId="68" fillId="62" borderId="170"/>
    <xf numFmtId="0" fontId="68" fillId="62" borderId="170"/>
    <xf numFmtId="0" fontId="50" fillId="0" borderId="168" applyNumberFormat="0" applyFill="0" applyAlignment="0" applyProtection="0"/>
    <xf numFmtId="49" fontId="41" fillId="0" borderId="170" applyFill="0" applyProtection="0">
      <alignment horizontal="right"/>
    </xf>
    <xf numFmtId="0" fontId="49" fillId="38" borderId="167" applyNumberFormat="0" applyAlignment="0" applyProtection="0"/>
    <xf numFmtId="2" fontId="53" fillId="0" borderId="170" applyFill="0" applyProtection="0">
      <alignment horizontal="right" vertical="top" wrapText="1"/>
    </xf>
    <xf numFmtId="2" fontId="41" fillId="0" borderId="170" applyFill="0" applyProtection="0">
      <alignment horizontal="right" vertical="top" wrapText="1"/>
    </xf>
    <xf numFmtId="0" fontId="49" fillId="38" borderId="167" applyNumberFormat="0" applyAlignment="0" applyProtection="0"/>
    <xf numFmtId="49" fontId="41" fillId="0" borderId="170" applyFill="0" applyProtection="0">
      <alignment horizontal="right"/>
    </xf>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2" fontId="41" fillId="0" borderId="170" applyFill="0" applyProtection="0">
      <alignment horizontal="right" vertical="top" wrapText="1"/>
    </xf>
    <xf numFmtId="0" fontId="57" fillId="38" borderId="166" applyNumberFormat="0" applyAlignment="0" applyProtection="0"/>
    <xf numFmtId="0" fontId="53" fillId="0" borderId="170" applyFill="0" applyProtection="0">
      <alignment horizontal="right" vertical="top" wrapText="1"/>
    </xf>
    <xf numFmtId="1" fontId="41" fillId="0" borderId="170" applyFill="0" applyProtection="0">
      <alignment horizontal="right" vertical="top" wrapText="1"/>
    </xf>
    <xf numFmtId="0" fontId="41" fillId="56" borderId="169" applyNumberFormat="0" applyFont="0" applyAlignment="0" applyProtection="0"/>
    <xf numFmtId="1" fontId="41" fillId="0" borderId="170" applyFill="0" applyProtection="0">
      <alignment horizontal="right" vertical="top" wrapText="1"/>
    </xf>
    <xf numFmtId="0" fontId="68" fillId="62" borderId="170"/>
    <xf numFmtId="0" fontId="68" fillId="62" borderId="170"/>
    <xf numFmtId="2" fontId="41" fillId="0" borderId="170" applyFill="0" applyProtection="0">
      <alignment horizontal="right" vertical="top" wrapText="1"/>
    </xf>
    <xf numFmtId="2" fontId="53" fillId="0" borderId="170" applyFill="0" applyProtection="0">
      <alignment horizontal="right" vertical="top" wrapText="1"/>
    </xf>
    <xf numFmtId="0" fontId="49" fillId="38" borderId="167" applyNumberFormat="0" applyAlignment="0" applyProtection="0"/>
    <xf numFmtId="0" fontId="68" fillId="62" borderId="170"/>
    <xf numFmtId="0" fontId="68" fillId="62" borderId="170"/>
    <xf numFmtId="0" fontId="68" fillId="62" borderId="170"/>
    <xf numFmtId="0" fontId="53" fillId="0" borderId="170" applyFill="0" applyProtection="0">
      <alignment horizontal="right" vertical="top" wrapText="1"/>
    </xf>
    <xf numFmtId="1" fontId="41" fillId="0" borderId="170" applyFill="0" applyProtection="0">
      <alignment horizontal="right" vertical="top" wrapText="1"/>
    </xf>
    <xf numFmtId="0" fontId="41" fillId="56" borderId="169" applyNumberFormat="0" applyFont="0" applyAlignment="0" applyProtection="0"/>
    <xf numFmtId="0" fontId="68" fillId="62" borderId="170"/>
    <xf numFmtId="0" fontId="68" fillId="62" borderId="170"/>
    <xf numFmtId="2"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68" fillId="62" borderId="170"/>
    <xf numFmtId="0" fontId="68" fillId="62" borderId="170"/>
    <xf numFmtId="0" fontId="41" fillId="56" borderId="169" applyNumberFormat="0" applyFont="0" applyAlignment="0" applyProtection="0"/>
    <xf numFmtId="49" fontId="53" fillId="0" borderId="170" applyFill="0" applyProtection="0">
      <alignment horizontal="right"/>
    </xf>
    <xf numFmtId="49" fontId="53" fillId="0" borderId="170" applyFill="0" applyProtection="0">
      <alignment horizontal="right"/>
    </xf>
    <xf numFmtId="2" fontId="41" fillId="0" borderId="170" applyFill="0" applyProtection="0">
      <alignment horizontal="right" vertical="top" wrapText="1"/>
    </xf>
    <xf numFmtId="0" fontId="68" fillId="62" borderId="170"/>
    <xf numFmtId="0" fontId="68" fillId="62" borderId="170"/>
    <xf numFmtId="49" fontId="41" fillId="0" borderId="170" applyFill="0" applyProtection="0">
      <alignment horizontal="right"/>
    </xf>
    <xf numFmtId="0" fontId="68" fillId="62" borderId="170"/>
    <xf numFmtId="0" fontId="68" fillId="62" borderId="170"/>
    <xf numFmtId="0" fontId="68" fillId="62" borderId="170"/>
    <xf numFmtId="0" fontId="57" fillId="38" borderId="166" applyNumberFormat="0" applyAlignment="0" applyProtection="0"/>
    <xf numFmtId="0" fontId="57" fillId="38" borderId="166" applyNumberFormat="0" applyAlignment="0" applyProtection="0"/>
    <xf numFmtId="0" fontId="47" fillId="37" borderId="166" applyNumberFormat="0" applyAlignment="0" applyProtection="0"/>
    <xf numFmtId="0" fontId="41" fillId="56" borderId="169" applyNumberFormat="0" applyFont="0" applyAlignment="0" applyProtection="0"/>
    <xf numFmtId="0" fontId="41" fillId="56" borderId="169" applyNumberFormat="0" applyFont="0" applyAlignment="0" applyProtection="0"/>
    <xf numFmtId="0" fontId="49" fillId="38" borderId="167" applyNumberFormat="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1" fillId="56" borderId="169" applyNumberFormat="0" applyFont="0" applyAlignment="0" applyProtection="0"/>
    <xf numFmtId="0" fontId="41" fillId="56" borderId="169" applyNumberFormat="0" applyFont="0" applyAlignment="0" applyProtection="0"/>
    <xf numFmtId="0" fontId="47" fillId="37" borderId="166" applyNumberFormat="0" applyAlignment="0" applyProtection="0"/>
    <xf numFmtId="0" fontId="47" fillId="37" borderId="166" applyNumberFormat="0" applyAlignment="0" applyProtection="0"/>
    <xf numFmtId="0" fontId="57" fillId="38" borderId="166" applyNumberFormat="0" applyAlignment="0" applyProtection="0"/>
    <xf numFmtId="0" fontId="57" fillId="38"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7" fillId="37" borderId="166" applyNumberFormat="0" applyAlignment="0" applyProtection="0"/>
    <xf numFmtId="0" fontId="47" fillId="37"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1" fillId="56" borderId="169" applyNumberFormat="0" applyFont="0" applyAlignment="0" applyProtection="0"/>
    <xf numFmtId="0" fontId="57" fillId="38" borderId="166" applyNumberFormat="0" applyAlignment="0" applyProtection="0"/>
    <xf numFmtId="0" fontId="41" fillId="56" borderId="169" applyNumberFormat="0" applyFont="0" applyAlignment="0" applyProtection="0"/>
    <xf numFmtId="0" fontId="41" fillId="0" borderId="170" applyFill="0" applyProtection="0">
      <alignment horizontal="right" vertical="top" wrapText="1"/>
    </xf>
    <xf numFmtId="0" fontId="45" fillId="40" borderId="170" applyNumberFormat="0" applyProtection="0">
      <alignment horizontal="left"/>
    </xf>
    <xf numFmtId="0" fontId="41" fillId="0" borderId="170" applyFill="0" applyProtection="0">
      <alignment horizontal="right" vertical="top" wrapText="1"/>
    </xf>
    <xf numFmtId="0" fontId="68" fillId="62" borderId="170"/>
    <xf numFmtId="0" fontId="53" fillId="0" borderId="170" applyFill="0" applyProtection="0">
      <alignment horizontal="right" vertical="top" wrapText="1"/>
    </xf>
    <xf numFmtId="0" fontId="68" fillId="62" borderId="170"/>
    <xf numFmtId="0" fontId="45" fillId="40" borderId="170" applyNumberFormat="0" applyProtection="0">
      <alignment horizontal="right"/>
    </xf>
    <xf numFmtId="0" fontId="57" fillId="38" borderId="166" applyNumberFormat="0" applyAlignment="0" applyProtection="0"/>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7" fillId="37" borderId="166" applyNumberFormat="0" applyAlignment="0" applyProtection="0"/>
    <xf numFmtId="2" fontId="53"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49" fontId="53" fillId="0" borderId="170" applyFill="0" applyProtection="0">
      <alignment horizontal="right"/>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right"/>
    </xf>
    <xf numFmtId="2" fontId="41" fillId="0" borderId="170" applyFill="0" applyProtection="0">
      <alignment horizontal="right" vertical="top" wrapText="1"/>
    </xf>
    <xf numFmtId="49" fontId="53" fillId="0" borderId="170" applyFill="0" applyProtection="0">
      <alignment horizontal="right"/>
    </xf>
    <xf numFmtId="49" fontId="41" fillId="0" borderId="170" applyFill="0" applyProtection="0">
      <alignment horizontal="right"/>
    </xf>
    <xf numFmtId="0" fontId="68" fillId="62" borderId="170"/>
    <xf numFmtId="0" fontId="53" fillId="0" borderId="170" applyFill="0" applyProtection="0">
      <alignment horizontal="right" vertical="top" wrapText="1"/>
    </xf>
    <xf numFmtId="0" fontId="45" fillId="40" borderId="170" applyNumberFormat="0" applyProtection="0">
      <alignment horizontal="right"/>
    </xf>
    <xf numFmtId="0"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45" fillId="40" borderId="170" applyNumberFormat="0" applyProtection="0">
      <alignment horizontal="left"/>
    </xf>
    <xf numFmtId="0" fontId="45" fillId="40" borderId="170" applyNumberFormat="0" applyProtection="0">
      <alignment horizontal="left"/>
    </xf>
    <xf numFmtId="0" fontId="41" fillId="56" borderId="169" applyNumberFormat="0" applyFont="0" applyAlignment="0" applyProtection="0"/>
    <xf numFmtId="0" fontId="68" fillId="62" borderId="170"/>
    <xf numFmtId="0" fontId="45" fillId="40" borderId="170" applyNumberFormat="0" applyProtection="0">
      <alignment horizontal="right"/>
    </xf>
    <xf numFmtId="49" fontId="41" fillId="0" borderId="170" applyFill="0" applyProtection="0">
      <alignment horizontal="right"/>
    </xf>
    <xf numFmtId="2" fontId="41" fillId="0" borderId="170" applyFill="0" applyProtection="0">
      <alignment horizontal="right" vertical="top" wrapText="1"/>
    </xf>
    <xf numFmtId="49" fontId="41" fillId="0" borderId="170" applyFill="0" applyProtection="0">
      <alignment horizontal="right"/>
    </xf>
    <xf numFmtId="0" fontId="50" fillId="0" borderId="168" applyNumberFormat="0" applyFill="0" applyAlignment="0" applyProtection="0"/>
    <xf numFmtId="0" fontId="41" fillId="56" borderId="169" applyNumberFormat="0" applyFont="0" applyAlignment="0" applyProtection="0"/>
    <xf numFmtId="0" fontId="45" fillId="40" borderId="170" applyNumberFormat="0" applyProtection="0">
      <alignment horizontal="right"/>
    </xf>
    <xf numFmtId="49" fontId="53" fillId="0" borderId="170" applyFill="0" applyProtection="0">
      <alignment horizontal="right"/>
    </xf>
    <xf numFmtId="1" fontId="53" fillId="0" borderId="170" applyFill="0" applyProtection="0">
      <alignment horizontal="right" vertical="top" wrapText="1"/>
    </xf>
    <xf numFmtId="0" fontId="50" fillId="0" borderId="168" applyNumberFormat="0" applyFill="0" applyAlignment="0" applyProtection="0"/>
    <xf numFmtId="0" fontId="45" fillId="40" borderId="170" applyNumberFormat="0" applyProtection="0">
      <alignment horizontal="right"/>
    </xf>
    <xf numFmtId="0" fontId="45" fillId="40" borderId="170" applyNumberFormat="0" applyProtection="0">
      <alignment horizontal="left"/>
    </xf>
    <xf numFmtId="0" fontId="50" fillId="0" borderId="168" applyNumberFormat="0" applyFill="0" applyAlignment="0" applyProtection="0"/>
    <xf numFmtId="0" fontId="68" fillId="62" borderId="170"/>
    <xf numFmtId="0" fontId="49" fillId="38" borderId="167" applyNumberFormat="0" applyAlignment="0" applyProtection="0"/>
    <xf numFmtId="0" fontId="45" fillId="40" borderId="170" applyNumberFormat="0" applyProtection="0">
      <alignment horizontal="right"/>
    </xf>
    <xf numFmtId="1" fontId="41"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0" fontId="68" fillId="62" borderId="170"/>
    <xf numFmtId="1" fontId="41" fillId="0" borderId="170" applyFill="0" applyProtection="0">
      <alignment horizontal="right" vertical="top" wrapText="1"/>
    </xf>
    <xf numFmtId="0" fontId="47" fillId="37" borderId="166" applyNumberFormat="0" applyAlignment="0" applyProtection="0"/>
    <xf numFmtId="0" fontId="68" fillId="62" borderId="170"/>
    <xf numFmtId="0" fontId="68" fillId="62" borderId="170"/>
    <xf numFmtId="49" fontId="53" fillId="0" borderId="170" applyFill="0" applyProtection="0">
      <alignment horizontal="right"/>
    </xf>
    <xf numFmtId="0" fontId="41" fillId="0" borderId="170" applyFill="0" applyProtection="0">
      <alignment horizontal="right" vertical="top" wrapText="1"/>
    </xf>
    <xf numFmtId="0" fontId="47" fillId="37" borderId="166" applyNumberFormat="0" applyAlignment="0" applyProtection="0"/>
    <xf numFmtId="0" fontId="41" fillId="0" borderId="170" applyFill="0" applyProtection="0">
      <alignment horizontal="right" vertical="top" wrapText="1"/>
    </xf>
    <xf numFmtId="0" fontId="49" fillId="38" borderId="167" applyNumberFormat="0" applyAlignment="0" applyProtection="0"/>
    <xf numFmtId="0" fontId="68" fillId="62" borderId="170"/>
    <xf numFmtId="0" fontId="68" fillId="62" borderId="170"/>
    <xf numFmtId="0" fontId="68" fillId="62" borderId="170"/>
    <xf numFmtId="2" fontId="41" fillId="0" borderId="170" applyFill="0" applyProtection="0">
      <alignment horizontal="right" vertical="top" wrapText="1"/>
    </xf>
    <xf numFmtId="1" fontId="41" fillId="0" borderId="170" applyFill="0" applyProtection="0">
      <alignment horizontal="right" vertical="top" wrapText="1"/>
    </xf>
    <xf numFmtId="0" fontId="49" fillId="38" borderId="167" applyNumberFormat="0" applyAlignment="0" applyProtection="0"/>
    <xf numFmtId="0" fontId="68" fillId="62" borderId="170"/>
    <xf numFmtId="0" fontId="45" fillId="40" borderId="170" applyNumberFormat="0" applyProtection="0">
      <alignment horizontal="right"/>
    </xf>
    <xf numFmtId="49" fontId="41" fillId="0" borderId="170" applyFill="0" applyProtection="0">
      <alignment horizontal="right"/>
    </xf>
    <xf numFmtId="1" fontId="41" fillId="0" borderId="170" applyFill="0" applyProtection="0">
      <alignment horizontal="right" vertical="top" wrapText="1"/>
    </xf>
    <xf numFmtId="0" fontId="68" fillId="62" borderId="170"/>
    <xf numFmtId="0" fontId="47" fillId="37" borderId="166" applyNumberFormat="0" applyAlignment="0" applyProtection="0"/>
    <xf numFmtId="1" fontId="41"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0" fontId="47" fillId="37" borderId="166" applyNumberFormat="0" applyAlignment="0" applyProtection="0"/>
    <xf numFmtId="0" fontId="45" fillId="40" borderId="170" applyNumberFormat="0" applyProtection="0">
      <alignment horizontal="right"/>
    </xf>
    <xf numFmtId="0" fontId="45" fillId="40" borderId="170" applyNumberFormat="0" applyProtection="0">
      <alignment horizontal="right"/>
    </xf>
    <xf numFmtId="0" fontId="68" fillId="62" borderId="170"/>
    <xf numFmtId="0" fontId="68" fillId="62" borderId="170"/>
    <xf numFmtId="0" fontId="45" fillId="40" borderId="170" applyNumberFormat="0" applyProtection="0">
      <alignment horizontal="right"/>
    </xf>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1" fontId="41" fillId="0" borderId="170" applyFill="0" applyProtection="0">
      <alignment horizontal="right" vertical="top" wrapText="1"/>
    </xf>
    <xf numFmtId="49" fontId="41" fillId="0" borderId="170" applyFill="0" applyProtection="0">
      <alignment horizontal="right"/>
    </xf>
    <xf numFmtId="49" fontId="41" fillId="0" borderId="170" applyFill="0" applyProtection="0">
      <alignment horizontal="right"/>
    </xf>
    <xf numFmtId="49" fontId="53" fillId="0" borderId="170" applyFill="0" applyProtection="0">
      <alignment horizontal="right"/>
    </xf>
    <xf numFmtId="0" fontId="41" fillId="56" borderId="169" applyNumberFormat="0" applyFont="0" applyAlignment="0" applyProtection="0"/>
    <xf numFmtId="0" fontId="45" fillId="40" borderId="170" applyNumberFormat="0" applyProtection="0">
      <alignment horizontal="left"/>
    </xf>
    <xf numFmtId="0" fontId="50" fillId="0" borderId="168" applyNumberFormat="0" applyFill="0" applyAlignment="0" applyProtection="0"/>
    <xf numFmtId="0" fontId="41" fillId="0" borderId="170" applyFill="0" applyProtection="0">
      <alignment horizontal="right" vertical="top" wrapText="1"/>
    </xf>
    <xf numFmtId="0" fontId="68" fillId="62" borderId="170"/>
    <xf numFmtId="49" fontId="53" fillId="0" borderId="170" applyFill="0" applyProtection="0">
      <alignment horizontal="right"/>
    </xf>
    <xf numFmtId="2" fontId="53" fillId="0" borderId="170" applyFill="0" applyProtection="0">
      <alignment horizontal="right" vertical="top" wrapText="1"/>
    </xf>
    <xf numFmtId="2" fontId="41" fillId="0" borderId="170" applyFill="0" applyProtection="0">
      <alignment horizontal="right" vertical="top" wrapText="1"/>
    </xf>
    <xf numFmtId="1" fontId="53" fillId="0" borderId="170" applyFill="0" applyProtection="0">
      <alignment horizontal="right" vertical="top" wrapText="1"/>
    </xf>
    <xf numFmtId="0" fontId="68" fillId="62" borderId="170"/>
    <xf numFmtId="2" fontId="41" fillId="0" borderId="170" applyFill="0" applyProtection="0">
      <alignment horizontal="right" vertical="top" wrapText="1"/>
    </xf>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1" fontId="53" fillId="0" borderId="170" applyFill="0" applyProtection="0">
      <alignment horizontal="right" vertical="top" wrapText="1"/>
    </xf>
    <xf numFmtId="49" fontId="41" fillId="0" borderId="170" applyFill="0" applyProtection="0">
      <alignment horizontal="right"/>
    </xf>
    <xf numFmtId="2"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68" fillId="62" borderId="170"/>
    <xf numFmtId="49" fontId="53" fillId="0" borderId="170" applyFill="0" applyProtection="0">
      <alignment horizontal="right"/>
    </xf>
    <xf numFmtId="0" fontId="41"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0" fontId="68" fillId="62" borderId="170"/>
    <xf numFmtId="0" fontId="68" fillId="62" borderId="170"/>
    <xf numFmtId="49" fontId="41" fillId="0" borderId="170" applyFill="0" applyProtection="0">
      <alignment horizontal="right"/>
    </xf>
    <xf numFmtId="0" fontId="41" fillId="0" borderId="170" applyFill="0" applyProtection="0">
      <alignment horizontal="right" vertical="top" wrapText="1"/>
    </xf>
    <xf numFmtId="0" fontId="68" fillId="62" borderId="170"/>
    <xf numFmtId="0" fontId="45" fillId="40" borderId="170" applyNumberFormat="0" applyProtection="0">
      <alignment horizontal="right"/>
    </xf>
    <xf numFmtId="0" fontId="50" fillId="0" borderId="168" applyNumberFormat="0" applyFill="0" applyAlignment="0" applyProtection="0"/>
    <xf numFmtId="2" fontId="53" fillId="0" borderId="170" applyFill="0" applyProtection="0">
      <alignment horizontal="right" vertical="top" wrapText="1"/>
    </xf>
    <xf numFmtId="0" fontId="49" fillId="38" borderId="167" applyNumberFormat="0" applyAlignment="0" applyProtection="0"/>
    <xf numFmtId="0" fontId="68" fillId="62" borderId="170"/>
    <xf numFmtId="2" fontId="41" fillId="0" borderId="170" applyFill="0" applyProtection="0">
      <alignment horizontal="right" vertical="top" wrapText="1"/>
    </xf>
    <xf numFmtId="1" fontId="53" fillId="0" borderId="170" applyFill="0" applyProtection="0">
      <alignment horizontal="right" vertical="top" wrapText="1"/>
    </xf>
    <xf numFmtId="49" fontId="41" fillId="0" borderId="170" applyFill="0" applyProtection="0">
      <alignment horizontal="right"/>
    </xf>
    <xf numFmtId="0" fontId="50" fillId="0" borderId="168" applyNumberFormat="0" applyFill="0" applyAlignment="0" applyProtection="0"/>
    <xf numFmtId="0" fontId="45" fillId="40" borderId="170" applyNumberFormat="0" applyProtection="0">
      <alignment horizontal="right"/>
    </xf>
    <xf numFmtId="0" fontId="47" fillId="37" borderId="166" applyNumberFormat="0" applyAlignment="0" applyProtection="0"/>
    <xf numFmtId="2" fontId="41" fillId="0" borderId="170" applyFill="0" applyProtection="0">
      <alignment horizontal="right" vertical="top" wrapText="1"/>
    </xf>
    <xf numFmtId="0" fontId="41" fillId="56" borderId="169" applyNumberFormat="0" applyFont="0" applyAlignment="0" applyProtection="0"/>
    <xf numFmtId="0" fontId="41" fillId="56" borderId="169" applyNumberFormat="0" applyFont="0" applyAlignment="0" applyProtection="0"/>
    <xf numFmtId="2" fontId="41" fillId="0" borderId="170" applyFill="0" applyProtection="0">
      <alignment horizontal="right" vertical="top" wrapText="1"/>
    </xf>
    <xf numFmtId="0" fontId="68" fillId="62" borderId="170"/>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2" fontId="53" fillId="0" borderId="170" applyFill="0" applyProtection="0">
      <alignment horizontal="right" vertical="top" wrapText="1"/>
    </xf>
    <xf numFmtId="2" fontId="53" fillId="0" borderId="170" applyFill="0" applyProtection="0">
      <alignment horizontal="right" vertical="top" wrapText="1"/>
    </xf>
    <xf numFmtId="0" fontId="49" fillId="38" borderId="167" applyNumberFormat="0" applyAlignment="0" applyProtection="0"/>
    <xf numFmtId="0" fontId="45" fillId="40" borderId="170" applyNumberFormat="0" applyProtection="0">
      <alignment horizontal="right"/>
    </xf>
    <xf numFmtId="49" fontId="41" fillId="0" borderId="170" applyFill="0" applyProtection="0">
      <alignment horizontal="right"/>
    </xf>
    <xf numFmtId="1" fontId="53" fillId="0" borderId="170" applyFill="0" applyProtection="0">
      <alignment horizontal="right" vertical="top" wrapText="1"/>
    </xf>
    <xf numFmtId="2" fontId="41" fillId="0" borderId="170" applyFill="0" applyProtection="0">
      <alignment horizontal="right" vertical="top" wrapText="1"/>
    </xf>
    <xf numFmtId="2" fontId="53"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0" fontId="53" fillId="0" borderId="170" applyFill="0" applyProtection="0">
      <alignment horizontal="right" vertical="top" wrapText="1"/>
    </xf>
    <xf numFmtId="1" fontId="53"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left"/>
    </xf>
    <xf numFmtId="0" fontId="68" fillId="62" borderId="170"/>
    <xf numFmtId="0" fontId="68" fillId="62" borderId="170"/>
    <xf numFmtId="0" fontId="68" fillId="62" borderId="170"/>
    <xf numFmtId="0" fontId="50" fillId="0" borderId="168" applyNumberFormat="0" applyFill="0" applyAlignment="0" applyProtection="0"/>
    <xf numFmtId="0" fontId="57" fillId="38" borderId="166" applyNumberFormat="0" applyAlignment="0" applyProtection="0"/>
    <xf numFmtId="49" fontId="53" fillId="0" borderId="170" applyFill="0" applyProtection="0">
      <alignment horizontal="right"/>
    </xf>
    <xf numFmtId="0" fontId="41" fillId="56" borderId="169" applyNumberFormat="0" applyFont="0" applyAlignment="0" applyProtection="0"/>
    <xf numFmtId="1" fontId="53" fillId="0" borderId="170" applyFill="0" applyProtection="0">
      <alignment horizontal="right" vertical="top" wrapText="1"/>
    </xf>
    <xf numFmtId="0" fontId="53" fillId="0" borderId="170" applyFill="0" applyProtection="0">
      <alignment horizontal="right" vertical="top" wrapText="1"/>
    </xf>
    <xf numFmtId="0" fontId="68" fillId="62" borderId="170"/>
    <xf numFmtId="0" fontId="68" fillId="62" borderId="170"/>
    <xf numFmtId="0" fontId="41" fillId="0" borderId="170" applyFill="0" applyProtection="0">
      <alignment horizontal="right" vertical="top" wrapText="1"/>
    </xf>
    <xf numFmtId="1" fontId="41" fillId="0" borderId="170" applyFill="0" applyProtection="0">
      <alignment horizontal="right" vertical="top" wrapText="1"/>
    </xf>
    <xf numFmtId="0" fontId="49" fillId="38" borderId="167" applyNumberFormat="0" applyAlignment="0" applyProtection="0"/>
    <xf numFmtId="49" fontId="53" fillId="0" borderId="170" applyFill="0" applyProtection="0">
      <alignment horizontal="right"/>
    </xf>
    <xf numFmtId="1" fontId="41" fillId="0" borderId="170" applyFill="0" applyProtection="0">
      <alignment horizontal="right" vertical="top" wrapText="1"/>
    </xf>
    <xf numFmtId="49" fontId="53" fillId="0" borderId="170" applyFill="0" applyProtection="0">
      <alignment horizontal="right"/>
    </xf>
    <xf numFmtId="0" fontId="41" fillId="56" borderId="169" applyNumberFormat="0" applyFont="0" applyAlignment="0" applyProtection="0"/>
    <xf numFmtId="0" fontId="41" fillId="0" borderId="170" applyFill="0" applyProtection="0">
      <alignment horizontal="right" vertical="top" wrapText="1"/>
    </xf>
    <xf numFmtId="1"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0" fontId="41" fillId="0" borderId="170" applyFill="0" applyProtection="0">
      <alignment horizontal="right" vertical="top" wrapText="1"/>
    </xf>
    <xf numFmtId="49" fontId="41" fillId="0" borderId="170" applyFill="0" applyProtection="0">
      <alignment horizontal="right"/>
    </xf>
    <xf numFmtId="0" fontId="68" fillId="62" borderId="170"/>
    <xf numFmtId="0" fontId="45" fillId="40" borderId="170" applyNumberFormat="0" applyProtection="0">
      <alignment horizontal="left"/>
    </xf>
    <xf numFmtId="0" fontId="68" fillId="62" borderId="170"/>
    <xf numFmtId="0" fontId="45" fillId="40" borderId="170" applyNumberFormat="0" applyProtection="0">
      <alignment horizontal="right"/>
    </xf>
    <xf numFmtId="0" fontId="41"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0" fontId="41" fillId="56" borderId="169" applyNumberFormat="0" applyFont="0" applyAlignment="0" applyProtection="0"/>
    <xf numFmtId="0" fontId="68" fillId="62" borderId="170"/>
    <xf numFmtId="2" fontId="53" fillId="0" borderId="170" applyFill="0" applyProtection="0">
      <alignment horizontal="right" vertical="top" wrapText="1"/>
    </xf>
    <xf numFmtId="0" fontId="45" fillId="40" borderId="170" applyNumberFormat="0" applyProtection="0">
      <alignment horizontal="left"/>
    </xf>
    <xf numFmtId="0" fontId="68" fillId="62" borderId="170"/>
    <xf numFmtId="49" fontId="53" fillId="0" borderId="170" applyFill="0" applyProtection="0">
      <alignment horizontal="right"/>
    </xf>
    <xf numFmtId="1" fontId="53" fillId="0" borderId="170" applyFill="0" applyProtection="0">
      <alignment horizontal="right" vertical="top" wrapText="1"/>
    </xf>
    <xf numFmtId="1" fontId="53"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0" fontId="45" fillId="40" borderId="170" applyNumberFormat="0" applyProtection="0">
      <alignment horizontal="left"/>
    </xf>
    <xf numFmtId="0" fontId="47" fillId="37" borderId="166" applyNumberFormat="0" applyAlignment="0" applyProtection="0"/>
    <xf numFmtId="49" fontId="53" fillId="0" borderId="170" applyFill="0" applyProtection="0">
      <alignment horizontal="right"/>
    </xf>
    <xf numFmtId="0" fontId="57" fillId="38" borderId="166" applyNumberFormat="0" applyAlignment="0" applyProtection="0"/>
    <xf numFmtId="2" fontId="53"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45" fillId="40" borderId="170" applyNumberFormat="0" applyProtection="0">
      <alignment horizontal="right"/>
    </xf>
    <xf numFmtId="0" fontId="53" fillId="0" borderId="170" applyFill="0" applyProtection="0">
      <alignment horizontal="right" vertical="top" wrapText="1"/>
    </xf>
    <xf numFmtId="0" fontId="68" fillId="62" borderId="170"/>
    <xf numFmtId="0" fontId="68" fillId="62" borderId="170"/>
    <xf numFmtId="1" fontId="53" fillId="0" borderId="170" applyFill="0" applyProtection="0">
      <alignment horizontal="right" vertical="top" wrapText="1"/>
    </xf>
    <xf numFmtId="0" fontId="57" fillId="38" borderId="166" applyNumberFormat="0" applyAlignment="0" applyProtection="0"/>
    <xf numFmtId="2" fontId="53" fillId="0" borderId="170" applyFill="0" applyProtection="0">
      <alignment horizontal="right" vertical="top" wrapText="1"/>
    </xf>
    <xf numFmtId="0" fontId="41" fillId="0" borderId="170" applyFill="0" applyProtection="0">
      <alignment horizontal="right" vertical="top" wrapText="1"/>
    </xf>
    <xf numFmtId="0" fontId="47" fillId="37" borderId="166" applyNumberFormat="0" applyAlignment="0" applyProtection="0"/>
    <xf numFmtId="1" fontId="53"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41" fillId="56" borderId="169" applyNumberFormat="0" applyFont="0" applyAlignment="0" applyProtection="0"/>
    <xf numFmtId="0" fontId="45" fillId="40" borderId="170" applyNumberFormat="0" applyProtection="0">
      <alignment horizontal="left"/>
    </xf>
    <xf numFmtId="49" fontId="53" fillId="0" borderId="170" applyFill="0" applyProtection="0">
      <alignment horizontal="right"/>
    </xf>
    <xf numFmtId="49" fontId="41" fillId="0" borderId="170" applyFill="0" applyProtection="0">
      <alignment horizontal="right"/>
    </xf>
    <xf numFmtId="2"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68" fillId="62" borderId="170"/>
    <xf numFmtId="1"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68" fillId="62" borderId="170"/>
    <xf numFmtId="0" fontId="49" fillId="38" borderId="167" applyNumberFormat="0" applyAlignment="0" applyProtection="0"/>
    <xf numFmtId="49" fontId="41" fillId="0" borderId="170" applyFill="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1" fontId="41" fillId="0" borderId="170" applyFill="0" applyProtection="0">
      <alignment horizontal="right" vertical="top" wrapText="1"/>
    </xf>
    <xf numFmtId="0" fontId="57" fillId="38" borderId="166" applyNumberFormat="0" applyAlignment="0" applyProtection="0"/>
    <xf numFmtId="2"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1" fontId="53"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50" fillId="0" borderId="168" applyNumberFormat="0" applyFill="0" applyAlignment="0" applyProtection="0"/>
    <xf numFmtId="0" fontId="41" fillId="0" borderId="170" applyFill="0" applyProtection="0">
      <alignment horizontal="right" vertical="top" wrapText="1"/>
    </xf>
    <xf numFmtId="49" fontId="53" fillId="0" borderId="170" applyFill="0" applyProtection="0">
      <alignment horizontal="right"/>
    </xf>
    <xf numFmtId="0"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9" fillId="38" borderId="167" applyNumberFormat="0" applyAlignment="0" applyProtection="0"/>
    <xf numFmtId="1" fontId="41" fillId="0" borderId="170" applyFill="0" applyProtection="0">
      <alignment horizontal="right" vertical="top" wrapText="1"/>
    </xf>
    <xf numFmtId="0" fontId="45" fillId="40" borderId="170" applyNumberFormat="0" applyProtection="0">
      <alignment horizontal="left"/>
    </xf>
    <xf numFmtId="0" fontId="68" fillId="62" borderId="170"/>
    <xf numFmtId="49" fontId="41" fillId="0" borderId="170" applyFill="0" applyProtection="0">
      <alignment horizontal="right"/>
    </xf>
    <xf numFmtId="1" fontId="53"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0" fontId="68" fillId="62" borderId="170"/>
    <xf numFmtId="2"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1" fontId="53" fillId="0" borderId="170" applyFill="0" applyProtection="0">
      <alignment horizontal="right" vertical="top" wrapText="1"/>
    </xf>
    <xf numFmtId="0" fontId="41" fillId="56" borderId="169" applyNumberFormat="0" applyFont="0" applyAlignment="0" applyProtection="0"/>
    <xf numFmtId="0" fontId="41" fillId="0" borderId="170" applyFill="0" applyProtection="0">
      <alignment horizontal="right" vertical="top" wrapText="1"/>
    </xf>
    <xf numFmtId="1" fontId="41" fillId="0" borderId="170" applyFill="0" applyProtection="0">
      <alignment horizontal="right" vertical="top" wrapText="1"/>
    </xf>
    <xf numFmtId="0" fontId="50" fillId="0" borderId="168" applyNumberFormat="0" applyFill="0" applyAlignment="0" applyProtection="0"/>
    <xf numFmtId="2" fontId="41" fillId="0" borderId="170" applyFill="0" applyProtection="0">
      <alignment horizontal="right" vertical="top" wrapText="1"/>
    </xf>
    <xf numFmtId="0" fontId="68" fillId="62" borderId="170"/>
    <xf numFmtId="0" fontId="49" fillId="38" borderId="167" applyNumberFormat="0" applyAlignment="0" applyProtection="0"/>
    <xf numFmtId="0" fontId="68" fillId="62" borderId="170"/>
    <xf numFmtId="0" fontId="53" fillId="0" borderId="170" applyFill="0" applyProtection="0">
      <alignment horizontal="right" vertical="top" wrapText="1"/>
    </xf>
    <xf numFmtId="0" fontId="68" fillId="62" borderId="170"/>
    <xf numFmtId="0" fontId="45" fillId="40" borderId="170" applyNumberFormat="0" applyProtection="0">
      <alignment horizontal="left"/>
    </xf>
    <xf numFmtId="0" fontId="68" fillId="62" borderId="170"/>
    <xf numFmtId="1" fontId="53" fillId="0" borderId="170" applyFill="0" applyProtection="0">
      <alignment horizontal="right" vertical="top" wrapText="1"/>
    </xf>
    <xf numFmtId="0" fontId="41" fillId="56" borderId="169" applyNumberFormat="0" applyFont="0" applyAlignment="0" applyProtection="0"/>
    <xf numFmtId="1" fontId="41" fillId="0" borderId="170" applyFill="0" applyProtection="0">
      <alignment horizontal="right" vertical="top" wrapText="1"/>
    </xf>
    <xf numFmtId="2" fontId="53" fillId="0" borderId="170" applyFill="0" applyProtection="0">
      <alignment horizontal="right" vertical="top" wrapText="1"/>
    </xf>
    <xf numFmtId="1" fontId="53" fillId="0" borderId="170" applyFill="0" applyProtection="0">
      <alignment horizontal="right" vertical="top" wrapText="1"/>
    </xf>
    <xf numFmtId="1" fontId="53" fillId="0" borderId="170" applyFill="0" applyProtection="0">
      <alignment horizontal="right" vertical="top" wrapText="1"/>
    </xf>
    <xf numFmtId="2" fontId="41" fillId="0" borderId="170" applyFill="0" applyProtection="0">
      <alignment horizontal="right" vertical="top" wrapText="1"/>
    </xf>
    <xf numFmtId="49" fontId="41" fillId="0" borderId="170" applyFill="0" applyProtection="0">
      <alignment horizontal="right"/>
    </xf>
    <xf numFmtId="0" fontId="68" fillId="62" borderId="170"/>
    <xf numFmtId="0" fontId="45" fillId="40" borderId="170" applyNumberFormat="0" applyProtection="0">
      <alignment horizontal="left"/>
    </xf>
    <xf numFmtId="0" fontId="50" fillId="0" borderId="168" applyNumberFormat="0" applyFill="0" applyAlignment="0" applyProtection="0"/>
    <xf numFmtId="0" fontId="68" fillId="62" borderId="170"/>
    <xf numFmtId="0" fontId="41" fillId="0" borderId="170" applyFill="0" applyProtection="0">
      <alignment horizontal="right" vertical="top" wrapText="1"/>
    </xf>
    <xf numFmtId="2" fontId="53" fillId="0" borderId="170" applyFill="0" applyProtection="0">
      <alignment horizontal="right" vertical="top" wrapText="1"/>
    </xf>
    <xf numFmtId="2" fontId="41"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0" fontId="68" fillId="62" borderId="170"/>
    <xf numFmtId="49" fontId="41" fillId="0" borderId="170" applyFill="0" applyProtection="0">
      <alignment horizontal="right"/>
    </xf>
    <xf numFmtId="0" fontId="49" fillId="38" borderId="167" applyNumberFormat="0" applyAlignment="0" applyProtection="0"/>
    <xf numFmtId="0" fontId="68" fillId="62" borderId="170"/>
    <xf numFmtId="49" fontId="53" fillId="0" borderId="170" applyFill="0" applyProtection="0">
      <alignment horizontal="right"/>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left"/>
    </xf>
    <xf numFmtId="1" fontId="53"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right"/>
    </xf>
    <xf numFmtId="0" fontId="41" fillId="0" borderId="170" applyFill="0" applyProtection="0">
      <alignment horizontal="right" vertical="top" wrapText="1"/>
    </xf>
    <xf numFmtId="0" fontId="68" fillId="62" borderId="170"/>
    <xf numFmtId="49" fontId="53" fillId="0" borderId="170" applyFill="0" applyProtection="0">
      <alignment horizontal="right"/>
    </xf>
    <xf numFmtId="49" fontId="53" fillId="0" borderId="170" applyFill="0" applyProtection="0">
      <alignment horizontal="right"/>
    </xf>
    <xf numFmtId="1" fontId="41"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left"/>
    </xf>
    <xf numFmtId="0" fontId="68" fillId="62" borderId="170"/>
    <xf numFmtId="2" fontId="53" fillId="0" borderId="170" applyFill="0" applyProtection="0">
      <alignment horizontal="right" vertical="top" wrapText="1"/>
    </xf>
    <xf numFmtId="0" fontId="53"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68" fillId="62" borderId="170"/>
    <xf numFmtId="0" fontId="41" fillId="56" borderId="169" applyNumberFormat="0" applyFont="0" applyAlignment="0" applyProtection="0"/>
    <xf numFmtId="1" fontId="41" fillId="0" borderId="170" applyFill="0" applyProtection="0">
      <alignment horizontal="right" vertical="top" wrapText="1"/>
    </xf>
    <xf numFmtId="0" fontId="68" fillId="62" borderId="170"/>
    <xf numFmtId="49" fontId="53" fillId="0" borderId="170" applyFill="0" applyProtection="0">
      <alignment horizontal="right"/>
    </xf>
    <xf numFmtId="2" fontId="41" fillId="0" borderId="170" applyFill="0" applyProtection="0">
      <alignment horizontal="right" vertical="top" wrapText="1"/>
    </xf>
    <xf numFmtId="49" fontId="41" fillId="0" borderId="170" applyFill="0" applyProtection="0">
      <alignment horizontal="right"/>
    </xf>
    <xf numFmtId="2" fontId="41"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45" fillId="40" borderId="170" applyNumberFormat="0" applyProtection="0">
      <alignment horizontal="left"/>
    </xf>
    <xf numFmtId="0" fontId="45" fillId="40" borderId="170" applyNumberFormat="0" applyProtection="0">
      <alignment horizontal="right"/>
    </xf>
    <xf numFmtId="0" fontId="68" fillId="62" borderId="170"/>
    <xf numFmtId="0" fontId="41" fillId="0" borderId="170" applyFill="0" applyProtection="0">
      <alignment horizontal="right" vertical="top" wrapText="1"/>
    </xf>
    <xf numFmtId="1"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45" fillId="40" borderId="170" applyNumberFormat="0" applyProtection="0">
      <alignment horizontal="right"/>
    </xf>
    <xf numFmtId="0" fontId="45" fillId="40" borderId="170" applyNumberFormat="0" applyProtection="0">
      <alignment horizontal="left"/>
    </xf>
    <xf numFmtId="0" fontId="41" fillId="0" borderId="170" applyFill="0" applyProtection="0">
      <alignment horizontal="right" vertical="top" wrapText="1"/>
    </xf>
    <xf numFmtId="1"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0"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right"/>
    </xf>
    <xf numFmtId="0" fontId="68" fillId="62" borderId="170"/>
    <xf numFmtId="0" fontId="45" fillId="40" borderId="170" applyNumberFormat="0" applyProtection="0">
      <alignment horizontal="left"/>
    </xf>
    <xf numFmtId="0" fontId="45" fillId="40" borderId="170" applyNumberFormat="0" applyProtection="0">
      <alignment horizontal="right"/>
    </xf>
    <xf numFmtId="49" fontId="41" fillId="0" borderId="170" applyFill="0" applyProtection="0">
      <alignment horizontal="right"/>
    </xf>
    <xf numFmtId="0" fontId="45" fillId="40" borderId="170" applyNumberFormat="0" applyProtection="0">
      <alignment horizontal="right"/>
    </xf>
    <xf numFmtId="1" fontId="41" fillId="0" borderId="170" applyFill="0" applyProtection="0">
      <alignment horizontal="right" vertical="top" wrapText="1"/>
    </xf>
    <xf numFmtId="0" fontId="68" fillId="62" borderId="170"/>
    <xf numFmtId="0" fontId="68" fillId="62" borderId="170"/>
    <xf numFmtId="0" fontId="53"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2" fontId="53"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0" fontId="45" fillId="40" borderId="170" applyNumberFormat="0" applyProtection="0">
      <alignment horizontal="left"/>
    </xf>
    <xf numFmtId="0" fontId="68" fillId="62" borderId="170"/>
    <xf numFmtId="0" fontId="68" fillId="62" borderId="170"/>
    <xf numFmtId="0" fontId="68" fillId="62" borderId="170"/>
    <xf numFmtId="0" fontId="45" fillId="40" borderId="170" applyNumberFormat="0" applyProtection="0">
      <alignment horizontal="right"/>
    </xf>
    <xf numFmtId="0" fontId="41"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0" fontId="47" fillId="37" borderId="166" applyNumberFormat="0" applyAlignment="0" applyProtection="0"/>
    <xf numFmtId="0" fontId="45" fillId="40" borderId="170" applyNumberFormat="0" applyProtection="0">
      <alignment horizontal="left"/>
    </xf>
    <xf numFmtId="2" fontId="41" fillId="0" borderId="170" applyFill="0" applyProtection="0">
      <alignment horizontal="right" vertical="top" wrapText="1"/>
    </xf>
    <xf numFmtId="0" fontId="68" fillId="62" borderId="170"/>
    <xf numFmtId="0" fontId="68" fillId="62" borderId="170"/>
    <xf numFmtId="0" fontId="68" fillId="62" borderId="170"/>
    <xf numFmtId="0" fontId="47" fillId="37" borderId="166" applyNumberFormat="0" applyAlignment="0" applyProtection="0"/>
    <xf numFmtId="0" fontId="45" fillId="40" borderId="170" applyNumberFormat="0" applyProtection="0">
      <alignment horizontal="right"/>
    </xf>
    <xf numFmtId="0" fontId="45" fillId="40" borderId="170" applyNumberFormat="0" applyProtection="0">
      <alignment horizontal="left"/>
    </xf>
    <xf numFmtId="0" fontId="45" fillId="40" borderId="170" applyNumberFormat="0" applyProtection="0">
      <alignment horizontal="left"/>
    </xf>
    <xf numFmtId="2" fontId="41" fillId="0" borderId="170" applyFill="0" applyProtection="0">
      <alignment horizontal="right" vertical="top" wrapText="1"/>
    </xf>
    <xf numFmtId="0" fontId="45" fillId="40" borderId="170" applyNumberFormat="0" applyProtection="0">
      <alignment horizontal="left"/>
    </xf>
    <xf numFmtId="0" fontId="41" fillId="0" borderId="170" applyFill="0" applyProtection="0">
      <alignment horizontal="right" vertical="top" wrapText="1"/>
    </xf>
    <xf numFmtId="0" fontId="68" fillId="62" borderId="170"/>
    <xf numFmtId="0" fontId="68" fillId="62" borderId="170"/>
    <xf numFmtId="0" fontId="68" fillId="62" borderId="170"/>
    <xf numFmtId="0" fontId="53" fillId="0" borderId="170" applyFill="0" applyProtection="0">
      <alignment horizontal="right" vertical="top" wrapText="1"/>
    </xf>
    <xf numFmtId="0" fontId="68" fillId="62" borderId="170"/>
    <xf numFmtId="49" fontId="53" fillId="0" borderId="170" applyFill="0" applyProtection="0">
      <alignment horizontal="right"/>
    </xf>
    <xf numFmtId="0" fontId="41" fillId="0" borderId="170" applyFill="0" applyProtection="0">
      <alignment horizontal="right" vertical="top" wrapText="1"/>
    </xf>
    <xf numFmtId="0" fontId="68" fillId="62" borderId="170"/>
    <xf numFmtId="0" fontId="68" fillId="62" borderId="170"/>
    <xf numFmtId="0" fontId="68" fillId="62" borderId="170"/>
    <xf numFmtId="49" fontId="53" fillId="0" borderId="170" applyFill="0" applyProtection="0">
      <alignment horizontal="right"/>
    </xf>
    <xf numFmtId="49" fontId="53" fillId="0" borderId="170" applyFill="0" applyProtection="0">
      <alignment horizontal="right"/>
    </xf>
    <xf numFmtId="0" fontId="45" fillId="40" borderId="170" applyNumberFormat="0" applyProtection="0">
      <alignment horizontal="left"/>
    </xf>
    <xf numFmtId="0" fontId="68" fillId="62" borderId="170"/>
    <xf numFmtId="0" fontId="68" fillId="62" borderId="170"/>
    <xf numFmtId="0" fontId="68" fillId="62" borderId="170"/>
    <xf numFmtId="0" fontId="41" fillId="0" borderId="170" applyFill="0" applyProtection="0">
      <alignment horizontal="right" vertical="top" wrapText="1"/>
    </xf>
    <xf numFmtId="0" fontId="68" fillId="62" borderId="170"/>
    <xf numFmtId="0" fontId="68" fillId="62" borderId="170"/>
    <xf numFmtId="0" fontId="68" fillId="62" borderId="170"/>
    <xf numFmtId="0" fontId="68" fillId="62" borderId="170"/>
    <xf numFmtId="0" fontId="68" fillId="62" borderId="170"/>
    <xf numFmtId="0" fontId="47" fillId="37" borderId="166" applyNumberFormat="0" applyAlignment="0" applyProtection="0"/>
    <xf numFmtId="0" fontId="47" fillId="37"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0" fontId="53" fillId="0" borderId="170" applyFill="0" applyProtection="0">
      <alignment horizontal="right" vertical="top" wrapText="1"/>
    </xf>
    <xf numFmtId="1" fontId="53"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1" fontId="53" fillId="0" borderId="170" applyFill="0" applyProtection="0">
      <alignment horizontal="right" vertical="top" wrapText="1"/>
    </xf>
    <xf numFmtId="2" fontId="53" fillId="0" borderId="170" applyFill="0" applyProtection="0">
      <alignment horizontal="right" vertical="top" wrapText="1"/>
    </xf>
    <xf numFmtId="0" fontId="53" fillId="0" borderId="170" applyFill="0" applyProtection="0">
      <alignment horizontal="right" vertical="top" wrapText="1"/>
    </xf>
    <xf numFmtId="49" fontId="53"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0" fontId="41" fillId="56" borderId="169" applyNumberFormat="0" applyFont="0" applyAlignment="0" applyProtection="0"/>
    <xf numFmtId="0" fontId="57" fillId="38" borderId="166" applyNumberFormat="0" applyAlignment="0" applyProtection="0"/>
    <xf numFmtId="0" fontId="49" fillId="38" borderId="167" applyNumberFormat="0" applyAlignment="0" applyProtection="0"/>
    <xf numFmtId="0" fontId="41" fillId="56" borderId="169" applyNumberFormat="0" applyFont="0" applyAlignment="0" applyProtection="0"/>
    <xf numFmtId="0" fontId="57" fillId="38" borderId="166" applyNumberFormat="0" applyAlignment="0" applyProtection="0"/>
    <xf numFmtId="0" fontId="68" fillId="62" borderId="170"/>
    <xf numFmtId="0" fontId="68" fillId="62" borderId="170"/>
    <xf numFmtId="0" fontId="68" fillId="62" borderId="170"/>
    <xf numFmtId="0" fontId="57" fillId="38" borderId="166" applyNumberFormat="0" applyAlignment="0" applyProtection="0"/>
    <xf numFmtId="0" fontId="41" fillId="56" borderId="169" applyNumberFormat="0" applyFont="0" applyAlignment="0" applyProtection="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68" fillId="62" borderId="170"/>
    <xf numFmtId="0" fontId="49" fillId="38" borderId="167" applyNumberFormat="0" applyAlignment="0" applyProtection="0"/>
    <xf numFmtId="0" fontId="68" fillId="62" borderId="170"/>
    <xf numFmtId="0" fontId="68" fillId="62" borderId="170"/>
    <xf numFmtId="0" fontId="68" fillId="62" borderId="170"/>
    <xf numFmtId="0" fontId="68" fillId="62" borderId="170"/>
    <xf numFmtId="0" fontId="41" fillId="56" borderId="169" applyNumberFormat="0" applyFont="0" applyAlignment="0" applyProtection="0"/>
    <xf numFmtId="0" fontId="50" fillId="0" borderId="168" applyNumberFormat="0" applyFill="0" applyAlignment="0" applyProtection="0"/>
    <xf numFmtId="0" fontId="47" fillId="37" borderId="166" applyNumberFormat="0" applyAlignment="0" applyProtection="0"/>
    <xf numFmtId="0" fontId="41" fillId="56" borderId="169" applyNumberFormat="0" applyFont="0" applyAlignment="0" applyProtection="0"/>
    <xf numFmtId="0" fontId="68" fillId="62" borderId="170"/>
    <xf numFmtId="0" fontId="68" fillId="62" borderId="170"/>
    <xf numFmtId="0" fontId="68" fillId="62" borderId="170"/>
    <xf numFmtId="0" fontId="49" fillId="38" borderId="167" applyNumberFormat="0" applyAlignment="0" applyProtection="0"/>
    <xf numFmtId="0" fontId="47" fillId="37" borderId="166" applyNumberFormat="0" applyAlignment="0" applyProtection="0"/>
    <xf numFmtId="0" fontId="68" fillId="62" borderId="170"/>
    <xf numFmtId="0" fontId="57" fillId="38" borderId="166" applyNumberFormat="0" applyAlignment="0" applyProtection="0"/>
    <xf numFmtId="0" fontId="68" fillId="62" borderId="170"/>
    <xf numFmtId="0" fontId="68" fillId="62" borderId="170"/>
    <xf numFmtId="0" fontId="68" fillId="62" borderId="170"/>
    <xf numFmtId="0" fontId="68" fillId="62" borderId="170"/>
    <xf numFmtId="0" fontId="49" fillId="38" borderId="167" applyNumberFormat="0" applyAlignment="0" applyProtection="0"/>
    <xf numFmtId="0" fontId="68" fillId="62" borderId="170"/>
    <xf numFmtId="0" fontId="50" fillId="0" borderId="168" applyNumberFormat="0" applyFill="0" applyAlignment="0" applyProtection="0"/>
    <xf numFmtId="0" fontId="68" fillId="62" borderId="170"/>
    <xf numFmtId="0" fontId="50" fillId="0" borderId="168" applyNumberFormat="0" applyFill="0" applyAlignment="0" applyProtection="0"/>
    <xf numFmtId="0" fontId="68" fillId="62" borderId="170"/>
    <xf numFmtId="0" fontId="47" fillId="37" borderId="166" applyNumberFormat="0" applyAlignment="0" applyProtection="0"/>
    <xf numFmtId="0" fontId="68" fillId="62" borderId="170"/>
    <xf numFmtId="0" fontId="47" fillId="37" borderId="166" applyNumberFormat="0" applyAlignment="0" applyProtection="0"/>
    <xf numFmtId="0" fontId="68" fillId="62" borderId="170"/>
    <xf numFmtId="0" fontId="41" fillId="56" borderId="169" applyNumberFormat="0" applyFont="0" applyAlignment="0" applyProtection="0"/>
    <xf numFmtId="0" fontId="50" fillId="0" borderId="168" applyNumberFormat="0" applyFill="0" applyAlignment="0" applyProtection="0"/>
    <xf numFmtId="0" fontId="50" fillId="0" borderId="168" applyNumberFormat="0" applyFill="0" applyAlignment="0" applyProtection="0"/>
    <xf numFmtId="0" fontId="57" fillId="38" borderId="166" applyNumberFormat="0" applyAlignment="0" applyProtection="0"/>
    <xf numFmtId="0" fontId="68" fillId="62" borderId="170"/>
    <xf numFmtId="0" fontId="68" fillId="62" borderId="170"/>
    <xf numFmtId="0" fontId="68" fillId="62" borderId="170"/>
    <xf numFmtId="0" fontId="68" fillId="62" borderId="170"/>
    <xf numFmtId="0" fontId="41" fillId="56" borderId="169" applyNumberFormat="0" applyFont="0" applyAlignment="0" applyProtection="0"/>
    <xf numFmtId="0" fontId="49" fillId="38" borderId="167" applyNumberFormat="0" applyAlignment="0" applyProtection="0"/>
    <xf numFmtId="0" fontId="68" fillId="62" borderId="170"/>
    <xf numFmtId="0" fontId="68" fillId="62" borderId="170"/>
    <xf numFmtId="0" fontId="41" fillId="56" borderId="169" applyNumberFormat="0" applyFont="0" applyAlignment="0" applyProtection="0"/>
    <xf numFmtId="0" fontId="68" fillId="62" borderId="170"/>
    <xf numFmtId="0" fontId="50" fillId="0" borderId="168" applyNumberFormat="0" applyFill="0" applyAlignment="0" applyProtection="0"/>
    <xf numFmtId="0" fontId="50" fillId="0" borderId="168" applyNumberFormat="0" applyFill="0" applyAlignment="0" applyProtection="0"/>
    <xf numFmtId="0" fontId="47" fillId="37" borderId="166" applyNumberFormat="0" applyAlignment="0" applyProtection="0"/>
    <xf numFmtId="0" fontId="68" fillId="62" borderId="170"/>
    <xf numFmtId="0" fontId="49" fillId="38" borderId="167" applyNumberFormat="0" applyAlignment="0" applyProtection="0"/>
    <xf numFmtId="0" fontId="47" fillId="37" borderId="166" applyNumberFormat="0" applyAlignment="0" applyProtection="0"/>
    <xf numFmtId="0" fontId="50" fillId="0" borderId="168" applyNumberFormat="0" applyFill="0" applyAlignment="0" applyProtection="0"/>
    <xf numFmtId="0" fontId="49" fillId="38" borderId="167" applyNumberFormat="0" applyAlignment="0" applyProtection="0"/>
    <xf numFmtId="0" fontId="47" fillId="37" borderId="166" applyNumberFormat="0" applyAlignment="0" applyProtection="0"/>
    <xf numFmtId="0" fontId="68" fillId="62" borderId="170"/>
    <xf numFmtId="0" fontId="47" fillId="37" borderId="166" applyNumberFormat="0" applyAlignment="0" applyProtection="0"/>
    <xf numFmtId="0" fontId="68" fillId="62" borderId="170"/>
    <xf numFmtId="0" fontId="68" fillId="62" borderId="170"/>
    <xf numFmtId="0" fontId="68" fillId="62" borderId="170"/>
    <xf numFmtId="0" fontId="68" fillId="62" borderId="170"/>
    <xf numFmtId="0" fontId="41" fillId="56" borderId="169" applyNumberFormat="0" applyFont="0" applyAlignment="0" applyProtection="0"/>
    <xf numFmtId="0" fontId="68" fillId="62" borderId="170"/>
    <xf numFmtId="0" fontId="68" fillId="62" borderId="170"/>
    <xf numFmtId="0" fontId="49" fillId="38" borderId="167" applyNumberFormat="0" applyAlignment="0" applyProtection="0"/>
    <xf numFmtId="0" fontId="41" fillId="56" borderId="169" applyNumberFormat="0" applyFont="0" applyAlignment="0" applyProtection="0"/>
    <xf numFmtId="0" fontId="68" fillId="62" borderId="170"/>
    <xf numFmtId="0" fontId="68" fillId="62" borderId="170"/>
    <xf numFmtId="0" fontId="68" fillId="62" borderId="170"/>
    <xf numFmtId="0" fontId="68" fillId="62" borderId="170"/>
    <xf numFmtId="0" fontId="68" fillId="62" borderId="170"/>
    <xf numFmtId="0" fontId="68" fillId="62" borderId="170"/>
    <xf numFmtId="0" fontId="57" fillId="38" borderId="166" applyNumberFormat="0" applyAlignment="0" applyProtection="0"/>
    <xf numFmtId="0" fontId="57" fillId="38" borderId="166" applyNumberFormat="0" applyAlignment="0" applyProtection="0"/>
    <xf numFmtId="0" fontId="47" fillId="37" borderId="166" applyNumberFormat="0" applyAlignment="0" applyProtection="0"/>
    <xf numFmtId="0" fontId="41" fillId="56" borderId="169" applyNumberFormat="0" applyFont="0" applyAlignment="0" applyProtection="0"/>
    <xf numFmtId="0" fontId="41" fillId="56" borderId="169" applyNumberFormat="0" applyFont="0" applyAlignment="0" applyProtection="0"/>
    <xf numFmtId="0" fontId="49" fillId="38" borderId="167" applyNumberFormat="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1" fillId="56" borderId="169" applyNumberFormat="0" applyFont="0" applyAlignment="0" applyProtection="0"/>
    <xf numFmtId="0" fontId="41" fillId="56" borderId="169" applyNumberFormat="0" applyFont="0" applyAlignment="0" applyProtection="0"/>
    <xf numFmtId="0" fontId="47" fillId="37" borderId="166" applyNumberFormat="0" applyAlignment="0" applyProtection="0"/>
    <xf numFmtId="0" fontId="47" fillId="37" borderId="166" applyNumberFormat="0" applyAlignment="0" applyProtection="0"/>
    <xf numFmtId="0" fontId="57" fillId="38" borderId="166" applyNumberFormat="0" applyAlignment="0" applyProtection="0"/>
    <xf numFmtId="0" fontId="57" fillId="38"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5" fillId="40" borderId="170" applyNumberFormat="0" applyProtection="0">
      <alignment horizontal="right"/>
    </xf>
    <xf numFmtId="0" fontId="45" fillId="40" borderId="170" applyNumberFormat="0" applyProtection="0">
      <alignment horizontal="left"/>
    </xf>
    <xf numFmtId="0" fontId="45" fillId="40" borderId="170" applyNumberFormat="0" applyProtection="0">
      <alignment horizontal="right"/>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0" fontId="45" fillId="40" borderId="170" applyNumberFormat="0" applyProtection="0">
      <alignment horizontal="left"/>
    </xf>
    <xf numFmtId="49" fontId="41" fillId="0" borderId="170" applyFill="0" applyProtection="0">
      <alignment horizontal="right"/>
    </xf>
    <xf numFmtId="0"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0" fontId="41" fillId="56" borderId="169" applyNumberFormat="0" applyFont="0" applyAlignment="0" applyProtection="0"/>
    <xf numFmtId="0"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53" fillId="0" borderId="170" applyFill="0" applyProtection="0">
      <alignment horizontal="right" vertical="top" wrapText="1"/>
    </xf>
    <xf numFmtId="0" fontId="68" fillId="62" borderId="170"/>
    <xf numFmtId="0" fontId="68" fillId="62" borderId="170"/>
    <xf numFmtId="1" fontId="41" fillId="0" borderId="170" applyFill="0" applyProtection="0">
      <alignment horizontal="right" vertical="top" wrapText="1"/>
    </xf>
    <xf numFmtId="1" fontId="53" fillId="0" borderId="170" applyFill="0" applyProtection="0">
      <alignment horizontal="right" vertical="top" wrapText="1"/>
    </xf>
    <xf numFmtId="49" fontId="41" fillId="0" borderId="170" applyFill="0" applyProtection="0">
      <alignment horizontal="right"/>
    </xf>
    <xf numFmtId="49" fontId="41"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68" fillId="62" borderId="170"/>
    <xf numFmtId="0" fontId="68" fillId="62" borderId="170"/>
    <xf numFmtId="1"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49" fontId="53" fillId="0" borderId="170" applyFill="0" applyProtection="0">
      <alignment horizontal="right"/>
    </xf>
    <xf numFmtId="49" fontId="53"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left"/>
    </xf>
    <xf numFmtId="1" fontId="53" fillId="0" borderId="170" applyFill="0" applyProtection="0">
      <alignment horizontal="right" vertical="top" wrapText="1"/>
    </xf>
    <xf numFmtId="0" fontId="41" fillId="56" borderId="169" applyNumberFormat="0" applyFont="0" applyAlignment="0" applyProtection="0"/>
    <xf numFmtId="2"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1" fontId="53" fillId="0" borderId="170" applyFill="0" applyProtection="0">
      <alignment horizontal="right" vertical="top" wrapText="1"/>
    </xf>
    <xf numFmtId="0"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0" fontId="41"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2" fontId="41" fillId="0" borderId="170" applyFill="0" applyProtection="0">
      <alignment horizontal="right" vertical="top" wrapText="1"/>
    </xf>
    <xf numFmtId="49" fontId="53" fillId="0" borderId="170" applyFill="0" applyProtection="0">
      <alignment horizontal="right"/>
    </xf>
    <xf numFmtId="0" fontId="41" fillId="0" borderId="170" applyFill="0" applyProtection="0">
      <alignment horizontal="right" vertical="top" wrapText="1"/>
    </xf>
    <xf numFmtId="0" fontId="41" fillId="56" borderId="169" applyNumberFormat="0" applyFont="0" applyAlignment="0" applyProtection="0"/>
    <xf numFmtId="0" fontId="68" fillId="62" borderId="170"/>
    <xf numFmtId="1" fontId="53" fillId="0" borderId="170" applyFill="0" applyProtection="0">
      <alignment horizontal="right" vertical="top" wrapText="1"/>
    </xf>
    <xf numFmtId="0" fontId="57" fillId="38" borderId="166" applyNumberFormat="0" applyAlignment="0" applyProtection="0"/>
    <xf numFmtId="0" fontId="41" fillId="0" borderId="170" applyFill="0" applyProtection="0">
      <alignment horizontal="right" vertical="top" wrapText="1"/>
    </xf>
    <xf numFmtId="0" fontId="45" fillId="40" borderId="170" applyNumberFormat="0" applyProtection="0">
      <alignment horizontal="left"/>
    </xf>
    <xf numFmtId="0" fontId="68" fillId="62" borderId="170"/>
    <xf numFmtId="0" fontId="45" fillId="40" borderId="170" applyNumberFormat="0" applyProtection="0">
      <alignment horizontal="right"/>
    </xf>
    <xf numFmtId="1" fontId="53" fillId="0" borderId="170" applyFill="0" applyProtection="0">
      <alignment horizontal="right" vertical="top" wrapText="1"/>
    </xf>
    <xf numFmtId="2" fontId="53"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0"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2" fontId="53"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right"/>
    </xf>
    <xf numFmtId="0" fontId="50" fillId="0" borderId="168" applyNumberFormat="0" applyFill="0" applyAlignment="0" applyProtection="0"/>
    <xf numFmtId="0" fontId="68" fillId="62" borderId="170"/>
    <xf numFmtId="0" fontId="47" fillId="37" borderId="166" applyNumberFormat="0" applyAlignment="0" applyProtection="0"/>
    <xf numFmtId="49" fontId="41" fillId="0" borderId="170" applyFill="0" applyProtection="0">
      <alignment horizontal="right"/>
    </xf>
    <xf numFmtId="0" fontId="49" fillId="38" borderId="167" applyNumberFormat="0" applyAlignment="0" applyProtection="0"/>
    <xf numFmtId="49" fontId="53"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right"/>
    </xf>
    <xf numFmtId="1" fontId="53" fillId="0" borderId="170" applyFill="0" applyProtection="0">
      <alignment horizontal="right" vertical="top" wrapText="1"/>
    </xf>
    <xf numFmtId="49" fontId="41" fillId="0" borderId="170" applyFill="0" applyProtection="0">
      <alignment horizontal="right"/>
    </xf>
    <xf numFmtId="0" fontId="41" fillId="0" borderId="170" applyFill="0" applyProtection="0">
      <alignment horizontal="right" vertical="top" wrapText="1"/>
    </xf>
    <xf numFmtId="49" fontId="41" fillId="0" borderId="170" applyFill="0" applyProtection="0">
      <alignment horizontal="right"/>
    </xf>
    <xf numFmtId="0" fontId="47" fillId="37" borderId="166" applyNumberFormat="0" applyAlignment="0" applyProtection="0"/>
    <xf numFmtId="0" fontId="68" fillId="62" borderId="170"/>
    <xf numFmtId="1"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2" fontId="41" fillId="0" borderId="170" applyFill="0" applyProtection="0">
      <alignment horizontal="right" vertical="top" wrapText="1"/>
    </xf>
    <xf numFmtId="0" fontId="68" fillId="62" borderId="170"/>
    <xf numFmtId="49" fontId="53" fillId="0" borderId="170" applyFill="0" applyProtection="0">
      <alignment horizontal="right"/>
    </xf>
    <xf numFmtId="0" fontId="68" fillId="62" borderId="170"/>
    <xf numFmtId="0" fontId="45" fillId="40" borderId="170" applyNumberFormat="0" applyProtection="0">
      <alignment horizontal="right"/>
    </xf>
    <xf numFmtId="0" fontId="41" fillId="0" borderId="170" applyFill="0" applyProtection="0">
      <alignment horizontal="right" vertical="top" wrapText="1"/>
    </xf>
    <xf numFmtId="0" fontId="45" fillId="40" borderId="170" applyNumberFormat="0" applyProtection="0">
      <alignment horizontal="left"/>
    </xf>
    <xf numFmtId="0" fontId="41" fillId="0" borderId="170" applyFill="0" applyProtection="0">
      <alignment horizontal="right" vertical="top" wrapText="1"/>
    </xf>
    <xf numFmtId="2" fontId="41" fillId="0" borderId="170" applyFill="0" applyProtection="0">
      <alignment horizontal="right" vertical="top" wrapText="1"/>
    </xf>
    <xf numFmtId="49" fontId="53" fillId="0" borderId="170" applyFill="0" applyProtection="0">
      <alignment horizontal="right"/>
    </xf>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0" fontId="45" fillId="40" borderId="170" applyNumberFormat="0" applyProtection="0">
      <alignment horizontal="left"/>
    </xf>
    <xf numFmtId="0"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68" fillId="62" borderId="170"/>
    <xf numFmtId="0" fontId="53" fillId="0" borderId="170" applyFill="0" applyProtection="0">
      <alignment horizontal="right" vertical="top" wrapText="1"/>
    </xf>
    <xf numFmtId="49" fontId="41" fillId="0" borderId="170" applyFill="0" applyProtection="0">
      <alignment horizontal="right"/>
    </xf>
    <xf numFmtId="2" fontId="41"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left"/>
    </xf>
    <xf numFmtId="2" fontId="41"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left"/>
    </xf>
    <xf numFmtId="1" fontId="53" fillId="0" borderId="170" applyFill="0" applyProtection="0">
      <alignment horizontal="right" vertical="top" wrapText="1"/>
    </xf>
    <xf numFmtId="1" fontId="41"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49" fontId="41" fillId="0" borderId="170" applyFill="0" applyProtection="0">
      <alignment horizontal="right"/>
    </xf>
    <xf numFmtId="2" fontId="41"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2"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right"/>
    </xf>
    <xf numFmtId="0" fontId="45" fillId="40" borderId="170" applyNumberFormat="0" applyProtection="0">
      <alignment horizontal="left"/>
    </xf>
    <xf numFmtId="1"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2" fontId="41" fillId="0" borderId="170" applyFill="0" applyProtection="0">
      <alignment horizontal="right" vertical="top" wrapText="1"/>
    </xf>
    <xf numFmtId="2" fontId="53" fillId="0" borderId="170" applyFill="0" applyProtection="0">
      <alignment horizontal="right" vertical="top" wrapText="1"/>
    </xf>
    <xf numFmtId="49" fontId="41" fillId="0" borderId="170" applyFill="0" applyProtection="0">
      <alignment horizontal="right"/>
    </xf>
    <xf numFmtId="0" fontId="41" fillId="56" borderId="169" applyNumberFormat="0" applyFont="0" applyAlignment="0" applyProtection="0"/>
    <xf numFmtId="49" fontId="53" fillId="0" borderId="170" applyFill="0" applyProtection="0">
      <alignment horizontal="right"/>
    </xf>
    <xf numFmtId="1" fontId="41" fillId="0" borderId="170" applyFill="0" applyProtection="0">
      <alignment horizontal="right" vertical="top" wrapText="1"/>
    </xf>
    <xf numFmtId="1" fontId="53" fillId="0" borderId="170" applyFill="0" applyProtection="0">
      <alignment horizontal="right" vertical="top" wrapText="1"/>
    </xf>
    <xf numFmtId="0" fontId="68" fillId="62" borderId="170"/>
    <xf numFmtId="0" fontId="68" fillId="62" borderId="170"/>
    <xf numFmtId="0" fontId="68" fillId="62" borderId="170"/>
    <xf numFmtId="0" fontId="41" fillId="0" borderId="170" applyFill="0" applyProtection="0">
      <alignment horizontal="right" vertical="top" wrapText="1"/>
    </xf>
    <xf numFmtId="49" fontId="53" fillId="0" borderId="170" applyFill="0" applyProtection="0">
      <alignment horizontal="right"/>
    </xf>
    <xf numFmtId="49" fontId="53" fillId="0" borderId="170" applyFill="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2" fontId="53" fillId="0" borderId="170" applyFill="0" applyProtection="0">
      <alignment horizontal="right" vertical="top" wrapText="1"/>
    </xf>
    <xf numFmtId="0" fontId="50" fillId="0" borderId="168" applyNumberFormat="0" applyFill="0" applyAlignment="0" applyProtection="0"/>
    <xf numFmtId="0" fontId="68" fillId="62" borderId="170"/>
    <xf numFmtId="49" fontId="41" fillId="0" borderId="170" applyFill="0" applyProtection="0">
      <alignment horizontal="right"/>
    </xf>
    <xf numFmtId="0" fontId="45" fillId="40" borderId="170" applyNumberFormat="0" applyProtection="0">
      <alignment horizontal="left"/>
    </xf>
    <xf numFmtId="0" fontId="41" fillId="0" borderId="170" applyFill="0" applyProtection="0">
      <alignment horizontal="right" vertical="top" wrapText="1"/>
    </xf>
    <xf numFmtId="0" fontId="45" fillId="40" borderId="170" applyNumberFormat="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49" fillId="38" borderId="167" applyNumberFormat="0" applyAlignment="0" applyProtection="0"/>
    <xf numFmtId="49" fontId="53" fillId="0" borderId="170" applyFill="0" applyProtection="0">
      <alignment horizontal="right"/>
    </xf>
    <xf numFmtId="2" fontId="53" fillId="0" borderId="170" applyFill="0" applyProtection="0">
      <alignment horizontal="right" vertical="top" wrapText="1"/>
    </xf>
    <xf numFmtId="2" fontId="41" fillId="0" borderId="170" applyFill="0" applyProtection="0">
      <alignment horizontal="right" vertical="top" wrapText="1"/>
    </xf>
    <xf numFmtId="2" fontId="53" fillId="0" borderId="170" applyFill="0" applyProtection="0">
      <alignment horizontal="right" vertical="top" wrapText="1"/>
    </xf>
    <xf numFmtId="0" fontId="45" fillId="40" borderId="170" applyNumberFormat="0" applyProtection="0">
      <alignment horizontal="left"/>
    </xf>
    <xf numFmtId="1" fontId="41" fillId="0" borderId="170" applyFill="0" applyProtection="0">
      <alignment horizontal="right" vertical="top" wrapText="1"/>
    </xf>
    <xf numFmtId="0" fontId="45" fillId="40" borderId="170" applyNumberFormat="0" applyProtection="0">
      <alignment horizontal="right"/>
    </xf>
    <xf numFmtId="0" fontId="68" fillId="62" borderId="170"/>
    <xf numFmtId="0" fontId="68" fillId="62" borderId="170"/>
    <xf numFmtId="0" fontId="68" fillId="62" borderId="170"/>
    <xf numFmtId="2" fontId="53" fillId="0" borderId="170" applyFill="0" applyProtection="0">
      <alignment horizontal="right" vertical="top" wrapText="1"/>
    </xf>
    <xf numFmtId="2" fontId="41"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left"/>
    </xf>
    <xf numFmtId="0" fontId="68" fillId="62" borderId="170"/>
    <xf numFmtId="0" fontId="41" fillId="0" borderId="170" applyFill="0" applyProtection="0">
      <alignment horizontal="right" vertical="top" wrapText="1"/>
    </xf>
    <xf numFmtId="0" fontId="45" fillId="40" borderId="170" applyNumberFormat="0" applyProtection="0">
      <alignment horizontal="left"/>
    </xf>
    <xf numFmtId="0" fontId="41" fillId="56" borderId="169" applyNumberFormat="0" applyFont="0" applyAlignment="0" applyProtection="0"/>
    <xf numFmtId="1" fontId="53" fillId="0" borderId="170" applyFill="0" applyProtection="0">
      <alignment horizontal="right" vertical="top" wrapText="1"/>
    </xf>
    <xf numFmtId="0" fontId="68" fillId="62" borderId="170"/>
    <xf numFmtId="2"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68" fillId="62" borderId="170"/>
    <xf numFmtId="0" fontId="68" fillId="62" borderId="170"/>
    <xf numFmtId="49" fontId="41" fillId="0" borderId="170" applyFill="0" applyProtection="0">
      <alignment horizontal="right"/>
    </xf>
    <xf numFmtId="0" fontId="45" fillId="40" borderId="170" applyNumberFormat="0" applyProtection="0">
      <alignment horizontal="left"/>
    </xf>
    <xf numFmtId="0" fontId="68" fillId="62" borderId="170"/>
    <xf numFmtId="0"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2" fontId="41" fillId="0" borderId="170" applyFill="0" applyProtection="0">
      <alignment horizontal="right" vertical="top" wrapText="1"/>
    </xf>
    <xf numFmtId="0" fontId="68" fillId="62" borderId="170"/>
    <xf numFmtId="0" fontId="68" fillId="62" borderId="170"/>
    <xf numFmtId="0" fontId="68" fillId="62" borderId="170"/>
    <xf numFmtId="0" fontId="41" fillId="56" borderId="169" applyNumberFormat="0" applyFont="0" applyAlignment="0" applyProtection="0"/>
    <xf numFmtId="0" fontId="57" fillId="38" borderId="166" applyNumberFormat="0" applyAlignment="0" applyProtection="0"/>
    <xf numFmtId="0" fontId="47" fillId="37" borderId="166" applyNumberFormat="0" applyAlignment="0" applyProtection="0"/>
    <xf numFmtId="0" fontId="41" fillId="56" borderId="169" applyNumberFormat="0" applyFont="0" applyAlignment="0" applyProtection="0"/>
    <xf numFmtId="2" fontId="53" fillId="0" borderId="170" applyFill="0" applyProtection="0">
      <alignment horizontal="right" vertical="top" wrapText="1"/>
    </xf>
    <xf numFmtId="0" fontId="47" fillId="37" borderId="166" applyNumberFormat="0" applyAlignment="0" applyProtection="0"/>
    <xf numFmtId="0" fontId="47" fillId="37" borderId="166" applyNumberFormat="0" applyAlignment="0" applyProtection="0"/>
    <xf numFmtId="0" fontId="68" fillId="62" borderId="17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47" fillId="37" borderId="166" applyNumberFormat="0" applyAlignment="0" applyProtection="0"/>
    <xf numFmtId="0" fontId="47" fillId="37" borderId="166" applyNumberFormat="0" applyAlignment="0" applyProtection="0"/>
    <xf numFmtId="0" fontId="41" fillId="0" borderId="170" applyFill="0" applyProtection="0">
      <alignment horizontal="right" vertical="top" wrapText="1"/>
    </xf>
    <xf numFmtId="0" fontId="68" fillId="62" borderId="170"/>
    <xf numFmtId="0" fontId="45" fillId="40" borderId="170" applyNumberFormat="0" applyProtection="0">
      <alignment horizontal="left"/>
    </xf>
    <xf numFmtId="0" fontId="45" fillId="40" borderId="170" applyNumberFormat="0" applyProtection="0">
      <alignment horizontal="right"/>
    </xf>
    <xf numFmtId="1" fontId="41"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right"/>
    </xf>
    <xf numFmtId="0" fontId="68" fillId="62" borderId="170"/>
    <xf numFmtId="2" fontId="41" fillId="0" borderId="170" applyFill="0" applyProtection="0">
      <alignment horizontal="right" vertical="top" wrapText="1"/>
    </xf>
    <xf numFmtId="0" fontId="53" fillId="0" borderId="170" applyFill="0" applyProtection="0">
      <alignment horizontal="right" vertical="top" wrapText="1"/>
    </xf>
    <xf numFmtId="0" fontId="45" fillId="40" borderId="170" applyNumberFormat="0" applyProtection="0">
      <alignment horizontal="left"/>
    </xf>
    <xf numFmtId="0" fontId="41" fillId="56" borderId="169" applyNumberFormat="0" applyFont="0" applyAlignment="0" applyProtection="0"/>
    <xf numFmtId="0" fontId="57" fillId="38" borderId="166" applyNumberFormat="0" applyAlignment="0" applyProtection="0"/>
    <xf numFmtId="0" fontId="45" fillId="40" borderId="170" applyNumberFormat="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0" fontId="53" fillId="0" borderId="170" applyFill="0" applyProtection="0">
      <alignment horizontal="right" vertical="top" wrapText="1"/>
    </xf>
    <xf numFmtId="49" fontId="41" fillId="0" borderId="170" applyFill="0" applyProtection="0">
      <alignment horizontal="right"/>
    </xf>
    <xf numFmtId="0" fontId="68" fillId="62" borderId="170"/>
    <xf numFmtId="0" fontId="45" fillId="40" borderId="170" applyNumberFormat="0" applyProtection="0">
      <alignment horizontal="right"/>
    </xf>
    <xf numFmtId="0" fontId="68" fillId="62" borderId="170"/>
    <xf numFmtId="0" fontId="45" fillId="40" borderId="170" applyNumberFormat="0" applyProtection="0">
      <alignment horizontal="left"/>
    </xf>
    <xf numFmtId="49" fontId="53" fillId="0" borderId="170" applyFill="0" applyProtection="0">
      <alignment horizontal="right"/>
    </xf>
    <xf numFmtId="0" fontId="68" fillId="62" borderId="170"/>
    <xf numFmtId="0" fontId="47" fillId="37" borderId="166" applyNumberFormat="0" applyAlignment="0" applyProtection="0"/>
    <xf numFmtId="1" fontId="53" fillId="0" borderId="170" applyFill="0" applyProtection="0">
      <alignment horizontal="right" vertical="top" wrapText="1"/>
    </xf>
    <xf numFmtId="0" fontId="45" fillId="40" borderId="170" applyNumberFormat="0" applyProtection="0">
      <alignment horizontal="right"/>
    </xf>
    <xf numFmtId="49" fontId="53" fillId="0" borderId="170" applyFill="0" applyProtection="0">
      <alignment horizontal="right"/>
    </xf>
    <xf numFmtId="0" fontId="45" fillId="40" borderId="170" applyNumberFormat="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50" fillId="0" borderId="168" applyNumberFormat="0" applyFill="0" applyAlignment="0" applyProtection="0"/>
    <xf numFmtId="0" fontId="68" fillId="62" borderId="170"/>
    <xf numFmtId="49" fontId="41" fillId="0" borderId="170" applyFill="0" applyProtection="0">
      <alignment horizontal="right"/>
    </xf>
    <xf numFmtId="0"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2" fontId="41" fillId="0" borderId="170" applyFill="0" applyProtection="0">
      <alignment horizontal="right" vertical="top" wrapText="1"/>
    </xf>
    <xf numFmtId="0" fontId="68" fillId="62" borderId="170"/>
    <xf numFmtId="0" fontId="41" fillId="0" borderId="170" applyFill="0" applyProtection="0">
      <alignment horizontal="right" vertical="top" wrapText="1"/>
    </xf>
    <xf numFmtId="0" fontId="50" fillId="0" borderId="168" applyNumberFormat="0" applyFill="0" applyAlignment="0" applyProtection="0"/>
    <xf numFmtId="1"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0" fontId="68" fillId="62" borderId="170"/>
    <xf numFmtId="0" fontId="41" fillId="56" borderId="169" applyNumberFormat="0" applyFont="0" applyAlignment="0" applyProtection="0"/>
    <xf numFmtId="0" fontId="57" fillId="38" borderId="166" applyNumberFormat="0" applyAlignment="0" applyProtection="0"/>
    <xf numFmtId="1" fontId="41" fillId="0" borderId="170" applyFill="0" applyProtection="0">
      <alignment horizontal="right" vertical="top" wrapText="1"/>
    </xf>
    <xf numFmtId="0" fontId="47" fillId="37" borderId="166" applyNumberFormat="0" applyAlignment="0" applyProtection="0"/>
    <xf numFmtId="49" fontId="41" fillId="0" borderId="170" applyFill="0" applyProtection="0">
      <alignment horizontal="right"/>
    </xf>
    <xf numFmtId="0" fontId="68" fillId="62" borderId="170"/>
    <xf numFmtId="2" fontId="41" fillId="0" borderId="170" applyFill="0" applyProtection="0">
      <alignment horizontal="right" vertical="top" wrapText="1"/>
    </xf>
    <xf numFmtId="0" fontId="41" fillId="0" borderId="170" applyFill="0" applyProtection="0">
      <alignment horizontal="right" vertical="top" wrapText="1"/>
    </xf>
    <xf numFmtId="0" fontId="49" fillId="38" borderId="167" applyNumberFormat="0" applyAlignment="0" applyProtection="0"/>
    <xf numFmtId="1"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68" fillId="62" borderId="170"/>
    <xf numFmtId="0" fontId="68" fillId="62" borderId="170"/>
    <xf numFmtId="2" fontId="53" fillId="0" borderId="170" applyFill="0" applyProtection="0">
      <alignment horizontal="right" vertical="top" wrapText="1"/>
    </xf>
    <xf numFmtId="0" fontId="45" fillId="40" borderId="170" applyNumberFormat="0" applyProtection="0">
      <alignment horizontal="right"/>
    </xf>
    <xf numFmtId="0" fontId="68" fillId="62" borderId="170"/>
    <xf numFmtId="0" fontId="68" fillId="62" borderId="170"/>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1" fontId="53" fillId="0" borderId="170" applyFill="0" applyProtection="0">
      <alignment horizontal="right" vertical="top" wrapText="1"/>
    </xf>
    <xf numFmtId="0" fontId="45" fillId="40" borderId="170" applyNumberFormat="0" applyProtection="0">
      <alignment horizontal="right"/>
    </xf>
    <xf numFmtId="0" fontId="45" fillId="40" borderId="170" applyNumberFormat="0" applyProtection="0">
      <alignment horizontal="right"/>
    </xf>
    <xf numFmtId="0" fontId="45" fillId="40" borderId="170" applyNumberFormat="0" applyProtection="0">
      <alignment horizontal="right"/>
    </xf>
    <xf numFmtId="49" fontId="53" fillId="0" borderId="170" applyFill="0" applyProtection="0">
      <alignment horizontal="right"/>
    </xf>
    <xf numFmtId="0" fontId="68" fillId="62" borderId="170"/>
    <xf numFmtId="0" fontId="68" fillId="62" borderId="170"/>
    <xf numFmtId="0" fontId="45" fillId="40" borderId="170" applyNumberFormat="0" applyProtection="0">
      <alignment horizontal="left"/>
    </xf>
    <xf numFmtId="1" fontId="41" fillId="0" borderId="170" applyFill="0" applyProtection="0">
      <alignment horizontal="right" vertical="top" wrapText="1"/>
    </xf>
    <xf numFmtId="49" fontId="41" fillId="0" borderId="170" applyFill="0" applyProtection="0">
      <alignment horizontal="right"/>
    </xf>
    <xf numFmtId="1" fontId="53" fillId="0" borderId="170" applyFill="0" applyProtection="0">
      <alignment horizontal="right" vertical="top" wrapText="1"/>
    </xf>
    <xf numFmtId="0" fontId="68" fillId="62" borderId="170"/>
    <xf numFmtId="0" fontId="41" fillId="0" borderId="170" applyFill="0" applyProtection="0">
      <alignment horizontal="right" vertical="top" wrapText="1"/>
    </xf>
    <xf numFmtId="2" fontId="41" fillId="0" borderId="170" applyFill="0" applyProtection="0">
      <alignment horizontal="right" vertical="top" wrapText="1"/>
    </xf>
    <xf numFmtId="0" fontId="53"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1" fontId="41" fillId="0" borderId="170" applyFill="0" applyProtection="0">
      <alignment horizontal="right" vertical="top" wrapText="1"/>
    </xf>
    <xf numFmtId="0" fontId="50" fillId="0" borderId="168" applyNumberFormat="0" applyFill="0" applyAlignment="0" applyProtection="0"/>
    <xf numFmtId="0" fontId="47" fillId="37" borderId="166" applyNumberFormat="0" applyAlignment="0" applyProtection="0"/>
    <xf numFmtId="1"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57" fillId="38" borderId="166" applyNumberFormat="0" applyAlignment="0" applyProtection="0"/>
    <xf numFmtId="0" fontId="47" fillId="37" borderId="166" applyNumberFormat="0" applyAlignment="0" applyProtection="0"/>
    <xf numFmtId="1" fontId="41" fillId="0" borderId="170" applyFill="0" applyProtection="0">
      <alignment horizontal="right" vertical="top" wrapText="1"/>
    </xf>
    <xf numFmtId="0" fontId="68" fillId="62" borderId="170"/>
    <xf numFmtId="0" fontId="68" fillId="62" borderId="170"/>
    <xf numFmtId="0" fontId="68" fillId="62" borderId="170"/>
    <xf numFmtId="1" fontId="41" fillId="0" borderId="170" applyFill="0" applyProtection="0">
      <alignment horizontal="right" vertical="top" wrapText="1"/>
    </xf>
    <xf numFmtId="1" fontId="53" fillId="0" borderId="170" applyFill="0" applyProtection="0">
      <alignment horizontal="right" vertical="top" wrapText="1"/>
    </xf>
    <xf numFmtId="0"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49" fontId="53" fillId="0" borderId="170" applyFill="0" applyProtection="0">
      <alignment horizontal="right"/>
    </xf>
    <xf numFmtId="0" fontId="68" fillId="62" borderId="170"/>
    <xf numFmtId="0" fontId="68" fillId="62" borderId="170"/>
    <xf numFmtId="2" fontId="53"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49" fillId="38" borderId="167" applyNumberFormat="0" applyAlignment="0" applyProtection="0"/>
    <xf numFmtId="0" fontId="45" fillId="40" borderId="170" applyNumberFormat="0" applyProtection="0">
      <alignment horizontal="left"/>
    </xf>
    <xf numFmtId="2" fontId="53" fillId="0" borderId="170" applyFill="0" applyProtection="0">
      <alignment horizontal="right" vertical="top" wrapText="1"/>
    </xf>
    <xf numFmtId="0" fontId="68" fillId="62" borderId="170"/>
    <xf numFmtId="0" fontId="68" fillId="62" borderId="170"/>
    <xf numFmtId="0" fontId="41" fillId="56" borderId="169" applyNumberFormat="0" applyFont="0" applyAlignment="0" applyProtection="0"/>
    <xf numFmtId="49" fontId="53" fillId="0" borderId="170" applyFill="0" applyProtection="0">
      <alignment horizontal="right"/>
    </xf>
    <xf numFmtId="0" fontId="68" fillId="62" borderId="170"/>
    <xf numFmtId="2" fontId="53" fillId="0" borderId="170" applyFill="0" applyProtection="0">
      <alignment horizontal="right" vertical="top" wrapText="1"/>
    </xf>
    <xf numFmtId="0" fontId="57" fillId="38" borderId="166" applyNumberFormat="0" applyAlignment="0" applyProtection="0"/>
    <xf numFmtId="49" fontId="41" fillId="0" borderId="170" applyFill="0" applyProtection="0">
      <alignment horizontal="right"/>
    </xf>
    <xf numFmtId="2" fontId="53" fillId="0" borderId="170" applyFill="0" applyProtection="0">
      <alignment horizontal="right" vertical="top" wrapText="1"/>
    </xf>
    <xf numFmtId="0"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right"/>
    </xf>
    <xf numFmtId="0" fontId="68" fillId="62" borderId="170"/>
    <xf numFmtId="49" fontId="41" fillId="0" borderId="170" applyFill="0" applyProtection="0">
      <alignment horizontal="right"/>
    </xf>
    <xf numFmtId="0" fontId="45" fillId="40" borderId="170" applyNumberFormat="0" applyProtection="0">
      <alignment horizontal="left"/>
    </xf>
    <xf numFmtId="0" fontId="49" fillId="38" borderId="167" applyNumberFormat="0" applyAlignment="0" applyProtection="0"/>
    <xf numFmtId="0" fontId="68" fillId="62" borderId="170"/>
    <xf numFmtId="2" fontId="41" fillId="0" borderId="170" applyFill="0" applyProtection="0">
      <alignment horizontal="right" vertical="top" wrapText="1"/>
    </xf>
    <xf numFmtId="0" fontId="68" fillId="62" borderId="170"/>
    <xf numFmtId="0" fontId="68" fillId="62" borderId="170"/>
    <xf numFmtId="0" fontId="45" fillId="40" borderId="170" applyNumberFormat="0" applyProtection="0">
      <alignment horizontal="left"/>
    </xf>
    <xf numFmtId="0" fontId="68" fillId="62" borderId="170"/>
    <xf numFmtId="49" fontId="41" fillId="0" borderId="170" applyFill="0" applyProtection="0">
      <alignment horizontal="right"/>
    </xf>
    <xf numFmtId="49" fontId="53" fillId="0" borderId="170" applyFill="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0" fontId="47" fillId="37" borderId="166" applyNumberFormat="0" applyAlignment="0" applyProtection="0"/>
    <xf numFmtId="0" fontId="45" fillId="40" borderId="170" applyNumberFormat="0" applyProtection="0">
      <alignment horizontal="right"/>
    </xf>
    <xf numFmtId="0" fontId="68" fillId="62" borderId="170"/>
    <xf numFmtId="0" fontId="47" fillId="37" borderId="166" applyNumberFormat="0" applyAlignment="0" applyProtection="0"/>
    <xf numFmtId="0" fontId="41" fillId="56" borderId="169" applyNumberFormat="0" applyFont="0" applyAlignment="0" applyProtection="0"/>
    <xf numFmtId="2" fontId="53" fillId="0" borderId="170" applyFill="0" applyProtection="0">
      <alignment horizontal="right" vertical="top" wrapText="1"/>
    </xf>
    <xf numFmtId="0" fontId="68" fillId="62" borderId="170"/>
    <xf numFmtId="2" fontId="53" fillId="0" borderId="170" applyFill="0" applyProtection="0">
      <alignment horizontal="right" vertical="top" wrapText="1"/>
    </xf>
    <xf numFmtId="1" fontId="53" fillId="0" borderId="170" applyFill="0" applyProtection="0">
      <alignment horizontal="right" vertical="top" wrapText="1"/>
    </xf>
    <xf numFmtId="2" fontId="41" fillId="0" borderId="170" applyFill="0" applyProtection="0">
      <alignment horizontal="right" vertical="top" wrapText="1"/>
    </xf>
    <xf numFmtId="0" fontId="41" fillId="56" borderId="169" applyNumberFormat="0" applyFont="0" applyAlignment="0" applyProtection="0"/>
    <xf numFmtId="1" fontId="41" fillId="0" borderId="170" applyFill="0" applyProtection="0">
      <alignment horizontal="right" vertical="top" wrapText="1"/>
    </xf>
    <xf numFmtId="0" fontId="47" fillId="37" borderId="166" applyNumberFormat="0" applyAlignment="0" applyProtection="0"/>
    <xf numFmtId="1" fontId="53" fillId="0" borderId="170" applyFill="0" applyProtection="0">
      <alignment horizontal="right" vertical="top" wrapText="1"/>
    </xf>
    <xf numFmtId="0" fontId="68" fillId="62" borderId="170"/>
    <xf numFmtId="0" fontId="57" fillId="38" borderId="166" applyNumberFormat="0" applyAlignment="0" applyProtection="0"/>
    <xf numFmtId="0" fontId="68" fillId="62" borderId="170"/>
    <xf numFmtId="1"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left"/>
    </xf>
    <xf numFmtId="2" fontId="41" fillId="0" borderId="170" applyFill="0" applyProtection="0">
      <alignment horizontal="right" vertical="top" wrapText="1"/>
    </xf>
    <xf numFmtId="49" fontId="53" fillId="0" borderId="170" applyFill="0" applyProtection="0">
      <alignment horizontal="right"/>
    </xf>
    <xf numFmtId="1" fontId="41" fillId="0" borderId="170" applyFill="0" applyProtection="0">
      <alignment horizontal="right" vertical="top" wrapText="1"/>
    </xf>
    <xf numFmtId="0" fontId="45" fillId="40" borderId="170" applyNumberFormat="0" applyProtection="0">
      <alignment horizontal="left"/>
    </xf>
    <xf numFmtId="0" fontId="68" fillId="62" borderId="170"/>
    <xf numFmtId="0" fontId="50" fillId="0" borderId="168" applyNumberFormat="0" applyFill="0" applyAlignment="0" applyProtection="0"/>
    <xf numFmtId="49" fontId="41" fillId="0" borderId="170" applyFill="0" applyProtection="0">
      <alignment horizontal="right"/>
    </xf>
    <xf numFmtId="0" fontId="41" fillId="56" borderId="169" applyNumberFormat="0" applyFont="0" applyAlignment="0" applyProtection="0"/>
    <xf numFmtId="49" fontId="41" fillId="0" borderId="170" applyFill="0" applyProtection="0">
      <alignment horizontal="right"/>
    </xf>
    <xf numFmtId="0" fontId="50" fillId="0" borderId="168" applyNumberFormat="0" applyFill="0" applyAlignment="0" applyProtection="0"/>
    <xf numFmtId="49" fontId="41" fillId="0" borderId="170" applyFill="0" applyProtection="0">
      <alignment horizontal="right"/>
    </xf>
    <xf numFmtId="0" fontId="45" fillId="40" borderId="170" applyNumberFormat="0" applyProtection="0">
      <alignment horizontal="left"/>
    </xf>
    <xf numFmtId="49" fontId="41" fillId="0" borderId="170" applyFill="0" applyProtection="0">
      <alignment horizontal="right"/>
    </xf>
    <xf numFmtId="1" fontId="53" fillId="0" borderId="170" applyFill="0" applyProtection="0">
      <alignment horizontal="right" vertical="top" wrapText="1"/>
    </xf>
    <xf numFmtId="0" fontId="45" fillId="40" borderId="170" applyNumberFormat="0" applyProtection="0">
      <alignment horizontal="left"/>
    </xf>
    <xf numFmtId="0" fontId="41" fillId="0" borderId="170" applyFill="0" applyProtection="0">
      <alignment horizontal="right" vertical="top" wrapText="1"/>
    </xf>
    <xf numFmtId="0" fontId="68" fillId="62" borderId="170"/>
    <xf numFmtId="0" fontId="45" fillId="40" borderId="170" applyNumberFormat="0" applyProtection="0">
      <alignment horizontal="left"/>
    </xf>
    <xf numFmtId="1" fontId="53" fillId="0" borderId="170" applyFill="0" applyProtection="0">
      <alignment horizontal="right" vertical="top" wrapText="1"/>
    </xf>
    <xf numFmtId="2" fontId="53" fillId="0" borderId="170" applyFill="0" applyProtection="0">
      <alignment horizontal="right" vertical="top" wrapText="1"/>
    </xf>
    <xf numFmtId="49" fontId="53" fillId="0" borderId="170" applyFill="0" applyProtection="0">
      <alignment horizontal="right"/>
    </xf>
    <xf numFmtId="1" fontId="53"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68" fillId="62" borderId="170"/>
    <xf numFmtId="0" fontId="41" fillId="0" borderId="170" applyFill="0" applyProtection="0">
      <alignment horizontal="right" vertical="top" wrapText="1"/>
    </xf>
    <xf numFmtId="0" fontId="68" fillId="62" borderId="170"/>
    <xf numFmtId="49" fontId="53" fillId="0" borderId="170" applyFill="0" applyProtection="0">
      <alignment horizontal="right"/>
    </xf>
    <xf numFmtId="1"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0" fontId="41" fillId="0" borderId="170" applyFill="0" applyProtection="0">
      <alignment horizontal="right" vertical="top" wrapText="1"/>
    </xf>
    <xf numFmtId="0" fontId="68" fillId="62" borderId="170"/>
    <xf numFmtId="0" fontId="41" fillId="0" borderId="170" applyFill="0" applyProtection="0">
      <alignment horizontal="right" vertical="top" wrapText="1"/>
    </xf>
    <xf numFmtId="0" fontId="68" fillId="62" borderId="170"/>
    <xf numFmtId="0" fontId="50" fillId="0" borderId="168" applyNumberFormat="0" applyFill="0" applyAlignment="0" applyProtection="0"/>
    <xf numFmtId="0" fontId="45" fillId="40" borderId="170" applyNumberFormat="0" applyProtection="0">
      <alignment horizontal="left"/>
    </xf>
    <xf numFmtId="1" fontId="53" fillId="0" borderId="170" applyFill="0" applyProtection="0">
      <alignment horizontal="right" vertical="top" wrapText="1"/>
    </xf>
    <xf numFmtId="0" fontId="50" fillId="0" borderId="168" applyNumberFormat="0" applyFill="0" applyAlignment="0" applyProtection="0"/>
    <xf numFmtId="0" fontId="45" fillId="40" borderId="170" applyNumberFormat="0" applyProtection="0">
      <alignment horizontal="right"/>
    </xf>
    <xf numFmtId="0" fontId="41" fillId="0" borderId="170" applyFill="0" applyProtection="0">
      <alignment horizontal="right" vertical="top" wrapText="1"/>
    </xf>
    <xf numFmtId="0"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left"/>
    </xf>
    <xf numFmtId="0" fontId="41" fillId="0" borderId="170" applyFill="0" applyProtection="0">
      <alignment horizontal="right" vertical="top" wrapText="1"/>
    </xf>
    <xf numFmtId="0" fontId="45" fillId="40" borderId="170" applyNumberFormat="0" applyProtection="0">
      <alignment horizontal="left"/>
    </xf>
    <xf numFmtId="49" fontId="53" fillId="0" borderId="170" applyFill="0" applyProtection="0">
      <alignment horizontal="right"/>
    </xf>
    <xf numFmtId="0" fontId="49" fillId="38" borderId="167" applyNumberFormat="0" applyAlignment="0" applyProtection="0"/>
    <xf numFmtId="0" fontId="45" fillId="40" borderId="170" applyNumberFormat="0" applyProtection="0">
      <alignment horizontal="left"/>
    </xf>
    <xf numFmtId="0" fontId="68" fillId="62" borderId="170"/>
    <xf numFmtId="0" fontId="49" fillId="38" borderId="167" applyNumberFormat="0" applyAlignment="0" applyProtection="0"/>
    <xf numFmtId="1" fontId="53" fillId="0" borderId="170" applyFill="0" applyProtection="0">
      <alignment horizontal="right" vertical="top" wrapText="1"/>
    </xf>
    <xf numFmtId="1" fontId="41" fillId="0" borderId="170" applyFill="0" applyProtection="0">
      <alignment horizontal="right" vertical="top" wrapText="1"/>
    </xf>
    <xf numFmtId="0" fontId="41" fillId="56" borderId="169" applyNumberFormat="0" applyFont="0" applyAlignment="0" applyProtection="0"/>
    <xf numFmtId="0" fontId="47" fillId="37" borderId="166" applyNumberFormat="0" applyAlignment="0" applyProtection="0"/>
    <xf numFmtId="0" fontId="68" fillId="62" borderId="170"/>
    <xf numFmtId="0" fontId="68" fillId="62" borderId="170"/>
    <xf numFmtId="0" fontId="50" fillId="0" borderId="168" applyNumberFormat="0" applyFill="0" applyAlignment="0" applyProtection="0"/>
    <xf numFmtId="49" fontId="41" fillId="0" borderId="170" applyFill="0" applyProtection="0">
      <alignment horizontal="right"/>
    </xf>
    <xf numFmtId="0" fontId="49" fillId="38" borderId="167" applyNumberFormat="0" applyAlignment="0" applyProtection="0"/>
    <xf numFmtId="2" fontId="53" fillId="0" borderId="170" applyFill="0" applyProtection="0">
      <alignment horizontal="right" vertical="top" wrapText="1"/>
    </xf>
    <xf numFmtId="2" fontId="41" fillId="0" borderId="170" applyFill="0" applyProtection="0">
      <alignment horizontal="right" vertical="top" wrapText="1"/>
    </xf>
    <xf numFmtId="0" fontId="49" fillId="38" borderId="167" applyNumberFormat="0" applyAlignment="0" applyProtection="0"/>
    <xf numFmtId="49" fontId="41" fillId="0" borderId="170" applyFill="0" applyProtection="0">
      <alignment horizontal="right"/>
    </xf>
    <xf numFmtId="2" fontId="41" fillId="0" borderId="170" applyFill="0" applyProtection="0">
      <alignment horizontal="right" vertical="top" wrapText="1"/>
    </xf>
    <xf numFmtId="0" fontId="68" fillId="62" borderId="170"/>
    <xf numFmtId="2" fontId="41" fillId="0" borderId="170" applyFill="0" applyProtection="0">
      <alignment horizontal="right" vertical="top" wrapText="1"/>
    </xf>
    <xf numFmtId="2" fontId="41" fillId="0" borderId="170" applyFill="0" applyProtection="0">
      <alignment horizontal="right" vertical="top" wrapText="1"/>
    </xf>
    <xf numFmtId="0" fontId="57" fillId="38" borderId="166" applyNumberFormat="0" applyAlignment="0" applyProtection="0"/>
    <xf numFmtId="0" fontId="53" fillId="0" borderId="170" applyFill="0" applyProtection="0">
      <alignment horizontal="right" vertical="top" wrapText="1"/>
    </xf>
    <xf numFmtId="1" fontId="41" fillId="0" borderId="170" applyFill="0" applyProtection="0">
      <alignment horizontal="right" vertical="top" wrapText="1"/>
    </xf>
    <xf numFmtId="0" fontId="41" fillId="56" borderId="169" applyNumberFormat="0" applyFont="0" applyAlignment="0" applyProtection="0"/>
    <xf numFmtId="1" fontId="41" fillId="0" borderId="170" applyFill="0" applyProtection="0">
      <alignment horizontal="right" vertical="top" wrapText="1"/>
    </xf>
    <xf numFmtId="0" fontId="68" fillId="62" borderId="170"/>
    <xf numFmtId="0" fontId="68" fillId="62" borderId="170"/>
    <xf numFmtId="2" fontId="41" fillId="0" borderId="170" applyFill="0" applyProtection="0">
      <alignment horizontal="right" vertical="top" wrapText="1"/>
    </xf>
    <xf numFmtId="2" fontId="53" fillId="0" borderId="170" applyFill="0" applyProtection="0">
      <alignment horizontal="right" vertical="top" wrapText="1"/>
    </xf>
    <xf numFmtId="0" fontId="49" fillId="38" borderId="167" applyNumberFormat="0" applyAlignment="0" applyProtection="0"/>
    <xf numFmtId="0" fontId="68" fillId="62" borderId="170"/>
    <xf numFmtId="0" fontId="68" fillId="62" borderId="170"/>
    <xf numFmtId="0" fontId="68" fillId="62" borderId="170"/>
    <xf numFmtId="0" fontId="53" fillId="0" borderId="170" applyFill="0" applyProtection="0">
      <alignment horizontal="right" vertical="top" wrapText="1"/>
    </xf>
    <xf numFmtId="1" fontId="41" fillId="0" borderId="170" applyFill="0" applyProtection="0">
      <alignment horizontal="right" vertical="top" wrapText="1"/>
    </xf>
    <xf numFmtId="0" fontId="41" fillId="56" borderId="169" applyNumberFormat="0" applyFont="0" applyAlignment="0" applyProtection="0"/>
    <xf numFmtId="0" fontId="68" fillId="62" borderId="170"/>
    <xf numFmtId="0" fontId="68" fillId="62" borderId="170"/>
    <xf numFmtId="2" fontId="41" fillId="0" borderId="170" applyFill="0" applyProtection="0">
      <alignment horizontal="right" vertical="top" wrapText="1"/>
    </xf>
    <xf numFmtId="2" fontId="53" fillId="0" borderId="170" applyFill="0" applyProtection="0">
      <alignment horizontal="right" vertical="top" wrapText="1"/>
    </xf>
    <xf numFmtId="0" fontId="68" fillId="62" borderId="170"/>
    <xf numFmtId="0" fontId="68" fillId="62" borderId="170"/>
    <xf numFmtId="0" fontId="68" fillId="62" borderId="170"/>
    <xf numFmtId="0" fontId="41" fillId="56" borderId="169" applyNumberFormat="0" applyFont="0" applyAlignment="0" applyProtection="0"/>
    <xf numFmtId="49" fontId="53" fillId="0" borderId="170" applyFill="0" applyProtection="0">
      <alignment horizontal="right"/>
    </xf>
    <xf numFmtId="49" fontId="53" fillId="0" borderId="170" applyFill="0" applyProtection="0">
      <alignment horizontal="right"/>
    </xf>
    <xf numFmtId="2" fontId="41" fillId="0" borderId="170" applyFill="0" applyProtection="0">
      <alignment horizontal="right" vertical="top" wrapText="1"/>
    </xf>
    <xf numFmtId="0" fontId="68" fillId="62" borderId="170"/>
    <xf numFmtId="0" fontId="68" fillId="62" borderId="170"/>
    <xf numFmtId="49" fontId="41" fillId="0" borderId="170" applyFill="0" applyProtection="0">
      <alignment horizontal="right"/>
    </xf>
    <xf numFmtId="0" fontId="68" fillId="62" borderId="170"/>
    <xf numFmtId="0" fontId="68" fillId="62" borderId="170"/>
    <xf numFmtId="0" fontId="68" fillId="62" borderId="170"/>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49" fontId="53"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45" fillId="40" borderId="170" applyNumberFormat="0" applyProtection="0">
      <alignment horizontal="left"/>
    </xf>
    <xf numFmtId="1" fontId="41" fillId="0" borderId="170" applyFill="0" applyProtection="0">
      <alignment horizontal="right" vertical="top" wrapText="1"/>
    </xf>
    <xf numFmtId="0" fontId="45" fillId="40" borderId="170" applyNumberFormat="0" applyProtection="0">
      <alignment horizontal="right"/>
    </xf>
    <xf numFmtId="1" fontId="53" fillId="0" borderId="170" applyFill="0" applyProtection="0">
      <alignment horizontal="right" vertical="top" wrapText="1"/>
    </xf>
    <xf numFmtId="2" fontId="53" fillId="0" borderId="170" applyFill="0" applyProtection="0">
      <alignment horizontal="right" vertical="top" wrapText="1"/>
    </xf>
    <xf numFmtId="49" fontId="41" fillId="0" borderId="170" applyFill="0" applyProtection="0">
      <alignment horizontal="right"/>
    </xf>
    <xf numFmtId="0" fontId="68" fillId="62" borderId="170"/>
    <xf numFmtId="0" fontId="68" fillId="62" borderId="170"/>
    <xf numFmtId="0" fontId="68" fillId="62" borderId="170"/>
    <xf numFmtId="1" fontId="53" fillId="0" borderId="170" applyFill="0" applyProtection="0">
      <alignment horizontal="right" vertical="top" wrapText="1"/>
    </xf>
    <xf numFmtId="0" fontId="68" fillId="62" borderId="170"/>
    <xf numFmtId="0" fontId="68" fillId="62" borderId="170"/>
    <xf numFmtId="0" fontId="53" fillId="0" borderId="170" applyFill="0" applyProtection="0">
      <alignment horizontal="right" vertical="top" wrapText="1"/>
    </xf>
    <xf numFmtId="1" fontId="41" fillId="0" borderId="170" applyFill="0" applyProtection="0">
      <alignment horizontal="right" vertical="top" wrapText="1"/>
    </xf>
    <xf numFmtId="0" fontId="45" fillId="40" borderId="170" applyNumberFormat="0" applyProtection="0">
      <alignment horizontal="right"/>
    </xf>
    <xf numFmtId="0" fontId="41" fillId="0" borderId="170" applyFill="0" applyProtection="0">
      <alignment horizontal="right" vertical="top" wrapText="1"/>
    </xf>
    <xf numFmtId="0" fontId="45" fillId="40" borderId="170" applyNumberFormat="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49" fontId="53" fillId="0" borderId="170" applyFill="0" applyProtection="0">
      <alignment horizontal="right"/>
    </xf>
    <xf numFmtId="0" fontId="68" fillId="62" borderId="170"/>
    <xf numFmtId="0" fontId="68" fillId="62" borderId="170"/>
    <xf numFmtId="49" fontId="53" fillId="0" borderId="170" applyFill="0" applyProtection="0">
      <alignment horizontal="right"/>
    </xf>
    <xf numFmtId="0" fontId="68" fillId="62" borderId="170"/>
    <xf numFmtId="1" fontId="53" fillId="0" borderId="170" applyFill="0" applyProtection="0">
      <alignment horizontal="right" vertical="top" wrapText="1"/>
    </xf>
    <xf numFmtId="0" fontId="41" fillId="0" borderId="170" applyFill="0" applyProtection="0">
      <alignment horizontal="right" vertical="top" wrapText="1"/>
    </xf>
    <xf numFmtId="49" fontId="41" fillId="0" borderId="170" applyFill="0" applyProtection="0">
      <alignment horizontal="right"/>
    </xf>
    <xf numFmtId="2" fontId="41" fillId="0" borderId="170" applyFill="0" applyProtection="0">
      <alignment horizontal="right" vertical="top" wrapText="1"/>
    </xf>
    <xf numFmtId="1" fontId="53" fillId="0" borderId="170" applyFill="0" applyProtection="0">
      <alignment horizontal="right" vertical="top" wrapText="1"/>
    </xf>
    <xf numFmtId="0" fontId="45" fillId="40" borderId="170" applyNumberFormat="0" applyProtection="0">
      <alignment horizontal="left"/>
    </xf>
    <xf numFmtId="2" fontId="41" fillId="0" borderId="170" applyFill="0" applyProtection="0">
      <alignment horizontal="right" vertical="top" wrapText="1"/>
    </xf>
    <xf numFmtId="1" fontId="41" fillId="0" borderId="170" applyFill="0" applyProtection="0">
      <alignment horizontal="right" vertical="top" wrapText="1"/>
    </xf>
    <xf numFmtId="2" fontId="41" fillId="0" borderId="170" applyFill="0" applyProtection="0">
      <alignment horizontal="right" vertical="top" wrapText="1"/>
    </xf>
    <xf numFmtId="2" fontId="53" fillId="0" borderId="170" applyFill="0" applyProtection="0">
      <alignment horizontal="right" vertical="top" wrapText="1"/>
    </xf>
    <xf numFmtId="1" fontId="53"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0" fontId="41" fillId="0" borderId="170" applyFill="0" applyProtection="0">
      <alignment horizontal="right" vertical="top" wrapText="1"/>
    </xf>
    <xf numFmtId="49" fontId="41" fillId="0" borderId="170" applyFill="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0"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left"/>
    </xf>
    <xf numFmtId="0" fontId="53" fillId="0" borderId="170" applyFill="0" applyProtection="0">
      <alignment horizontal="right" vertical="top" wrapText="1"/>
    </xf>
    <xf numFmtId="2"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0" fontId="45" fillId="40" borderId="170" applyNumberFormat="0" applyProtection="0">
      <alignment horizontal="left"/>
    </xf>
    <xf numFmtId="0" fontId="68" fillId="62" borderId="170"/>
    <xf numFmtId="0" fontId="47" fillId="37" borderId="166" applyNumberFormat="0" applyAlignment="0" applyProtection="0"/>
    <xf numFmtId="0" fontId="47" fillId="37" borderId="166" applyNumberFormat="0" applyAlignment="0" applyProtection="0"/>
    <xf numFmtId="0" fontId="49" fillId="38" borderId="167" applyNumberFormat="0" applyAlignment="0" applyProtection="0"/>
    <xf numFmtId="0" fontId="49" fillId="38" borderId="167" applyNumberFormat="0" applyAlignment="0" applyProtection="0"/>
    <xf numFmtId="0" fontId="50" fillId="0" borderId="168" applyNumberFormat="0" applyFill="0" applyAlignment="0" applyProtection="0"/>
    <xf numFmtId="0" fontId="50" fillId="0" borderId="168" applyNumberFormat="0" applyFill="0" applyAlignment="0" applyProtection="0"/>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45" fillId="40" borderId="170" applyNumberFormat="0" applyProtection="0">
      <alignment horizontal="left"/>
    </xf>
    <xf numFmtId="0" fontId="45" fillId="40" borderId="170" applyNumberFormat="0" applyProtection="0">
      <alignment horizontal="right"/>
    </xf>
    <xf numFmtId="0" fontId="41" fillId="0" borderId="170" applyFill="0" applyProtection="0">
      <alignment horizontal="right" vertical="top" wrapText="1"/>
    </xf>
    <xf numFmtId="2" fontId="41" fillId="0" borderId="170" applyFill="0" applyProtection="0">
      <alignment horizontal="right" vertical="top" wrapText="1"/>
    </xf>
    <xf numFmtId="1" fontId="41" fillId="0" borderId="170" applyFill="0" applyProtection="0">
      <alignment horizontal="right" vertical="top" wrapText="1"/>
    </xf>
    <xf numFmtId="49" fontId="41" fillId="0" borderId="170" applyFill="0" applyProtection="0">
      <alignment horizontal="right"/>
    </xf>
    <xf numFmtId="0" fontId="50" fillId="0" borderId="168" applyNumberFormat="0" applyFill="0" applyAlignment="0" applyProtection="0"/>
    <xf numFmtId="0" fontId="50" fillId="0" borderId="168" applyNumberFormat="0" applyFill="0" applyAlignment="0" applyProtection="0"/>
    <xf numFmtId="0" fontId="49" fillId="38" borderId="167" applyNumberFormat="0" applyAlignment="0" applyProtection="0"/>
    <xf numFmtId="0" fontId="49" fillId="38" borderId="167" applyNumberFormat="0" applyAlignment="0" applyProtection="0"/>
    <xf numFmtId="0" fontId="47" fillId="37" borderId="166" applyNumberFormat="0" applyAlignment="0" applyProtection="0"/>
    <xf numFmtId="0" fontId="47" fillId="37" borderId="166" applyNumberFormat="0" applyAlignment="0" applyProtection="0"/>
    <xf numFmtId="0" fontId="45" fillId="40" borderId="170" applyNumberFormat="0" applyProtection="0">
      <alignment horizontal="left"/>
    </xf>
    <xf numFmtId="0" fontId="45" fillId="40" borderId="170" applyNumberFormat="0" applyProtection="0">
      <alignment horizontal="right"/>
    </xf>
    <xf numFmtId="1" fontId="41" fillId="0" borderId="170" applyFill="0" applyProtection="0">
      <alignment horizontal="right" vertical="top" wrapText="1"/>
    </xf>
    <xf numFmtId="49" fontId="41" fillId="0" borderId="170" applyFill="0" applyProtection="0">
      <alignment horizontal="right"/>
    </xf>
    <xf numFmtId="2" fontId="53" fillId="0" borderId="170" applyFill="0" applyProtection="0">
      <alignment horizontal="right" vertical="top" wrapText="1"/>
    </xf>
    <xf numFmtId="1" fontId="53" fillId="0" borderId="170" applyFill="0" applyProtection="0">
      <alignment horizontal="right" vertical="top" wrapText="1"/>
    </xf>
    <xf numFmtId="0" fontId="45" fillId="40" borderId="170" applyNumberFormat="0" applyProtection="0">
      <alignment horizontal="left"/>
    </xf>
    <xf numFmtId="49" fontId="41" fillId="0" borderId="170" applyFill="0" applyProtection="0">
      <alignment horizontal="right"/>
    </xf>
    <xf numFmtId="0" fontId="41" fillId="56" borderId="169" applyNumberFormat="0" applyFont="0" applyAlignment="0" applyProtection="0"/>
    <xf numFmtId="0" fontId="57" fillId="38" borderId="166" applyNumberFormat="0" applyAlignment="0" applyProtection="0"/>
    <xf numFmtId="0" fontId="45" fillId="40" borderId="170" applyNumberFormat="0" applyProtection="0">
      <alignment horizontal="right"/>
    </xf>
    <xf numFmtId="0" fontId="41" fillId="0" borderId="170" applyFill="0" applyProtection="0">
      <alignment horizontal="right" vertical="top" wrapText="1"/>
    </xf>
    <xf numFmtId="0" fontId="41" fillId="56" borderId="169" applyNumberFormat="0" applyFont="0" applyAlignment="0" applyProtection="0"/>
    <xf numFmtId="0" fontId="68" fillId="62" borderId="170"/>
    <xf numFmtId="0" fontId="68" fillId="62" borderId="170"/>
    <xf numFmtId="0" fontId="45" fillId="40" borderId="170" applyNumberFormat="0" applyProtection="0">
      <alignment horizontal="left"/>
    </xf>
    <xf numFmtId="49" fontId="53" fillId="0" borderId="170" applyFill="0" applyProtection="0">
      <alignment horizontal="right"/>
    </xf>
    <xf numFmtId="1" fontId="41" fillId="0" borderId="170" applyFill="0" applyProtection="0">
      <alignment horizontal="right" vertical="top" wrapText="1"/>
    </xf>
    <xf numFmtId="2" fontId="41" fillId="0" borderId="170" applyFill="0" applyProtection="0">
      <alignment horizontal="right" vertical="top" wrapText="1"/>
    </xf>
    <xf numFmtId="0" fontId="53" fillId="0" borderId="170" applyFill="0" applyProtection="0">
      <alignment horizontal="right" vertical="top" wrapText="1"/>
    </xf>
    <xf numFmtId="0" fontId="68" fillId="62" borderId="170"/>
    <xf numFmtId="0" fontId="41" fillId="56" borderId="169" applyNumberFormat="0" applyFont="0" applyAlignment="0" applyProtection="0"/>
    <xf numFmtId="0" fontId="68" fillId="62" borderId="170"/>
    <xf numFmtId="0" fontId="41" fillId="56" borderId="169" applyNumberFormat="0" applyFont="0" applyAlignment="0" applyProtection="0"/>
    <xf numFmtId="0" fontId="41" fillId="0" borderId="170" applyFill="0" applyProtection="0">
      <alignment horizontal="right" vertical="top" wrapText="1"/>
    </xf>
    <xf numFmtId="0" fontId="68" fillId="62" borderId="170"/>
    <xf numFmtId="0" fontId="68" fillId="62" borderId="170"/>
    <xf numFmtId="0" fontId="68" fillId="62" borderId="170"/>
    <xf numFmtId="1" fontId="53" fillId="0" borderId="170" applyFill="0" applyProtection="0">
      <alignment horizontal="right" vertical="top" wrapText="1"/>
    </xf>
    <xf numFmtId="0" fontId="68" fillId="62" borderId="170"/>
    <xf numFmtId="0" fontId="68" fillId="62" borderId="170"/>
    <xf numFmtId="2" fontId="53" fillId="0" borderId="170" applyFill="0" applyProtection="0">
      <alignment horizontal="right" vertical="top" wrapText="1"/>
    </xf>
    <xf numFmtId="2" fontId="41" fillId="0" borderId="170" applyFill="0" applyProtection="0">
      <alignment horizontal="right" vertical="top" wrapText="1"/>
    </xf>
    <xf numFmtId="1" fontId="53" fillId="0" borderId="170" applyFill="0" applyProtection="0">
      <alignment horizontal="right" vertical="top" wrapText="1"/>
    </xf>
    <xf numFmtId="0" fontId="50" fillId="0" borderId="168" applyNumberFormat="0" applyFill="0" applyAlignment="0" applyProtection="0"/>
    <xf numFmtId="0" fontId="68" fillId="62" borderId="170"/>
    <xf numFmtId="1"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right"/>
    </xf>
    <xf numFmtId="0" fontId="47" fillId="37" borderId="166" applyNumberFormat="0" applyAlignment="0" applyProtection="0"/>
    <xf numFmtId="0" fontId="68" fillId="62" borderId="170"/>
    <xf numFmtId="0" fontId="68" fillId="62" borderId="170"/>
    <xf numFmtId="0" fontId="68" fillId="62" borderId="170"/>
    <xf numFmtId="2" fontId="53" fillId="0" borderId="170" applyFill="0" applyProtection="0">
      <alignment horizontal="right" vertical="top" wrapText="1"/>
    </xf>
    <xf numFmtId="0" fontId="68" fillId="62" borderId="170"/>
    <xf numFmtId="49" fontId="53" fillId="0" borderId="170" applyFill="0" applyProtection="0">
      <alignment horizontal="right"/>
    </xf>
    <xf numFmtId="0" fontId="41" fillId="0" borderId="170" applyFill="0" applyProtection="0">
      <alignment horizontal="right" vertical="top" wrapText="1"/>
    </xf>
    <xf numFmtId="0" fontId="68" fillId="62" borderId="170"/>
    <xf numFmtId="0" fontId="50" fillId="0" borderId="168" applyNumberFormat="0" applyFill="0" applyAlignment="0" applyProtection="0"/>
    <xf numFmtId="0" fontId="68" fillId="62" borderId="170"/>
    <xf numFmtId="0" fontId="68" fillId="62" borderId="170"/>
    <xf numFmtId="0" fontId="41" fillId="56" borderId="169" applyNumberFormat="0" applyFont="0" applyAlignment="0" applyProtection="0"/>
    <xf numFmtId="0" fontId="49" fillId="38" borderId="167" applyNumberFormat="0" applyAlignment="0" applyProtection="0"/>
    <xf numFmtId="0" fontId="41" fillId="0" borderId="170" applyFill="0" applyProtection="0">
      <alignment horizontal="right" vertical="top" wrapText="1"/>
    </xf>
    <xf numFmtId="49" fontId="53" fillId="0" borderId="170" applyFill="0" applyProtection="0">
      <alignment horizontal="right"/>
    </xf>
    <xf numFmtId="0" fontId="45" fillId="40" borderId="170" applyNumberFormat="0" applyProtection="0">
      <alignment horizontal="left"/>
    </xf>
    <xf numFmtId="0" fontId="68" fillId="62" borderId="170"/>
    <xf numFmtId="49" fontId="41" fillId="0" borderId="170" applyFill="0" applyProtection="0">
      <alignment horizontal="right"/>
    </xf>
    <xf numFmtId="2" fontId="53" fillId="0" borderId="170" applyFill="0" applyProtection="0">
      <alignment horizontal="right" vertical="top" wrapText="1"/>
    </xf>
    <xf numFmtId="2" fontId="41" fillId="0" borderId="170" applyFill="0" applyProtection="0">
      <alignment horizontal="right" vertical="top" wrapText="1"/>
    </xf>
    <xf numFmtId="0" fontId="68" fillId="62" borderId="170"/>
    <xf numFmtId="0" fontId="68" fillId="62" borderId="170"/>
    <xf numFmtId="0" fontId="68" fillId="62" borderId="170"/>
    <xf numFmtId="0" fontId="53" fillId="0" borderId="170" applyFill="0" applyProtection="0">
      <alignment horizontal="right" vertical="top" wrapText="1"/>
    </xf>
    <xf numFmtId="1" fontId="53"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45" fillId="40" borderId="170" applyNumberFormat="0" applyProtection="0">
      <alignment horizontal="right"/>
    </xf>
    <xf numFmtId="0" fontId="45" fillId="40" borderId="170" applyNumberFormat="0" applyProtection="0">
      <alignment horizontal="right"/>
    </xf>
    <xf numFmtId="2" fontId="53" fillId="0" borderId="170" applyFill="0" applyProtection="0">
      <alignment horizontal="right" vertical="top" wrapText="1"/>
    </xf>
    <xf numFmtId="49" fontId="41" fillId="0" borderId="170" applyFill="0" applyProtection="0">
      <alignment horizontal="right"/>
    </xf>
    <xf numFmtId="0" fontId="68" fillId="62" borderId="170"/>
    <xf numFmtId="0" fontId="47" fillId="37" borderId="166" applyNumberFormat="0" applyAlignment="0" applyProtection="0"/>
    <xf numFmtId="0" fontId="68" fillId="62" borderId="170"/>
    <xf numFmtId="1" fontId="53" fillId="0" borderId="170" applyFill="0" applyProtection="0">
      <alignment horizontal="right" vertical="top" wrapText="1"/>
    </xf>
    <xf numFmtId="0" fontId="41" fillId="0" borderId="170" applyFill="0" applyProtection="0">
      <alignment horizontal="right" vertical="top" wrapText="1"/>
    </xf>
    <xf numFmtId="0" fontId="57" fillId="38" borderId="166" applyNumberFormat="0" applyAlignment="0" applyProtection="0"/>
    <xf numFmtId="0" fontId="49" fillId="38" borderId="167" applyNumberFormat="0" applyAlignment="0" applyProtection="0"/>
    <xf numFmtId="0" fontId="41" fillId="56" borderId="169" applyNumberFormat="0" applyFont="0" applyAlignment="0" applyProtection="0"/>
    <xf numFmtId="49" fontId="53" fillId="0" borderId="170" applyFill="0" applyProtection="0">
      <alignment horizontal="right"/>
    </xf>
    <xf numFmtId="2" fontId="41" fillId="0" borderId="170" applyFill="0" applyProtection="0">
      <alignment horizontal="right" vertical="top" wrapText="1"/>
    </xf>
    <xf numFmtId="0" fontId="57" fillId="38" borderId="166" applyNumberFormat="0" applyAlignment="0" applyProtection="0"/>
    <xf numFmtId="0" fontId="68" fillId="62" borderId="170"/>
    <xf numFmtId="0" fontId="68" fillId="62" borderId="170"/>
    <xf numFmtId="2" fontId="41" fillId="0" borderId="170" applyFill="0" applyProtection="0">
      <alignment horizontal="right" vertical="top" wrapText="1"/>
    </xf>
    <xf numFmtId="1" fontId="41" fillId="0" borderId="170" applyFill="0" applyProtection="0">
      <alignment horizontal="right" vertical="top" wrapText="1"/>
    </xf>
    <xf numFmtId="0" fontId="68" fillId="62" borderId="170"/>
    <xf numFmtId="0" fontId="68" fillId="62" borderId="170"/>
    <xf numFmtId="0" fontId="68" fillId="62" borderId="170"/>
    <xf numFmtId="0" fontId="68" fillId="62" borderId="170"/>
    <xf numFmtId="0" fontId="68" fillId="62" borderId="170"/>
  </cellStyleXfs>
  <cellXfs count="445">
    <xf numFmtId="0" fontId="0" fillId="0" borderId="0" xfId="0"/>
    <xf numFmtId="0" fontId="2" fillId="0" borderId="0" xfId="0" applyFont="1"/>
    <xf numFmtId="0" fontId="8" fillId="0" borderId="0" xfId="4"/>
    <xf numFmtId="0" fontId="7" fillId="0" borderId="0" xfId="0" applyFont="1"/>
    <xf numFmtId="3" fontId="12" fillId="0" borderId="0" xfId="0" applyNumberFormat="1" applyFont="1" applyFill="1"/>
    <xf numFmtId="3" fontId="12" fillId="0" borderId="0" xfId="0" applyNumberFormat="1" applyFont="1" applyFill="1" applyBorder="1"/>
    <xf numFmtId="9" fontId="12" fillId="0" borderId="0" xfId="0" applyNumberFormat="1" applyFont="1" applyFill="1"/>
    <xf numFmtId="3" fontId="12" fillId="0" borderId="0" xfId="0" applyNumberFormat="1" applyFont="1"/>
    <xf numFmtId="3" fontId="12" fillId="0" borderId="1" xfId="0" applyNumberFormat="1" applyFont="1" applyFill="1" applyBorder="1" applyAlignment="1">
      <alignment horizontal="center"/>
    </xf>
    <xf numFmtId="3" fontId="12" fillId="0" borderId="0" xfId="0" applyNumberFormat="1" applyFont="1" applyFill="1" applyBorder="1" applyAlignment="1">
      <alignment horizontal="center"/>
    </xf>
    <xf numFmtId="3" fontId="12" fillId="0" borderId="0" xfId="0" applyNumberFormat="1" applyFont="1" applyBorder="1"/>
    <xf numFmtId="3" fontId="12" fillId="0" borderId="1" xfId="0" applyNumberFormat="1" applyFont="1" applyBorder="1"/>
    <xf numFmtId="0" fontId="0" fillId="0" borderId="0" xfId="0"/>
    <xf numFmtId="1" fontId="12" fillId="0" borderId="4" xfId="0" applyNumberFormat="1" applyFont="1" applyBorder="1" applyAlignment="1">
      <alignment horizontal="center"/>
    </xf>
    <xf numFmtId="1" fontId="12" fillId="0" borderId="0" xfId="0" applyNumberFormat="1" applyFont="1" applyBorder="1" applyAlignment="1">
      <alignment horizontal="center"/>
    </xf>
    <xf numFmtId="1" fontId="12" fillId="0" borderId="0" xfId="0" applyNumberFormat="1" applyFont="1" applyBorder="1"/>
    <xf numFmtId="1" fontId="12" fillId="0" borderId="0" xfId="0" applyNumberFormat="1" applyFont="1" applyFill="1" applyBorder="1"/>
    <xf numFmtId="1" fontId="12" fillId="0" borderId="0" xfId="0" applyNumberFormat="1" applyFont="1" applyFill="1" applyBorder="1" applyAlignment="1">
      <alignment horizontal="center"/>
    </xf>
    <xf numFmtId="1" fontId="12" fillId="0" borderId="0" xfId="0" applyNumberFormat="1" applyFont="1" applyFill="1" applyAlignment="1">
      <alignment horizontal="center"/>
    </xf>
    <xf numFmtId="1" fontId="12" fillId="0" borderId="0" xfId="0" applyNumberFormat="1" applyFont="1" applyFill="1"/>
    <xf numFmtId="1" fontId="12" fillId="0" borderId="1" xfId="0" applyNumberFormat="1" applyFont="1" applyBorder="1" applyAlignment="1">
      <alignment horizontal="center"/>
    </xf>
    <xf numFmtId="1" fontId="12" fillId="0" borderId="0" xfId="0" applyNumberFormat="1" applyFont="1"/>
    <xf numFmtId="1" fontId="12" fillId="0" borderId="1" xfId="0" applyNumberFormat="1" applyFont="1" applyBorder="1"/>
    <xf numFmtId="3" fontId="12" fillId="0" borderId="0" xfId="0" applyNumberFormat="1" applyFont="1" applyFill="1" applyBorder="1" applyAlignment="1">
      <alignment horizontal="left"/>
    </xf>
    <xf numFmtId="0" fontId="12" fillId="0" borderId="0" xfId="0" applyFont="1"/>
    <xf numFmtId="9" fontId="12" fillId="0" borderId="0" xfId="0" applyNumberFormat="1" applyFont="1" applyBorder="1" applyAlignment="1">
      <alignment horizontal="center"/>
    </xf>
    <xf numFmtId="9" fontId="12" fillId="0" borderId="0" xfId="0" applyNumberFormat="1" applyFont="1" applyFill="1" applyBorder="1" applyAlignment="1">
      <alignment horizontal="center"/>
    </xf>
    <xf numFmtId="3" fontId="12" fillId="0" borderId="0" xfId="0" applyNumberFormat="1" applyFont="1" applyBorder="1" applyAlignment="1">
      <alignment horizontal="center"/>
    </xf>
    <xf numFmtId="1" fontId="12" fillId="0" borderId="4" xfId="0" applyNumberFormat="1" applyFont="1" applyFill="1" applyBorder="1" applyAlignment="1">
      <alignment horizontal="center"/>
    </xf>
    <xf numFmtId="1" fontId="12" fillId="0" borderId="5" xfId="0" applyNumberFormat="1" applyFont="1" applyBorder="1" applyAlignment="1">
      <alignment horizontal="center"/>
    </xf>
    <xf numFmtId="1" fontId="12" fillId="10" borderId="1" xfId="0" applyNumberFormat="1" applyFont="1" applyFill="1" applyBorder="1"/>
    <xf numFmtId="3" fontId="12" fillId="10" borderId="1" xfId="0" applyNumberFormat="1" applyFont="1" applyFill="1" applyBorder="1" applyAlignment="1">
      <alignment horizontal="center"/>
    </xf>
    <xf numFmtId="3" fontId="12" fillId="11" borderId="1" xfId="0" applyNumberFormat="1" applyFont="1" applyFill="1" applyBorder="1" applyAlignment="1">
      <alignment horizontal="center"/>
    </xf>
    <xf numFmtId="1" fontId="16" fillId="0" borderId="0" xfId="0" applyNumberFormat="1" applyFont="1" applyBorder="1"/>
    <xf numFmtId="1" fontId="16" fillId="0" borderId="0" xfId="0" applyNumberFormat="1" applyFont="1"/>
    <xf numFmtId="3" fontId="16" fillId="0" borderId="0" xfId="0" applyNumberFormat="1" applyFont="1"/>
    <xf numFmtId="3" fontId="16" fillId="0" borderId="0" xfId="0" applyNumberFormat="1" applyFont="1" applyFill="1" applyBorder="1" applyAlignment="1">
      <alignment horizontal="center"/>
    </xf>
    <xf numFmtId="3" fontId="16" fillId="0" borderId="0" xfId="0" applyNumberFormat="1" applyFont="1" applyBorder="1"/>
    <xf numFmtId="1" fontId="16" fillId="0" borderId="0" xfId="0" applyNumberFormat="1" applyFont="1" applyFill="1" applyBorder="1"/>
    <xf numFmtId="3" fontId="16" fillId="0" borderId="0" xfId="0" applyNumberFormat="1" applyFont="1" applyBorder="1" applyAlignment="1">
      <alignment horizontal="center"/>
    </xf>
    <xf numFmtId="1" fontId="17" fillId="0" borderId="0" xfId="0" applyNumberFormat="1" applyFont="1" applyFill="1" applyBorder="1" applyAlignment="1">
      <alignment horizontal="center"/>
    </xf>
    <xf numFmtId="3" fontId="13" fillId="0" borderId="0" xfId="0" applyNumberFormat="1" applyFont="1" applyFill="1" applyBorder="1" applyAlignment="1">
      <alignment horizontal="left"/>
    </xf>
    <xf numFmtId="1" fontId="16" fillId="0" borderId="0" xfId="0" applyNumberFormat="1" applyFont="1" applyBorder="1" applyAlignment="1">
      <alignment horizontal="center"/>
    </xf>
    <xf numFmtId="1" fontId="13" fillId="0" borderId="0" xfId="0" applyNumberFormat="1" applyFont="1" applyBorder="1"/>
    <xf numFmtId="1" fontId="13" fillId="0" borderId="0" xfId="0" applyNumberFormat="1" applyFont="1"/>
    <xf numFmtId="9" fontId="15" fillId="0" borderId="0" xfId="0" applyNumberFormat="1" applyFont="1" applyBorder="1" applyAlignment="1">
      <alignment horizontal="center"/>
    </xf>
    <xf numFmtId="9" fontId="20" fillId="0" borderId="0" xfId="0" applyNumberFormat="1" applyFont="1" applyBorder="1" applyAlignment="1">
      <alignment horizontal="center"/>
    </xf>
    <xf numFmtId="9" fontId="16" fillId="0" borderId="0" xfId="0" applyNumberFormat="1" applyFont="1" applyBorder="1" applyAlignment="1">
      <alignment horizontal="center"/>
    </xf>
    <xf numFmtId="3" fontId="16" fillId="0" borderId="0" xfId="0" applyNumberFormat="1" applyFont="1" applyBorder="1" applyAlignment="1">
      <alignment horizontal="left"/>
    </xf>
    <xf numFmtId="1" fontId="16" fillId="0" borderId="0" xfId="0" applyNumberFormat="1" applyFont="1" applyFill="1" applyBorder="1" applyAlignment="1">
      <alignment horizontal="center"/>
    </xf>
    <xf numFmtId="3" fontId="13" fillId="0" borderId="0" xfId="0" applyNumberFormat="1" applyFont="1" applyFill="1" applyBorder="1"/>
    <xf numFmtId="1" fontId="8" fillId="0" borderId="0" xfId="4" applyNumberFormat="1" applyFill="1" applyBorder="1" applyAlignment="1">
      <alignment horizontal="left"/>
    </xf>
    <xf numFmtId="1" fontId="8" fillId="0" borderId="0" xfId="4" applyNumberFormat="1" applyFill="1" applyBorder="1" applyAlignment="1"/>
    <xf numFmtId="0" fontId="0" fillId="0" borderId="0" xfId="0" applyFill="1"/>
    <xf numFmtId="0" fontId="0" fillId="0" borderId="0" xfId="0" applyBorder="1"/>
    <xf numFmtId="0" fontId="0" fillId="0" borderId="0" xfId="0" applyFill="1" applyAlignment="1">
      <alignment horizontal="center"/>
    </xf>
    <xf numFmtId="0" fontId="2" fillId="0" borderId="0" xfId="0" applyFont="1" applyFill="1"/>
    <xf numFmtId="0" fontId="2" fillId="0" borderId="0" xfId="0" applyFont="1" applyFill="1" applyBorder="1" applyAlignment="1">
      <alignment horizontal="center"/>
    </xf>
    <xf numFmtId="167" fontId="4" fillId="0" borderId="0" xfId="0" applyNumberFormat="1" applyFont="1" applyFill="1" applyBorder="1" applyAlignment="1">
      <alignment horizontal="center"/>
    </xf>
    <xf numFmtId="0" fontId="0" fillId="0" borderId="0" xfId="0" applyFill="1" applyBorder="1"/>
    <xf numFmtId="0" fontId="0" fillId="0" borderId="0" xfId="0" applyFill="1" applyBorder="1" applyAlignment="1">
      <alignment horizontal="center"/>
    </xf>
    <xf numFmtId="0" fontId="24" fillId="9" borderId="0" xfId="0" applyFont="1" applyFill="1"/>
    <xf numFmtId="0" fontId="24" fillId="9" borderId="0" xfId="0" applyFont="1" applyFill="1" applyBorder="1"/>
    <xf numFmtId="0" fontId="1" fillId="12" borderId="0" xfId="0" applyFont="1" applyFill="1"/>
    <xf numFmtId="0" fontId="1" fillId="12" borderId="0" xfId="0" applyFont="1" applyFill="1" applyBorder="1"/>
    <xf numFmtId="0" fontId="8" fillId="0" borderId="0" xfId="4" applyFill="1"/>
    <xf numFmtId="0" fontId="7" fillId="0" borderId="0" xfId="0" applyFont="1" applyFill="1"/>
    <xf numFmtId="0" fontId="2" fillId="0" borderId="0" xfId="0" applyFont="1" applyFill="1" applyAlignment="1">
      <alignment horizontal="center"/>
    </xf>
    <xf numFmtId="3" fontId="0" fillId="0" borderId="0" xfId="0" applyNumberFormat="1" applyFill="1" applyAlignment="1">
      <alignment horizontal="center"/>
    </xf>
    <xf numFmtId="3" fontId="9" fillId="0" borderId="0" xfId="0" applyNumberFormat="1" applyFont="1" applyFill="1" applyAlignment="1">
      <alignment horizontal="center"/>
    </xf>
    <xf numFmtId="3" fontId="3" fillId="0" borderId="0" xfId="0" applyNumberFormat="1" applyFont="1" applyFill="1" applyAlignment="1">
      <alignment horizontal="center"/>
    </xf>
    <xf numFmtId="3" fontId="4" fillId="0" borderId="0" xfId="0" applyNumberFormat="1" applyFont="1" applyFill="1" applyAlignment="1">
      <alignment horizontal="center"/>
    </xf>
    <xf numFmtId="3" fontId="2" fillId="0" borderId="0" xfId="0" applyNumberFormat="1" applyFont="1" applyFill="1" applyAlignment="1">
      <alignment horizontal="center"/>
    </xf>
    <xf numFmtId="0" fontId="3" fillId="0" borderId="0" xfId="0" applyFont="1" applyFill="1"/>
    <xf numFmtId="0" fontId="9" fillId="0" borderId="0" xfId="0" applyFont="1" applyFill="1"/>
    <xf numFmtId="0" fontId="0" fillId="0" borderId="0" xfId="0" applyFont="1" applyFill="1"/>
    <xf numFmtId="3" fontId="0" fillId="0" borderId="0" xfId="0" applyNumberFormat="1" applyFont="1" applyFill="1" applyAlignment="1">
      <alignment horizontal="center"/>
    </xf>
    <xf numFmtId="3" fontId="0" fillId="0" borderId="0" xfId="0" applyNumberFormat="1" applyFill="1" applyBorder="1" applyAlignment="1">
      <alignment horizontal="center"/>
    </xf>
    <xf numFmtId="3" fontId="2" fillId="0" borderId="0" xfId="0" applyNumberFormat="1" applyFont="1" applyFill="1" applyBorder="1" applyAlignment="1">
      <alignment horizontal="center"/>
    </xf>
    <xf numFmtId="0" fontId="2" fillId="13" borderId="0" xfId="0" applyFont="1" applyFill="1"/>
    <xf numFmtId="3" fontId="2" fillId="13" borderId="0" xfId="0" applyNumberFormat="1" applyFont="1" applyFill="1" applyAlignment="1">
      <alignment horizontal="center"/>
    </xf>
    <xf numFmtId="0" fontId="3" fillId="13" borderId="0" xfId="0" applyFont="1" applyFill="1"/>
    <xf numFmtId="3" fontId="3" fillId="13" borderId="0" xfId="0" applyNumberFormat="1" applyFont="1" applyFill="1" applyAlignment="1">
      <alignment horizontal="center"/>
    </xf>
    <xf numFmtId="3" fontId="3" fillId="13" borderId="0" xfId="0" applyNumberFormat="1" applyFont="1" applyFill="1" applyBorder="1" applyAlignment="1">
      <alignment horizontal="center"/>
    </xf>
    <xf numFmtId="0" fontId="2" fillId="0" borderId="0" xfId="0" applyFont="1" applyFill="1" applyBorder="1"/>
    <xf numFmtId="0" fontId="0" fillId="0" borderId="0" xfId="0" applyFont="1" applyFill="1" applyBorder="1"/>
    <xf numFmtId="0" fontId="0" fillId="0" borderId="0" xfId="0" applyFont="1" applyFill="1" applyBorder="1" applyAlignment="1">
      <alignment horizontal="center"/>
    </xf>
    <xf numFmtId="0" fontId="7" fillId="0" borderId="2" xfId="0" applyFont="1" applyFill="1" applyBorder="1"/>
    <xf numFmtId="0" fontId="0" fillId="0" borderId="2" xfId="0" applyFill="1" applyBorder="1"/>
    <xf numFmtId="0" fontId="0" fillId="0" borderId="3" xfId="0" applyFill="1" applyBorder="1"/>
    <xf numFmtId="0" fontId="0" fillId="0" borderId="3" xfId="0" applyFill="1" applyBorder="1" applyAlignment="1">
      <alignment horizontal="center"/>
    </xf>
    <xf numFmtId="0" fontId="7" fillId="0" borderId="0" xfId="0" applyFont="1" applyFill="1" applyBorder="1"/>
    <xf numFmtId="0" fontId="0" fillId="0" borderId="3" xfId="0" applyFill="1" applyBorder="1" applyAlignment="1"/>
    <xf numFmtId="0" fontId="0" fillId="0" borderId="0" xfId="0" applyFill="1" applyBorder="1" applyAlignment="1"/>
    <xf numFmtId="3" fontId="3" fillId="0" borderId="0" xfId="0" applyNumberFormat="1" applyFont="1" applyFill="1" applyBorder="1" applyAlignment="1">
      <alignment horizontal="center"/>
    </xf>
    <xf numFmtId="3" fontId="7" fillId="0" borderId="0" xfId="0" applyNumberFormat="1" applyFont="1" applyFill="1" applyAlignment="1">
      <alignment horizontal="center"/>
    </xf>
    <xf numFmtId="0" fontId="7" fillId="0" borderId="3" xfId="0" applyFont="1" applyFill="1" applyBorder="1"/>
    <xf numFmtId="0" fontId="9" fillId="0" borderId="0" xfId="0" applyFont="1" applyFill="1" applyBorder="1"/>
    <xf numFmtId="0" fontId="9" fillId="0" borderId="0" xfId="0" applyFont="1" applyFill="1" applyAlignment="1">
      <alignment horizontal="center"/>
    </xf>
    <xf numFmtId="9" fontId="9" fillId="0" borderId="0" xfId="0" applyNumberFormat="1" applyFont="1" applyFill="1" applyAlignment="1">
      <alignment horizontal="center"/>
    </xf>
    <xf numFmtId="0" fontId="9" fillId="0" borderId="2" xfId="0" applyFont="1" applyFill="1" applyBorder="1"/>
    <xf numFmtId="0" fontId="9" fillId="0" borderId="2" xfId="0" applyFont="1" applyFill="1" applyBorder="1" applyAlignment="1">
      <alignment horizontal="center"/>
    </xf>
    <xf numFmtId="0" fontId="9" fillId="0" borderId="3" xfId="0" applyFont="1" applyFill="1" applyBorder="1"/>
    <xf numFmtId="0" fontId="9" fillId="0" borderId="0" xfId="0" applyFont="1" applyFill="1" applyBorder="1" applyAlignment="1">
      <alignment horizontal="center"/>
    </xf>
    <xf numFmtId="9" fontId="9" fillId="0" borderId="0" xfId="0" applyNumberFormat="1" applyFont="1" applyFill="1" applyBorder="1" applyAlignment="1">
      <alignment horizontal="center"/>
    </xf>
    <xf numFmtId="0" fontId="9" fillId="0" borderId="0" xfId="0" applyFont="1" applyFill="1" applyAlignment="1"/>
    <xf numFmtId="0" fontId="3" fillId="0" borderId="0" xfId="0" applyFont="1" applyFill="1" applyAlignment="1">
      <alignment horizontal="center"/>
    </xf>
    <xf numFmtId="0" fontId="3" fillId="13" borderId="0" xfId="0" applyFont="1" applyFill="1" applyAlignment="1"/>
    <xf numFmtId="0" fontId="3" fillId="13" borderId="0" xfId="0" applyFont="1" applyFill="1" applyAlignment="1">
      <alignment horizontal="center"/>
    </xf>
    <xf numFmtId="9" fontId="3" fillId="13" borderId="0" xfId="0" applyNumberFormat="1" applyFont="1" applyFill="1" applyAlignment="1">
      <alignment horizontal="center"/>
    </xf>
    <xf numFmtId="0" fontId="2" fillId="13" borderId="0" xfId="0" applyFont="1" applyFill="1" applyAlignment="1">
      <alignment horizontal="center"/>
    </xf>
    <xf numFmtId="0" fontId="0" fillId="0" borderId="0" xfId="0" applyFont="1"/>
    <xf numFmtId="0" fontId="2" fillId="0" borderId="0" xfId="0" applyFont="1" applyAlignment="1">
      <alignment horizontal="center"/>
    </xf>
    <xf numFmtId="164" fontId="0" fillId="0" borderId="0" xfId="0" applyNumberFormat="1" applyFill="1" applyAlignment="1">
      <alignment horizontal="center"/>
    </xf>
    <xf numFmtId="3" fontId="0" fillId="0" borderId="0" xfId="0" applyNumberFormat="1" applyAlignment="1">
      <alignment horizontal="center"/>
    </xf>
    <xf numFmtId="3" fontId="2" fillId="0" borderId="0" xfId="0" applyNumberFormat="1" applyFont="1" applyAlignment="1">
      <alignment horizontal="center"/>
    </xf>
    <xf numFmtId="3" fontId="13" fillId="0" borderId="0" xfId="0" applyNumberFormat="1" applyFont="1" applyFill="1" applyBorder="1" applyAlignment="1">
      <alignment horizontal="center"/>
    </xf>
    <xf numFmtId="9" fontId="13" fillId="0" borderId="0" xfId="0" applyNumberFormat="1" applyFont="1" applyFill="1" applyBorder="1" applyAlignment="1">
      <alignment horizontal="center"/>
    </xf>
    <xf numFmtId="3" fontId="16" fillId="0" borderId="0" xfId="0" applyNumberFormat="1" applyFont="1" applyFill="1" applyBorder="1"/>
    <xf numFmtId="3" fontId="13" fillId="0" borderId="0" xfId="5" applyNumberFormat="1" applyFont="1" applyFill="1" applyBorder="1" applyAlignment="1">
      <alignment horizontal="center"/>
    </xf>
    <xf numFmtId="3" fontId="23" fillId="0" borderId="0" xfId="0" applyNumberFormat="1" applyFont="1" applyFill="1" applyBorder="1" applyAlignment="1">
      <alignment horizontal="center"/>
    </xf>
    <xf numFmtId="3" fontId="16" fillId="13" borderId="0" xfId="0" applyNumberFormat="1" applyFont="1" applyFill="1" applyBorder="1"/>
    <xf numFmtId="3" fontId="16" fillId="13" borderId="0" xfId="0" applyNumberFormat="1" applyFont="1" applyFill="1" applyBorder="1" applyAlignment="1">
      <alignment horizontal="center"/>
    </xf>
    <xf numFmtId="1" fontId="18" fillId="0" borderId="0" xfId="0" applyNumberFormat="1" applyFont="1" applyFill="1" applyBorder="1"/>
    <xf numFmtId="1" fontId="13" fillId="0" borderId="0" xfId="0" applyNumberFormat="1" applyFont="1" applyFill="1" applyBorder="1"/>
    <xf numFmtId="3" fontId="20" fillId="0" borderId="0" xfId="0" applyNumberFormat="1" applyFont="1" applyFill="1" applyBorder="1" applyAlignment="1">
      <alignment horizontal="center"/>
    </xf>
    <xf numFmtId="9" fontId="16" fillId="0" borderId="0" xfId="0" applyNumberFormat="1" applyFont="1" applyFill="1" applyBorder="1" applyAlignment="1">
      <alignment horizontal="center"/>
    </xf>
    <xf numFmtId="3" fontId="19" fillId="0" borderId="0" xfId="0" applyNumberFormat="1" applyFont="1" applyFill="1" applyBorder="1"/>
    <xf numFmtId="3" fontId="23" fillId="0" borderId="0" xfId="0" applyNumberFormat="1" applyFont="1" applyFill="1" applyBorder="1"/>
    <xf numFmtId="3" fontId="14" fillId="0" borderId="0" xfId="5" applyNumberFormat="1" applyFont="1" applyFill="1" applyBorder="1" applyAlignment="1">
      <alignment horizontal="center"/>
    </xf>
    <xf numFmtId="0" fontId="0" fillId="0" borderId="2" xfId="0" applyBorder="1"/>
    <xf numFmtId="165" fontId="0" fillId="0" borderId="0" xfId="0" applyNumberFormat="1" applyFont="1" applyAlignment="1">
      <alignment horizontal="center"/>
    </xf>
    <xf numFmtId="165" fontId="0" fillId="0" borderId="2" xfId="0" applyNumberFormat="1" applyFont="1" applyBorder="1" applyAlignment="1">
      <alignment horizontal="center"/>
    </xf>
    <xf numFmtId="0" fontId="0" fillId="0" borderId="0" xfId="0" applyAlignment="1">
      <alignment horizontal="center"/>
    </xf>
    <xf numFmtId="0" fontId="25" fillId="0" borderId="0" xfId="0" applyFont="1"/>
    <xf numFmtId="0" fontId="25" fillId="0" borderId="0" xfId="0" applyFont="1" applyAlignment="1">
      <alignment horizontal="center"/>
    </xf>
    <xf numFmtId="3" fontId="7" fillId="0" borderId="0" xfId="0" applyNumberFormat="1" applyFont="1" applyAlignment="1">
      <alignment horizontal="center"/>
    </xf>
    <xf numFmtId="3" fontId="25" fillId="0" borderId="0" xfId="0" applyNumberFormat="1" applyFont="1" applyAlignment="1">
      <alignment horizontal="center"/>
    </xf>
    <xf numFmtId="0" fontId="7" fillId="0" borderId="0" xfId="0" applyFont="1" applyAlignment="1">
      <alignment horizontal="center"/>
    </xf>
    <xf numFmtId="0" fontId="25" fillId="0" borderId="0" xfId="0" applyFont="1" applyBorder="1" applyAlignment="1">
      <alignment horizontal="center"/>
    </xf>
    <xf numFmtId="0" fontId="25" fillId="0" borderId="0" xfId="0" applyFont="1" applyFill="1"/>
    <xf numFmtId="0" fontId="7" fillId="0" borderId="0" xfId="0" applyFont="1" applyBorder="1"/>
    <xf numFmtId="168" fontId="7" fillId="0" borderId="0" xfId="0" applyNumberFormat="1" applyFont="1" applyBorder="1" applyAlignment="1">
      <alignment horizontal="center"/>
    </xf>
    <xf numFmtId="9" fontId="25" fillId="0" borderId="0" xfId="8" applyFont="1" applyAlignment="1">
      <alignment horizontal="center"/>
    </xf>
    <xf numFmtId="1" fontId="26" fillId="0" borderId="0" xfId="0" applyNumberFormat="1" applyFont="1" applyFill="1" applyBorder="1"/>
    <xf numFmtId="9" fontId="21" fillId="0" borderId="0" xfId="0" applyNumberFormat="1" applyFont="1" applyFill="1" applyBorder="1" applyAlignment="1">
      <alignment horizontal="center"/>
    </xf>
    <xf numFmtId="1" fontId="21" fillId="0" borderId="0" xfId="0" applyNumberFormat="1" applyFont="1" applyBorder="1" applyAlignment="1">
      <alignment horizontal="center"/>
    </xf>
    <xf numFmtId="9" fontId="26" fillId="0" borderId="0" xfId="0" applyNumberFormat="1" applyFont="1" applyFill="1" applyBorder="1" applyAlignment="1">
      <alignment horizontal="center"/>
    </xf>
    <xf numFmtId="1" fontId="26" fillId="0" borderId="0" xfId="0" applyNumberFormat="1" applyFont="1"/>
    <xf numFmtId="1" fontId="21" fillId="0" borderId="0" xfId="0" applyNumberFormat="1" applyFont="1"/>
    <xf numFmtId="9" fontId="27" fillId="0" borderId="0" xfId="4" applyNumberFormat="1" applyFont="1" applyFill="1" applyBorder="1" applyAlignment="1">
      <alignment horizontal="left"/>
    </xf>
    <xf numFmtId="0" fontId="27" fillId="0" borderId="0" xfId="4" applyFont="1" applyAlignment="1">
      <alignment horizontal="center"/>
    </xf>
    <xf numFmtId="1" fontId="21" fillId="0" borderId="0" xfId="0" applyNumberFormat="1" applyFont="1" applyFill="1" applyAlignment="1">
      <alignment horizontal="center"/>
    </xf>
    <xf numFmtId="3" fontId="21" fillId="0" borderId="0" xfId="0" applyNumberFormat="1" applyFont="1" applyBorder="1" applyAlignment="1">
      <alignment horizontal="center"/>
    </xf>
    <xf numFmtId="1" fontId="26" fillId="0" borderId="0" xfId="0" applyNumberFormat="1" applyFont="1" applyFill="1" applyAlignment="1">
      <alignment horizontal="center"/>
    </xf>
    <xf numFmtId="3" fontId="26" fillId="0" borderId="0" xfId="0" applyNumberFormat="1" applyFont="1" applyFill="1" applyBorder="1"/>
    <xf numFmtId="3" fontId="21" fillId="0" borderId="0" xfId="0" applyNumberFormat="1" applyFont="1" applyFill="1" applyBorder="1" applyAlignment="1">
      <alignment horizontal="center"/>
    </xf>
    <xf numFmtId="0" fontId="0" fillId="14" borderId="0" xfId="0" applyFill="1"/>
    <xf numFmtId="0" fontId="25" fillId="14" borderId="0" xfId="0" applyFont="1" applyFill="1"/>
    <xf numFmtId="0" fontId="7" fillId="14" borderId="0" xfId="0" applyFont="1" applyFill="1"/>
    <xf numFmtId="1" fontId="12" fillId="14" borderId="0" xfId="0" applyNumberFormat="1" applyFont="1" applyFill="1" applyBorder="1"/>
    <xf numFmtId="1" fontId="26" fillId="14" borderId="0" xfId="0" applyNumberFormat="1" applyFont="1" applyFill="1" applyBorder="1"/>
    <xf numFmtId="9" fontId="21" fillId="14" borderId="0" xfId="0" applyNumberFormat="1" applyFont="1" applyFill="1" applyBorder="1" applyAlignment="1">
      <alignment horizontal="center"/>
    </xf>
    <xf numFmtId="9" fontId="26" fillId="14" borderId="0" xfId="0" applyNumberFormat="1" applyFont="1" applyFill="1" applyBorder="1" applyAlignment="1">
      <alignment horizontal="center"/>
    </xf>
    <xf numFmtId="1" fontId="21" fillId="14" borderId="0" xfId="0" applyNumberFormat="1" applyFont="1" applyFill="1" applyBorder="1"/>
    <xf numFmtId="1" fontId="21" fillId="14" borderId="0" xfId="0" applyNumberFormat="1" applyFont="1" applyFill="1" applyBorder="1" applyAlignment="1">
      <alignment horizontal="center"/>
    </xf>
    <xf numFmtId="0" fontId="9" fillId="0" borderId="0" xfId="0" applyFont="1"/>
    <xf numFmtId="0" fontId="25" fillId="0" borderId="0" xfId="0" applyFont="1" applyFill="1" applyAlignment="1">
      <alignment horizontal="center"/>
    </xf>
    <xf numFmtId="1" fontId="0" fillId="0" borderId="0" xfId="0" applyNumberFormat="1"/>
    <xf numFmtId="1" fontId="2" fillId="13" borderId="0" xfId="0" applyNumberFormat="1" applyFont="1" applyFill="1" applyAlignment="1">
      <alignment horizontal="center"/>
    </xf>
    <xf numFmtId="0" fontId="0" fillId="8" borderId="0" xfId="0" applyFill="1"/>
    <xf numFmtId="0" fontId="2" fillId="8" borderId="0" xfId="0" applyFont="1" applyFill="1"/>
    <xf numFmtId="1" fontId="2" fillId="8" borderId="0" xfId="0" applyNumberFormat="1" applyFont="1" applyFill="1" applyAlignment="1">
      <alignment horizontal="center"/>
    </xf>
    <xf numFmtId="3" fontId="2" fillId="15" borderId="0" xfId="0" applyNumberFormat="1" applyFont="1" applyFill="1" applyAlignment="1">
      <alignment horizontal="center"/>
    </xf>
    <xf numFmtId="165" fontId="7" fillId="0" borderId="0" xfId="0" applyNumberFormat="1" applyFont="1" applyAlignment="1">
      <alignment horizontal="center"/>
    </xf>
    <xf numFmtId="0" fontId="25" fillId="13" borderId="0" xfId="0" applyFont="1" applyFill="1"/>
    <xf numFmtId="3" fontId="25" fillId="13" borderId="0" xfId="0" applyNumberFormat="1" applyFont="1" applyFill="1" applyAlignment="1">
      <alignment horizontal="center"/>
    </xf>
    <xf numFmtId="0" fontId="23" fillId="0" borderId="0" xfId="0" applyFont="1"/>
    <xf numFmtId="0" fontId="1" fillId="12" borderId="0" xfId="0" applyFont="1" applyFill="1" applyAlignment="1">
      <alignment horizontal="center"/>
    </xf>
    <xf numFmtId="165" fontId="0" fillId="0" borderId="0" xfId="0" applyNumberFormat="1" applyFont="1" applyBorder="1" applyAlignment="1">
      <alignment horizontal="center"/>
    </xf>
    <xf numFmtId="3" fontId="26" fillId="0" borderId="0" xfId="0" applyNumberFormat="1" applyFont="1" applyFill="1" applyAlignment="1">
      <alignment horizontal="center"/>
    </xf>
    <xf numFmtId="0" fontId="7" fillId="0" borderId="8" xfId="0" applyFont="1" applyFill="1" applyBorder="1"/>
    <xf numFmtId="0" fontId="3" fillId="0" borderId="0" xfId="0" applyFont="1"/>
    <xf numFmtId="9" fontId="13" fillId="0" borderId="0" xfId="0" applyNumberFormat="1" applyFont="1" applyBorder="1" applyAlignment="1">
      <alignment horizontal="center"/>
    </xf>
    <xf numFmtId="1" fontId="13" fillId="0" borderId="0" xfId="0" applyNumberFormat="1" applyFont="1" applyFill="1" applyBorder="1" applyAlignment="1">
      <alignment horizontal="center"/>
    </xf>
    <xf numFmtId="1" fontId="13" fillId="0" borderId="0" xfId="0" applyNumberFormat="1" applyFont="1" applyBorder="1" applyAlignment="1">
      <alignment horizontal="center"/>
    </xf>
    <xf numFmtId="0" fontId="25" fillId="0" borderId="0" xfId="0" applyFont="1" applyAlignment="1">
      <alignment horizontal="center"/>
    </xf>
    <xf numFmtId="3" fontId="7" fillId="0" borderId="0" xfId="0" applyNumberFormat="1" applyFont="1" applyAlignment="1">
      <alignment horizontal="center"/>
    </xf>
    <xf numFmtId="3" fontId="25" fillId="0" borderId="0" xfId="0" applyNumberFormat="1" applyFont="1" applyAlignment="1">
      <alignment horizontal="center"/>
    </xf>
    <xf numFmtId="0" fontId="7" fillId="0" borderId="0" xfId="0" applyNumberFormat="1" applyFont="1" applyBorder="1" applyAlignment="1"/>
    <xf numFmtId="0" fontId="31" fillId="0" borderId="0" xfId="0" applyFont="1"/>
    <xf numFmtId="0" fontId="30" fillId="0" borderId="0" xfId="0" applyFont="1" applyFill="1"/>
    <xf numFmtId="0" fontId="30" fillId="0" borderId="0" xfId="0" applyFont="1" applyFill="1" applyAlignment="1">
      <alignment horizontal="center"/>
    </xf>
    <xf numFmtId="0" fontId="31" fillId="0" borderId="0" xfId="0" applyFont="1" applyFill="1"/>
    <xf numFmtId="166" fontId="31" fillId="0" borderId="0" xfId="8" applyNumberFormat="1" applyFont="1" applyFill="1" applyAlignment="1">
      <alignment horizontal="center"/>
    </xf>
    <xf numFmtId="164" fontId="31" fillId="0" borderId="0" xfId="0" applyNumberFormat="1" applyFont="1" applyFill="1" applyAlignment="1">
      <alignment horizontal="center"/>
    </xf>
    <xf numFmtId="0" fontId="32" fillId="0" borderId="0" xfId="4" applyFont="1"/>
    <xf numFmtId="0" fontId="31" fillId="0" borderId="0" xfId="0" applyFont="1" applyFill="1" applyAlignment="1">
      <alignment horizontal="center"/>
    </xf>
    <xf numFmtId="9" fontId="31" fillId="0" borderId="0" xfId="8" applyFont="1" applyFill="1" applyAlignment="1">
      <alignment horizontal="center"/>
    </xf>
    <xf numFmtId="0" fontId="30" fillId="8" borderId="0" xfId="0" applyFont="1" applyFill="1"/>
    <xf numFmtId="10" fontId="0" fillId="0" borderId="0" xfId="0" applyNumberFormat="1"/>
    <xf numFmtId="2" fontId="31" fillId="0" borderId="0" xfId="0" applyNumberFormat="1" applyFont="1" applyFill="1" applyAlignment="1">
      <alignment horizontal="center"/>
    </xf>
    <xf numFmtId="0" fontId="0" fillId="0" borderId="0" xfId="0"/>
    <xf numFmtId="166" fontId="0" fillId="0" borderId="0" xfId="10" applyNumberFormat="1" applyFont="1"/>
    <xf numFmtId="167" fontId="0" fillId="0" borderId="0" xfId="0" applyNumberFormat="1" applyFill="1" applyBorder="1"/>
    <xf numFmtId="167" fontId="0" fillId="0" borderId="0" xfId="0" applyNumberFormat="1" applyBorder="1"/>
    <xf numFmtId="168" fontId="0" fillId="0" borderId="0" xfId="0" applyNumberFormat="1" applyFill="1" applyBorder="1"/>
    <xf numFmtId="168" fontId="0" fillId="0" borderId="0" xfId="0" applyNumberFormat="1" applyBorder="1"/>
    <xf numFmtId="0" fontId="29" fillId="0" borderId="0" xfId="0" applyFont="1"/>
    <xf numFmtId="0" fontId="29" fillId="0" borderId="0" xfId="0" applyFont="1" applyAlignment="1">
      <alignment horizontal="right"/>
    </xf>
    <xf numFmtId="0" fontId="33" fillId="0" borderId="0" xfId="9" applyFont="1"/>
    <xf numFmtId="0" fontId="1" fillId="16" borderId="0" xfId="0" applyFont="1" applyFill="1"/>
    <xf numFmtId="0" fontId="9" fillId="16" borderId="0" xfId="0" applyFont="1" applyFill="1"/>
    <xf numFmtId="0" fontId="30" fillId="0" borderId="0" xfId="0" applyFont="1"/>
    <xf numFmtId="0" fontId="30" fillId="0" borderId="0" xfId="0" applyFont="1" applyAlignment="1">
      <alignment horizontal="center"/>
    </xf>
    <xf numFmtId="1" fontId="35" fillId="0" borderId="0" xfId="0" applyNumberFormat="1" applyFont="1" applyFill="1" applyBorder="1"/>
    <xf numFmtId="1" fontId="36" fillId="0" borderId="0" xfId="0" applyNumberFormat="1" applyFont="1" applyFill="1" applyBorder="1"/>
    <xf numFmtId="3" fontId="35" fillId="0" borderId="0" xfId="0" applyNumberFormat="1" applyFont="1" applyFill="1" applyBorder="1" applyAlignment="1">
      <alignment horizontal="center"/>
    </xf>
    <xf numFmtId="1" fontId="37" fillId="0" borderId="0" xfId="0" applyNumberFormat="1" applyFont="1" applyFill="1" applyBorder="1"/>
    <xf numFmtId="3" fontId="37" fillId="0" borderId="0" xfId="0" applyNumberFormat="1" applyFont="1" applyFill="1" applyBorder="1" applyAlignment="1">
      <alignment horizontal="center"/>
    </xf>
    <xf numFmtId="3" fontId="35" fillId="0" borderId="0" xfId="0" applyNumberFormat="1" applyFont="1" applyFill="1" applyBorder="1"/>
    <xf numFmtId="9" fontId="37" fillId="0" borderId="0" xfId="0" applyNumberFormat="1" applyFont="1" applyFill="1" applyBorder="1" applyAlignment="1">
      <alignment horizontal="center"/>
    </xf>
    <xf numFmtId="9" fontId="35" fillId="0" borderId="0" xfId="0" applyNumberFormat="1" applyFont="1" applyFill="1" applyBorder="1" applyAlignment="1">
      <alignment horizontal="center"/>
    </xf>
    <xf numFmtId="3" fontId="15" fillId="0" borderId="0" xfId="0" applyNumberFormat="1" applyFont="1" applyFill="1" applyBorder="1" applyAlignment="1">
      <alignment horizontal="center"/>
    </xf>
    <xf numFmtId="3" fontId="15" fillId="0" borderId="0" xfId="5" applyNumberFormat="1" applyFont="1" applyFill="1" applyBorder="1" applyAlignment="1">
      <alignment horizontal="center"/>
    </xf>
    <xf numFmtId="3" fontId="34" fillId="0" borderId="0" xfId="0" applyNumberFormat="1" applyFont="1" applyFill="1" applyBorder="1" applyAlignment="1">
      <alignment horizontal="center"/>
    </xf>
    <xf numFmtId="0" fontId="34" fillId="0" borderId="0" xfId="0" applyFont="1"/>
    <xf numFmtId="0" fontId="31" fillId="0" borderId="0" xfId="0" applyFont="1" applyFill="1" applyBorder="1"/>
    <xf numFmtId="0" fontId="31" fillId="0" borderId="0" xfId="0" applyFont="1" applyFill="1" applyBorder="1" applyAlignment="1">
      <alignment horizontal="center"/>
    </xf>
    <xf numFmtId="9" fontId="31" fillId="0" borderId="0" xfId="0" applyNumberFormat="1" applyFont="1" applyFill="1" applyBorder="1" applyAlignment="1">
      <alignment horizontal="center"/>
    </xf>
    <xf numFmtId="9" fontId="38" fillId="0" borderId="0" xfId="8" applyFont="1" applyFill="1" applyAlignment="1">
      <alignment horizontal="center"/>
    </xf>
    <xf numFmtId="3" fontId="12" fillId="0" borderId="0" xfId="0" applyNumberFormat="1" applyFont="1"/>
    <xf numFmtId="1" fontId="12" fillId="0" borderId="0" xfId="0" applyNumberFormat="1" applyFont="1" applyFill="1" applyBorder="1" applyAlignment="1">
      <alignment horizontal="center"/>
    </xf>
    <xf numFmtId="3" fontId="16" fillId="0" borderId="0" xfId="0" applyNumberFormat="1" applyFont="1"/>
    <xf numFmtId="3" fontId="13" fillId="0" borderId="0" xfId="0" applyNumberFormat="1" applyFont="1" applyBorder="1"/>
    <xf numFmtId="3" fontId="23" fillId="0" borderId="0" xfId="0" applyNumberFormat="1" applyFont="1" applyFill="1" applyBorder="1" applyAlignment="1">
      <alignment horizontal="center"/>
    </xf>
    <xf numFmtId="3" fontId="16" fillId="13" borderId="0" xfId="0" applyNumberFormat="1" applyFont="1" applyFill="1" applyBorder="1" applyAlignment="1">
      <alignment horizontal="center"/>
    </xf>
    <xf numFmtId="3" fontId="19" fillId="0" borderId="0" xfId="0" applyNumberFormat="1" applyFont="1" applyFill="1" applyBorder="1"/>
    <xf numFmtId="1" fontId="34" fillId="0" borderId="0" xfId="705" applyNumberFormat="1" applyFont="1" applyBorder="1" applyAlignment="1">
      <alignment horizontal="center"/>
    </xf>
    <xf numFmtId="3" fontId="75" fillId="0" borderId="0" xfId="0" applyNumberFormat="1" applyFont="1" applyFill="1" applyBorder="1" applyAlignment="1">
      <alignment horizontal="center"/>
    </xf>
    <xf numFmtId="0" fontId="2" fillId="0" borderId="0" xfId="0" applyFont="1"/>
    <xf numFmtId="9" fontId="13" fillId="0" borderId="0" xfId="0" applyNumberFormat="1" applyFont="1" applyFill="1" applyBorder="1"/>
    <xf numFmtId="3" fontId="16" fillId="13" borderId="0" xfId="0" applyNumberFormat="1" applyFont="1" applyFill="1" applyBorder="1"/>
    <xf numFmtId="3" fontId="18" fillId="0" borderId="0" xfId="0" applyNumberFormat="1" applyFont="1" applyBorder="1"/>
    <xf numFmtId="1" fontId="12" fillId="0" borderId="0" xfId="0" applyNumberFormat="1" applyFont="1" applyBorder="1"/>
    <xf numFmtId="3" fontId="12" fillId="0" borderId="0" xfId="0" applyNumberFormat="1" applyFont="1" applyFill="1" applyBorder="1" applyAlignment="1">
      <alignment horizontal="center"/>
    </xf>
    <xf numFmtId="3" fontId="12" fillId="0" borderId="0" xfId="0" applyNumberFormat="1" applyFont="1" applyFill="1" applyBorder="1"/>
    <xf numFmtId="3" fontId="13" fillId="0" borderId="0" xfId="0" applyNumberFormat="1" applyFont="1" applyFill="1" applyBorder="1" applyAlignment="1">
      <alignment horizontal="center"/>
    </xf>
    <xf numFmtId="0" fontId="2" fillId="0" borderId="0" xfId="0" applyFont="1" applyAlignment="1">
      <alignment horizontal="center"/>
    </xf>
    <xf numFmtId="1" fontId="17" fillId="0" borderId="0" xfId="0" applyNumberFormat="1" applyFont="1" applyBorder="1" applyAlignment="1">
      <alignment horizontal="left"/>
    </xf>
    <xf numFmtId="3" fontId="16" fillId="0" borderId="0" xfId="0" applyNumberFormat="1" applyFont="1" applyBorder="1"/>
    <xf numFmtId="1" fontId="12" fillId="0" borderId="0" xfId="0" applyNumberFormat="1" applyFont="1" applyFill="1" applyBorder="1"/>
    <xf numFmtId="0" fontId="1" fillId="12" borderId="0" xfId="0" applyFont="1" applyFill="1"/>
    <xf numFmtId="3" fontId="16" fillId="0" borderId="0" xfId="0" applyNumberFormat="1" applyFont="1" applyFill="1" applyBorder="1"/>
    <xf numFmtId="3" fontId="16" fillId="0" borderId="0" xfId="0" applyNumberFormat="1" applyFont="1" applyFill="1" applyBorder="1" applyAlignment="1">
      <alignment horizontal="center"/>
    </xf>
    <xf numFmtId="3" fontId="22" fillId="0" borderId="0" xfId="5" applyNumberFormat="1" applyFont="1" applyFill="1" applyBorder="1" applyAlignment="1">
      <alignment horizontal="center"/>
    </xf>
    <xf numFmtId="1" fontId="8" fillId="0" borderId="0" xfId="4" applyNumberFormat="1" applyBorder="1" applyAlignment="1">
      <alignment horizontal="left"/>
    </xf>
    <xf numFmtId="3" fontId="13" fillId="0" borderId="0" xfId="0" applyNumberFormat="1" applyFont="1" applyFill="1" applyBorder="1"/>
    <xf numFmtId="1" fontId="12" fillId="0" borderId="0" xfId="0" applyNumberFormat="1" applyFont="1" applyBorder="1" applyAlignment="1">
      <alignment horizontal="center"/>
    </xf>
    <xf numFmtId="0" fontId="0" fillId="0" borderId="0" xfId="0"/>
    <xf numFmtId="0" fontId="2" fillId="15" borderId="0" xfId="0" applyFont="1" applyFill="1"/>
    <xf numFmtId="1" fontId="91" fillId="76" borderId="0" xfId="0" applyNumberFormat="1" applyFont="1" applyFill="1" applyBorder="1" applyAlignment="1">
      <alignment horizontal="center"/>
    </xf>
    <xf numFmtId="1" fontId="0" fillId="0" borderId="0" xfId="0" applyNumberFormat="1" applyAlignment="1">
      <alignment horizontal="center"/>
    </xf>
    <xf numFmtId="1" fontId="2" fillId="0" borderId="0" xfId="0" applyNumberFormat="1" applyFont="1" applyAlignment="1">
      <alignment horizontal="center"/>
    </xf>
    <xf numFmtId="0" fontId="0" fillId="12" borderId="0" xfId="0" applyFill="1" applyAlignment="1">
      <alignment horizontal="center"/>
    </xf>
    <xf numFmtId="0" fontId="0" fillId="12" borderId="0" xfId="0" applyFill="1"/>
    <xf numFmtId="0" fontId="0" fillId="0" borderId="0" xfId="0"/>
    <xf numFmtId="0" fontId="2" fillId="0" borderId="0" xfId="0" applyFont="1"/>
    <xf numFmtId="0" fontId="0" fillId="0" borderId="0" xfId="0" applyFill="1"/>
    <xf numFmtId="0" fontId="91" fillId="0" borderId="0" xfId="0" applyFont="1" applyFill="1" applyBorder="1"/>
    <xf numFmtId="0" fontId="91" fillId="0" borderId="0" xfId="0" applyFont="1" applyFill="1" applyBorder="1" applyAlignment="1">
      <alignment horizontal="center"/>
    </xf>
    <xf numFmtId="0" fontId="12" fillId="0" borderId="0" xfId="0" applyFont="1" applyFill="1" applyBorder="1"/>
    <xf numFmtId="3" fontId="22" fillId="0" borderId="0" xfId="0" applyNumberFormat="1" applyFont="1" applyFill="1" applyBorder="1" applyAlignment="1">
      <alignment horizontal="center"/>
    </xf>
    <xf numFmtId="3" fontId="16" fillId="0" borderId="0" xfId="0" applyNumberFormat="1" applyFont="1" applyFill="1" applyBorder="1" applyAlignment="1">
      <alignment horizontal="center"/>
    </xf>
    <xf numFmtId="3" fontId="13" fillId="0" borderId="0" xfId="0" applyNumberFormat="1" applyFont="1" applyFill="1" applyBorder="1" applyAlignment="1">
      <alignment horizontal="center"/>
    </xf>
    <xf numFmtId="0" fontId="91" fillId="76" borderId="0" xfId="0" applyFont="1" applyFill="1" applyBorder="1"/>
    <xf numFmtId="3" fontId="12" fillId="0" borderId="98" xfId="0" applyNumberFormat="1" applyFont="1" applyBorder="1"/>
    <xf numFmtId="3" fontId="12" fillId="0" borderId="98" xfId="0" applyNumberFormat="1" applyFont="1" applyFill="1" applyBorder="1" applyAlignment="1">
      <alignment horizontal="center"/>
    </xf>
    <xf numFmtId="0" fontId="12" fillId="0" borderId="0" xfId="0" applyFont="1" applyAlignment="1">
      <alignment horizontal="center"/>
    </xf>
    <xf numFmtId="3" fontId="2" fillId="13" borderId="0" xfId="0" applyNumberFormat="1" applyFont="1" applyFill="1" applyAlignment="1">
      <alignment horizontal="center"/>
    </xf>
    <xf numFmtId="3" fontId="7" fillId="0" borderId="0" xfId="0" applyNumberFormat="1" applyFont="1" applyFill="1" applyAlignment="1">
      <alignment horizontal="center"/>
    </xf>
    <xf numFmtId="0" fontId="0" fillId="0" borderId="0" xfId="0"/>
    <xf numFmtId="0" fontId="0" fillId="0" borderId="0" xfId="0" applyFill="1"/>
    <xf numFmtId="3" fontId="0" fillId="0" borderId="0" xfId="0" applyNumberFormat="1" applyFill="1" applyAlignment="1">
      <alignment horizontal="center"/>
    </xf>
    <xf numFmtId="3" fontId="9" fillId="0" borderId="0" xfId="0" applyNumberFormat="1" applyFont="1" applyFill="1" applyAlignment="1">
      <alignment horizontal="center"/>
    </xf>
    <xf numFmtId="0" fontId="25" fillId="0" borderId="0" xfId="0" applyFont="1"/>
    <xf numFmtId="3" fontId="25" fillId="13" borderId="0" xfId="0" applyNumberFormat="1" applyFont="1" applyFill="1" applyAlignment="1">
      <alignment horizontal="center"/>
    </xf>
    <xf numFmtId="3" fontId="9" fillId="0" borderId="0" xfId="0" applyNumberFormat="1" applyFont="1" applyAlignment="1">
      <alignment horizontal="center"/>
    </xf>
    <xf numFmtId="0" fontId="116" fillId="0" borderId="0" xfId="0" applyFont="1" applyFill="1"/>
    <xf numFmtId="3" fontId="119" fillId="0" borderId="0" xfId="0" applyNumberFormat="1" applyFont="1" applyAlignment="1">
      <alignment horizontal="center"/>
    </xf>
    <xf numFmtId="9" fontId="118" fillId="0" borderId="0" xfId="0" applyNumberFormat="1" applyFont="1" applyFill="1" applyBorder="1" applyAlignment="1">
      <alignment horizontal="center"/>
    </xf>
    <xf numFmtId="3" fontId="118" fillId="0" borderId="0" xfId="0" applyNumberFormat="1" applyFont="1" applyBorder="1" applyAlignment="1">
      <alignment horizontal="center"/>
    </xf>
    <xf numFmtId="0" fontId="116" fillId="0" borderId="0" xfId="0" applyFont="1" applyAlignment="1">
      <alignment horizontal="center"/>
    </xf>
    <xf numFmtId="3" fontId="117" fillId="0" borderId="0" xfId="0" applyNumberFormat="1" applyFont="1" applyFill="1" applyBorder="1" applyAlignment="1">
      <alignment horizontal="center"/>
    </xf>
    <xf numFmtId="3" fontId="116" fillId="0" borderId="0" xfId="0" applyNumberFormat="1" applyFont="1" applyFill="1" applyAlignment="1">
      <alignment horizontal="center"/>
    </xf>
    <xf numFmtId="3" fontId="118" fillId="0" borderId="0" xfId="0" applyNumberFormat="1" applyFont="1" applyFill="1" applyBorder="1" applyAlignment="1">
      <alignment horizontal="center"/>
    </xf>
    <xf numFmtId="166" fontId="90" fillId="0" borderId="0" xfId="8" applyNumberFormat="1" applyFont="1" applyFill="1" applyBorder="1" applyAlignment="1">
      <alignment horizontal="center"/>
    </xf>
    <xf numFmtId="166" fontId="120" fillId="0" borderId="0" xfId="8" applyNumberFormat="1" applyFont="1" applyFill="1" applyBorder="1" applyAlignment="1">
      <alignment horizontal="center"/>
    </xf>
    <xf numFmtId="3" fontId="3" fillId="8" borderId="0" xfId="0" applyNumberFormat="1" applyFont="1" applyFill="1" applyAlignment="1">
      <alignment horizontal="center"/>
    </xf>
    <xf numFmtId="3" fontId="119" fillId="8" borderId="0" xfId="0" applyNumberFormat="1" applyFont="1" applyFill="1" applyAlignment="1">
      <alignment horizontal="center"/>
    </xf>
    <xf numFmtId="0" fontId="90" fillId="0" borderId="0" xfId="0" applyFont="1" applyFill="1" applyBorder="1"/>
    <xf numFmtId="0" fontId="121" fillId="0" borderId="0" xfId="4" applyFont="1" applyFill="1" applyBorder="1"/>
    <xf numFmtId="3" fontId="3" fillId="0" borderId="0" xfId="0" applyNumberFormat="1" applyFont="1" applyAlignment="1">
      <alignment horizontal="center"/>
    </xf>
    <xf numFmtId="165" fontId="10" fillId="0" borderId="0" xfId="8434" applyNumberFormat="1" applyFont="1" applyAlignment="1">
      <alignment horizontal="center"/>
    </xf>
    <xf numFmtId="1" fontId="15" fillId="0" borderId="0" xfId="0" applyNumberFormat="1" applyFont="1" applyFill="1" applyBorder="1" applyAlignment="1">
      <alignment horizontal="center"/>
    </xf>
    <xf numFmtId="0" fontId="3" fillId="8" borderId="0" xfId="0" applyFont="1" applyFill="1"/>
    <xf numFmtId="0" fontId="1" fillId="8" borderId="0" xfId="0" applyFont="1" applyFill="1"/>
    <xf numFmtId="1" fontId="12" fillId="0" borderId="0" xfId="0" applyNumberFormat="1" applyFont="1" applyFill="1" applyBorder="1" applyAlignment="1">
      <alignment horizontal="center" vertical="center"/>
    </xf>
    <xf numFmtId="167" fontId="12" fillId="0" borderId="0" xfId="0" applyNumberFormat="1" applyFont="1" applyFill="1" applyBorder="1" applyAlignment="1">
      <alignment horizontal="center" vertical="center"/>
    </xf>
    <xf numFmtId="1" fontId="123" fillId="0" borderId="0" xfId="0" applyNumberFormat="1" applyFont="1" applyFill="1" applyBorder="1"/>
    <xf numFmtId="1" fontId="122" fillId="0" borderId="0" xfId="0" applyNumberFormat="1" applyFont="1" applyFill="1" applyBorder="1" applyAlignment="1">
      <alignment horizontal="center"/>
    </xf>
    <xf numFmtId="0" fontId="9" fillId="0" borderId="0" xfId="0" applyFont="1" applyAlignment="1">
      <alignment horizontal="left"/>
    </xf>
    <xf numFmtId="3" fontId="3" fillId="15" borderId="0" xfId="0" applyNumberFormat="1" applyFont="1" applyFill="1" applyAlignment="1">
      <alignment horizontal="center"/>
    </xf>
    <xf numFmtId="3" fontId="124" fillId="0" borderId="0" xfId="8434" applyNumberFormat="1" applyFont="1" applyFill="1" applyAlignment="1">
      <alignment horizontal="center"/>
    </xf>
    <xf numFmtId="0" fontId="124" fillId="0" borderId="0" xfId="0" applyFont="1" applyFill="1"/>
    <xf numFmtId="0" fontId="124" fillId="0" borderId="0" xfId="4" applyFont="1" applyFill="1" applyAlignment="1">
      <alignment horizontal="left" indent="2"/>
    </xf>
    <xf numFmtId="0" fontId="125" fillId="0" borderId="0" xfId="0" applyFont="1"/>
    <xf numFmtId="3" fontId="0" fillId="0" borderId="0" xfId="0" applyNumberFormat="1"/>
    <xf numFmtId="1" fontId="2" fillId="15" borderId="0" xfId="0" applyNumberFormat="1" applyFont="1" applyFill="1" applyAlignment="1">
      <alignment horizontal="center"/>
    </xf>
    <xf numFmtId="3" fontId="0" fillId="0" borderId="0" xfId="0" applyNumberFormat="1" applyFill="1"/>
    <xf numFmtId="0" fontId="27" fillId="0" borderId="0" xfId="0" applyFont="1"/>
    <xf numFmtId="1" fontId="41" fillId="0" borderId="0" xfId="8134" applyNumberFormat="1" applyFont="1" applyAlignment="1">
      <alignment horizontal="center"/>
    </xf>
    <xf numFmtId="1" fontId="9" fillId="0" borderId="0" xfId="0" applyNumberFormat="1" applyFont="1" applyAlignment="1">
      <alignment horizontal="center"/>
    </xf>
    <xf numFmtId="1" fontId="3" fillId="0" borderId="0" xfId="0" applyNumberFormat="1" applyFont="1" applyAlignment="1">
      <alignment horizontal="center"/>
    </xf>
    <xf numFmtId="1" fontId="16" fillId="76" borderId="0" xfId="0" applyNumberFormat="1" applyFont="1" applyFill="1" applyBorder="1" applyAlignment="1">
      <alignment horizontal="center"/>
    </xf>
    <xf numFmtId="0" fontId="9" fillId="0" borderId="0" xfId="0" applyFont="1" applyAlignment="1">
      <alignment horizontal="center"/>
    </xf>
    <xf numFmtId="0" fontId="16" fillId="0" borderId="0" xfId="0" applyFont="1" applyFill="1" applyBorder="1" applyAlignment="1">
      <alignment horizontal="center"/>
    </xf>
    <xf numFmtId="1" fontId="15" fillId="0" borderId="0" xfId="0" applyNumberFormat="1" applyFont="1" applyFill="1" applyBorder="1" applyAlignment="1">
      <alignment horizontal="center"/>
    </xf>
    <xf numFmtId="0" fontId="0" fillId="0" borderId="0" xfId="0" applyFill="1"/>
    <xf numFmtId="3" fontId="0" fillId="0" borderId="0" xfId="0" applyNumberFormat="1" applyFill="1" applyAlignment="1">
      <alignment horizontal="center"/>
    </xf>
    <xf numFmtId="0" fontId="0" fillId="0" borderId="0" xfId="0"/>
    <xf numFmtId="0" fontId="3" fillId="0" borderId="0" xfId="0" applyFont="1" applyAlignment="1">
      <alignment horizontal="center"/>
    </xf>
    <xf numFmtId="3" fontId="9" fillId="0" borderId="0" xfId="0" applyNumberFormat="1" applyFont="1" applyFill="1" applyBorder="1" applyAlignment="1">
      <alignment horizontal="center"/>
    </xf>
    <xf numFmtId="3" fontId="12" fillId="0" borderId="0" xfId="5" applyNumberFormat="1" applyFont="1" applyFill="1" applyBorder="1" applyAlignment="1">
      <alignment horizontal="center"/>
    </xf>
    <xf numFmtId="166" fontId="38" fillId="0" borderId="0" xfId="8" applyNumberFormat="1" applyFont="1" applyFill="1" applyAlignment="1">
      <alignment horizontal="center"/>
    </xf>
    <xf numFmtId="164" fontId="38" fillId="0" borderId="0" xfId="0" applyNumberFormat="1" applyFont="1" applyFill="1" applyAlignment="1">
      <alignment horizontal="center"/>
    </xf>
    <xf numFmtId="166" fontId="38" fillId="0" borderId="0" xfId="0" applyNumberFormat="1" applyFont="1" applyFill="1" applyAlignment="1">
      <alignment horizontal="center"/>
    </xf>
    <xf numFmtId="2" fontId="38" fillId="0" borderId="0" xfId="0" applyNumberFormat="1" applyFont="1" applyFill="1" applyAlignment="1">
      <alignment horizontal="center"/>
    </xf>
    <xf numFmtId="167" fontId="38" fillId="0" borderId="0" xfId="0" applyNumberFormat="1" applyFont="1" applyFill="1" applyBorder="1" applyAlignment="1">
      <alignment horizontal="center"/>
    </xf>
    <xf numFmtId="167" fontId="126" fillId="0" borderId="0" xfId="0" applyNumberFormat="1" applyFont="1" applyFill="1" applyBorder="1" applyAlignment="1">
      <alignment horizontal="center"/>
    </xf>
    <xf numFmtId="168" fontId="38" fillId="0" borderId="0" xfId="0" applyNumberFormat="1" applyFont="1" applyFill="1" applyBorder="1" applyAlignment="1">
      <alignment horizontal="center"/>
    </xf>
    <xf numFmtId="3" fontId="38" fillId="0" borderId="0" xfId="0" applyNumberFormat="1" applyFont="1" applyFill="1" applyBorder="1" applyAlignment="1">
      <alignment horizontal="center"/>
    </xf>
    <xf numFmtId="3" fontId="126" fillId="0" borderId="0" xfId="0" applyNumberFormat="1" applyFont="1" applyFill="1" applyBorder="1" applyAlignment="1">
      <alignment horizontal="center"/>
    </xf>
    <xf numFmtId="1" fontId="23" fillId="0" borderId="1" xfId="0" applyNumberFormat="1" applyFont="1" applyBorder="1" applyAlignment="1">
      <alignment horizontal="center"/>
    </xf>
    <xf numFmtId="0" fontId="0" fillId="0" borderId="0" xfId="12" applyFont="1" applyBorder="1"/>
    <xf numFmtId="1" fontId="23" fillId="0" borderId="7" xfId="0" applyNumberFormat="1" applyFont="1" applyBorder="1" applyAlignment="1">
      <alignment horizontal="center"/>
    </xf>
    <xf numFmtId="0" fontId="0" fillId="0" borderId="0" xfId="0"/>
    <xf numFmtId="3" fontId="13" fillId="0" borderId="0" xfId="0" applyNumberFormat="1" applyFont="1" applyFill="1" applyBorder="1"/>
    <xf numFmtId="1" fontId="23" fillId="0" borderId="6" xfId="0" applyNumberFormat="1" applyFont="1" applyBorder="1" applyAlignment="1">
      <alignment horizontal="center"/>
    </xf>
    <xf numFmtId="3" fontId="12" fillId="0" borderId="0" xfId="0" applyNumberFormat="1" applyFont="1" applyFill="1" applyBorder="1"/>
    <xf numFmtId="3" fontId="12" fillId="0" borderId="155" xfId="0" applyNumberFormat="1" applyFont="1" applyFill="1" applyBorder="1" applyAlignment="1">
      <alignment horizontal="center"/>
    </xf>
    <xf numFmtId="3" fontId="12" fillId="0" borderId="155" xfId="0" applyNumberFormat="1" applyFont="1" applyBorder="1"/>
    <xf numFmtId="3" fontId="12" fillId="0" borderId="0" xfId="0" applyNumberFormat="1" applyFont="1" applyFill="1" applyBorder="1" applyAlignment="1">
      <alignment horizontal="center"/>
    </xf>
    <xf numFmtId="1" fontId="23" fillId="0" borderId="5" xfId="0" applyNumberFormat="1" applyFont="1" applyBorder="1" applyAlignment="1">
      <alignment horizontal="center"/>
    </xf>
    <xf numFmtId="0" fontId="0" fillId="0" borderId="0" xfId="0"/>
    <xf numFmtId="3" fontId="16" fillId="0" borderId="0" xfId="0" applyNumberFormat="1" applyFont="1" applyFill="1" applyBorder="1" applyAlignment="1">
      <alignment horizontal="center"/>
    </xf>
    <xf numFmtId="0" fontId="12" fillId="0" borderId="0" xfId="0" applyFont="1" applyFill="1" applyBorder="1"/>
    <xf numFmtId="0" fontId="0" fillId="0" borderId="0" xfId="0"/>
    <xf numFmtId="0" fontId="2" fillId="0" borderId="0" xfId="0" applyFont="1"/>
    <xf numFmtId="0" fontId="0" fillId="0" borderId="0" xfId="0" applyFill="1"/>
    <xf numFmtId="0" fontId="2" fillId="13" borderId="0" xfId="0" applyFont="1" applyFill="1"/>
    <xf numFmtId="3" fontId="0" fillId="0" borderId="0" xfId="0" applyNumberFormat="1" applyAlignment="1">
      <alignment horizontal="center"/>
    </xf>
    <xf numFmtId="3" fontId="2" fillId="0" borderId="0" xfId="0" applyNumberFormat="1" applyFont="1" applyAlignment="1">
      <alignment horizontal="center"/>
    </xf>
    <xf numFmtId="3" fontId="2" fillId="15" borderId="0" xfId="0" applyNumberFormat="1" applyFont="1" applyFill="1" applyAlignment="1">
      <alignment horizontal="center"/>
    </xf>
    <xf numFmtId="3" fontId="15" fillId="0" borderId="0" xfId="0" applyNumberFormat="1" applyFont="1" applyFill="1" applyBorder="1" applyAlignment="1">
      <alignment horizontal="center"/>
    </xf>
    <xf numFmtId="3" fontId="34" fillId="0" borderId="0" xfId="0" applyNumberFormat="1" applyFont="1" applyFill="1" applyAlignment="1">
      <alignment horizontal="center"/>
    </xf>
    <xf numFmtId="1" fontId="0" fillId="0" borderId="0" xfId="0" applyNumberFormat="1" applyAlignment="1">
      <alignment horizontal="center"/>
    </xf>
    <xf numFmtId="1" fontId="2" fillId="0" borderId="0" xfId="0" applyNumberFormat="1" applyFont="1" applyAlignment="1">
      <alignment horizontal="center"/>
    </xf>
    <xf numFmtId="0" fontId="12" fillId="0" borderId="0" xfId="0" applyFont="1" applyFill="1" applyBorder="1"/>
    <xf numFmtId="1" fontId="2" fillId="15" borderId="0" xfId="0" applyNumberFormat="1" applyFont="1" applyFill="1" applyAlignment="1">
      <alignment horizontal="center"/>
    </xf>
    <xf numFmtId="1" fontId="9" fillId="0" borderId="0" xfId="0" applyNumberFormat="1" applyFont="1" applyAlignment="1">
      <alignment horizontal="center"/>
    </xf>
    <xf numFmtId="0" fontId="0" fillId="0" borderId="0" xfId="0"/>
    <xf numFmtId="3" fontId="0" fillId="0" borderId="0" xfId="0" applyNumberFormat="1" applyAlignment="1">
      <alignment horizontal="center"/>
    </xf>
    <xf numFmtId="2" fontId="0" fillId="0" borderId="0" xfId="0" applyNumberFormat="1" applyFill="1" applyBorder="1"/>
    <xf numFmtId="177" fontId="0" fillId="0" borderId="0" xfId="0" applyNumberFormat="1" applyBorder="1"/>
    <xf numFmtId="165" fontId="34" fillId="0" borderId="0" xfId="0" applyNumberFormat="1" applyFont="1" applyAlignment="1">
      <alignment horizontal="center"/>
    </xf>
    <xf numFmtId="178" fontId="0" fillId="0" borderId="0" xfId="0" applyNumberFormat="1"/>
    <xf numFmtId="3" fontId="9" fillId="0" borderId="0" xfId="0" applyNumberFormat="1" applyFont="1"/>
    <xf numFmtId="166" fontId="38" fillId="0" borderId="0" xfId="8" applyNumberFormat="1" applyFont="1" applyFill="1" applyBorder="1" applyAlignment="1">
      <alignment horizontal="center"/>
    </xf>
    <xf numFmtId="3" fontId="126" fillId="13" borderId="0" xfId="8434" applyNumberFormat="1" applyFont="1" applyFill="1" applyAlignment="1">
      <alignment horizontal="center"/>
    </xf>
    <xf numFmtId="166" fontId="38" fillId="0" borderId="0" xfId="8435" applyNumberFormat="1" applyFont="1" applyFill="1" applyBorder="1" applyAlignment="1">
      <alignment horizontal="center"/>
    </xf>
    <xf numFmtId="1" fontId="127" fillId="0" borderId="0" xfId="0" applyNumberFormat="1" applyFont="1" applyFill="1" applyBorder="1" applyAlignment="1">
      <alignment horizontal="center"/>
    </xf>
    <xf numFmtId="3" fontId="127" fillId="0" borderId="0" xfId="0" applyNumberFormat="1" applyFont="1" applyFill="1" applyBorder="1" applyAlignment="1">
      <alignment horizontal="center"/>
    </xf>
    <xf numFmtId="0" fontId="127" fillId="0" borderId="0" xfId="0" applyFont="1" applyAlignment="1">
      <alignment horizontal="center" vertical="center"/>
    </xf>
    <xf numFmtId="3" fontId="127" fillId="0" borderId="0" xfId="0" applyNumberFormat="1" applyFont="1" applyAlignment="1">
      <alignment horizontal="center" vertical="center"/>
    </xf>
    <xf numFmtId="3" fontId="38" fillId="0" borderId="0" xfId="0" applyNumberFormat="1" applyFont="1" applyFill="1" applyAlignment="1">
      <alignment horizontal="center"/>
    </xf>
    <xf numFmtId="3" fontId="38" fillId="0" borderId="0" xfId="0" applyNumberFormat="1" applyFont="1" applyAlignment="1">
      <alignment horizontal="center"/>
    </xf>
    <xf numFmtId="0" fontId="38" fillId="0" borderId="0" xfId="0" applyFont="1" applyAlignment="1">
      <alignment horizontal="center"/>
    </xf>
    <xf numFmtId="9" fontId="38" fillId="0" borderId="0" xfId="0" applyNumberFormat="1" applyFont="1" applyAlignment="1">
      <alignment horizontal="center"/>
    </xf>
    <xf numFmtId="0" fontId="0" fillId="0" borderId="2" xfId="0" applyFont="1" applyFill="1" applyBorder="1"/>
    <xf numFmtId="0" fontId="0" fillId="0" borderId="3" xfId="0" applyFont="1" applyFill="1" applyBorder="1"/>
    <xf numFmtId="0" fontId="0" fillId="0" borderId="3" xfId="0" applyFont="1" applyFill="1" applyBorder="1" applyAlignment="1"/>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Alignment="1"/>
    <xf numFmtId="0" fontId="0" fillId="0" borderId="8" xfId="0" applyFont="1" applyFill="1" applyBorder="1"/>
    <xf numFmtId="0" fontId="2" fillId="12" borderId="0" xfId="0" applyFont="1" applyFill="1"/>
    <xf numFmtId="0" fontId="38" fillId="0" borderId="0" xfId="0" applyFont="1" applyFill="1" applyAlignment="1">
      <alignment horizontal="center"/>
    </xf>
    <xf numFmtId="9" fontId="38" fillId="0" borderId="0" xfId="0" applyNumberFormat="1" applyFont="1" applyFill="1" applyAlignment="1">
      <alignment horizontal="center"/>
    </xf>
    <xf numFmtId="0" fontId="38" fillId="0" borderId="2" xfId="0" applyFont="1" applyFill="1" applyBorder="1" applyAlignment="1">
      <alignment horizontal="center"/>
    </xf>
    <xf numFmtId="3" fontId="38" fillId="0" borderId="2" xfId="0" applyNumberFormat="1" applyFont="1" applyFill="1" applyBorder="1" applyAlignment="1">
      <alignment horizontal="center"/>
    </xf>
    <xf numFmtId="9" fontId="38" fillId="0" borderId="2" xfId="0" applyNumberFormat="1" applyFont="1" applyFill="1" applyBorder="1" applyAlignment="1">
      <alignment horizontal="center"/>
    </xf>
    <xf numFmtId="0" fontId="38" fillId="0" borderId="3" xfId="0" applyFont="1" applyFill="1" applyBorder="1" applyAlignment="1">
      <alignment horizontal="center"/>
    </xf>
    <xf numFmtId="3" fontId="38" fillId="0" borderId="3" xfId="0" applyNumberFormat="1" applyFont="1" applyFill="1" applyBorder="1" applyAlignment="1">
      <alignment horizontal="center"/>
    </xf>
    <xf numFmtId="9" fontId="38" fillId="0" borderId="3" xfId="0" applyNumberFormat="1" applyFont="1" applyFill="1" applyBorder="1" applyAlignment="1">
      <alignment horizontal="center"/>
    </xf>
    <xf numFmtId="0" fontId="38" fillId="0" borderId="0" xfId="0" applyFont="1" applyFill="1" applyBorder="1" applyAlignment="1">
      <alignment horizontal="center"/>
    </xf>
    <xf numFmtId="9" fontId="38" fillId="0" borderId="0" xfId="0" applyNumberFormat="1" applyFont="1" applyFill="1" applyBorder="1" applyAlignment="1">
      <alignment horizontal="center"/>
    </xf>
    <xf numFmtId="0" fontId="38" fillId="0" borderId="8" xfId="0" applyFont="1" applyFill="1" applyBorder="1" applyAlignment="1">
      <alignment horizontal="center"/>
    </xf>
    <xf numFmtId="3" fontId="38" fillId="0" borderId="8" xfId="0" applyNumberFormat="1" applyFont="1" applyFill="1" applyBorder="1" applyAlignment="1">
      <alignment horizontal="center"/>
    </xf>
    <xf numFmtId="9" fontId="38" fillId="0" borderId="8" xfId="0" applyNumberFormat="1" applyFont="1" applyFill="1" applyBorder="1" applyAlignment="1">
      <alignment horizontal="center"/>
    </xf>
    <xf numFmtId="0" fontId="126" fillId="0" borderId="0" xfId="0" applyFont="1" applyFill="1"/>
    <xf numFmtId="0" fontId="126" fillId="0" borderId="0" xfId="0" applyFont="1" applyFill="1" applyAlignment="1">
      <alignment horizontal="center"/>
    </xf>
    <xf numFmtId="1" fontId="127" fillId="0" borderId="0" xfId="0" applyNumberFormat="1" applyFont="1" applyFill="1" applyBorder="1" applyAlignment="1">
      <alignment horizontal="center" vertical="center"/>
    </xf>
    <xf numFmtId="176" fontId="127" fillId="0" borderId="0" xfId="0" applyNumberFormat="1" applyFont="1" applyFill="1" applyBorder="1" applyAlignment="1">
      <alignment horizontal="center"/>
    </xf>
    <xf numFmtId="9" fontId="38" fillId="0" borderId="0" xfId="8" applyFont="1" applyAlignment="1">
      <alignment horizontal="center"/>
    </xf>
    <xf numFmtId="3" fontId="127" fillId="0" borderId="0" xfId="5" applyNumberFormat="1" applyFont="1" applyFill="1" applyBorder="1" applyAlignment="1">
      <alignment horizontal="center"/>
    </xf>
    <xf numFmtId="0" fontId="38" fillId="0" borderId="0" xfId="0" applyFont="1" applyFill="1"/>
    <xf numFmtId="3" fontId="127" fillId="0" borderId="0" xfId="0" applyNumberFormat="1" applyFont="1"/>
    <xf numFmtId="3" fontId="127" fillId="0" borderId="0" xfId="0" applyNumberFormat="1" applyFont="1" applyFill="1"/>
    <xf numFmtId="1" fontId="38" fillId="0" borderId="0" xfId="705" applyNumberFormat="1" applyFont="1" applyBorder="1" applyAlignment="1">
      <alignment horizontal="center"/>
    </xf>
    <xf numFmtId="3" fontId="128" fillId="0" borderId="0" xfId="0" applyNumberFormat="1" applyFont="1" applyFill="1" applyBorder="1" applyAlignment="1">
      <alignment horizontal="center"/>
    </xf>
    <xf numFmtId="165" fontId="38" fillId="0" borderId="0" xfId="0" applyNumberFormat="1" applyFont="1" applyAlignment="1">
      <alignment horizontal="center"/>
    </xf>
    <xf numFmtId="165" fontId="38" fillId="0" borderId="2" xfId="0" applyNumberFormat="1" applyFont="1" applyBorder="1" applyAlignment="1">
      <alignment horizontal="center"/>
    </xf>
    <xf numFmtId="165" fontId="38" fillId="0" borderId="0" xfId="0" applyNumberFormat="1" applyFont="1" applyBorder="1" applyAlignment="1">
      <alignment horizontal="center"/>
    </xf>
    <xf numFmtId="0" fontId="129" fillId="0" borderId="0" xfId="0" applyFont="1"/>
    <xf numFmtId="0" fontId="130" fillId="0" borderId="0" xfId="0" applyFont="1"/>
    <xf numFmtId="0" fontId="0" fillId="0" borderId="0" xfId="8" applyNumberFormat="1" applyFont="1" applyFill="1" applyAlignment="1">
      <alignment horizontal="center"/>
    </xf>
    <xf numFmtId="10" fontId="38" fillId="0" borderId="0" xfId="0" applyNumberFormat="1" applyFont="1" applyFill="1" applyAlignment="1">
      <alignment horizontal="center"/>
    </xf>
    <xf numFmtId="164" fontId="0" fillId="0" borderId="0" xfId="8" applyNumberFormat="1" applyFont="1" applyFill="1" applyAlignment="1">
      <alignment horizontal="center"/>
    </xf>
    <xf numFmtId="164" fontId="0" fillId="0" borderId="0" xfId="10" applyNumberFormat="1" applyFont="1"/>
    <xf numFmtId="0" fontId="0" fillId="0" borderId="0" xfId="10" applyNumberFormat="1" applyFont="1" applyAlignment="1">
      <alignment horizontal="center"/>
    </xf>
    <xf numFmtId="0" fontId="75" fillId="0" borderId="0" xfId="0" applyFont="1" applyFill="1"/>
    <xf numFmtId="3" fontId="34" fillId="0" borderId="0" xfId="0" applyNumberFormat="1" applyFont="1"/>
    <xf numFmtId="3" fontId="75" fillId="0" borderId="0" xfId="0" applyNumberFormat="1" applyFont="1" applyFill="1" applyAlignment="1">
      <alignment horizontal="center"/>
    </xf>
    <xf numFmtId="1" fontId="75" fillId="0" borderId="0" xfId="0" applyNumberFormat="1" applyFont="1" applyFill="1"/>
    <xf numFmtId="0" fontId="2" fillId="0" borderId="0" xfId="0" applyFont="1" applyFill="1" applyAlignment="1">
      <alignment horizontal="right"/>
    </xf>
    <xf numFmtId="167" fontId="38" fillId="0" borderId="0" xfId="0" applyNumberFormat="1" applyFont="1" applyAlignment="1">
      <alignment horizontal="center"/>
    </xf>
    <xf numFmtId="3" fontId="38" fillId="0" borderId="0" xfId="705" applyNumberFormat="1" applyFont="1" applyBorder="1" applyAlignment="1">
      <alignment horizontal="center"/>
    </xf>
    <xf numFmtId="1" fontId="25" fillId="0" borderId="0" xfId="0" applyNumberFormat="1" applyFont="1" applyAlignment="1">
      <alignment horizontal="center"/>
    </xf>
    <xf numFmtId="1" fontId="25" fillId="13" borderId="0" xfId="0" applyNumberFormat="1" applyFont="1" applyFill="1" applyAlignment="1">
      <alignment horizontal="center"/>
    </xf>
    <xf numFmtId="0" fontId="9" fillId="0" borderId="0" xfId="9" applyFont="1" applyAlignment="1">
      <alignment vertical="center"/>
    </xf>
    <xf numFmtId="0" fontId="131" fillId="0" borderId="0" xfId="9" applyFont="1" applyAlignment="1">
      <alignment vertical="center"/>
    </xf>
    <xf numFmtId="2" fontId="127" fillId="0" borderId="0" xfId="0" applyNumberFormat="1" applyFont="1" applyFill="1" applyBorder="1" applyAlignment="1">
      <alignment horizontal="center"/>
    </xf>
    <xf numFmtId="0" fontId="28" fillId="0" borderId="0" xfId="9" applyAlignment="1">
      <alignment vertical="center"/>
    </xf>
    <xf numFmtId="0" fontId="132" fillId="0" borderId="0" xfId="9" applyFont="1"/>
  </cellXfs>
  <cellStyles count="17317">
    <cellStyle name="_x000a_shell=progma 2" xfId="7296"/>
    <cellStyle name="_x000a_shell=progma 2 2" xfId="8725"/>
    <cellStyle name="1.000" xfId="7297"/>
    <cellStyle name="1.000 2" xfId="8726"/>
    <cellStyle name="20 % - Markeringsfarve1" xfId="7237" builtinId="30" customBuiltin="1"/>
    <cellStyle name="20 % - Markeringsfarve1 2" xfId="143"/>
    <cellStyle name="20 % - Markeringsfarve1 2 2" xfId="193"/>
    <cellStyle name="20 % - Markeringsfarve1 2 2 2" xfId="7299"/>
    <cellStyle name="20 % - Markeringsfarve1 2 2 3" xfId="7298"/>
    <cellStyle name="20 % - Markeringsfarve1 2 3" xfId="1252"/>
    <cellStyle name="20 % - Markeringsfarve1 2 3 2" xfId="2869"/>
    <cellStyle name="20 % - Markeringsfarve1 2 3 2 2" xfId="6046"/>
    <cellStyle name="20 % - Markeringsfarve1 2 3 3" xfId="4459"/>
    <cellStyle name="20 % - Markeringsfarve1 2 4" xfId="729"/>
    <cellStyle name="20 % - Markeringsfarve1 2 4 2" xfId="2346"/>
    <cellStyle name="20 % - Markeringsfarve1 2 4 2 2" xfId="5523"/>
    <cellStyle name="20 % - Markeringsfarve1 2 4 3" xfId="3936"/>
    <cellStyle name="20 % - Markeringsfarve1 2 5" xfId="1823"/>
    <cellStyle name="20 % - Markeringsfarve1 2 5 2" xfId="5000"/>
    <cellStyle name="20 % - Markeringsfarve1 2 6" xfId="3413"/>
    <cellStyle name="20 % - Markeringsfarve1 3" xfId="1230"/>
    <cellStyle name="20 % - Markeringsfarve1 3 2" xfId="2847"/>
    <cellStyle name="20 % - Markeringsfarve1 3 2 2" xfId="6024"/>
    <cellStyle name="20 % - Markeringsfarve1 3 3" xfId="4437"/>
    <cellStyle name="20 % - Markeringsfarve1 4" xfId="707"/>
    <cellStyle name="20 % - Markeringsfarve1 4 2" xfId="2324"/>
    <cellStyle name="20 % - Markeringsfarve1 4 2 2" xfId="5501"/>
    <cellStyle name="20 % - Markeringsfarve1 4 3" xfId="3914"/>
    <cellStyle name="20 % - Markeringsfarve1 5" xfId="1801"/>
    <cellStyle name="20 % - Markeringsfarve1 5 2" xfId="4978"/>
    <cellStyle name="20 % - Markeringsfarve1 6" xfId="3391"/>
    <cellStyle name="20 % - Markeringsfarve1 6 2" xfId="7300"/>
    <cellStyle name="20 % - Markeringsfarve1 7" xfId="15"/>
    <cellStyle name="20 % - Markeringsfarve2" xfId="7240" builtinId="34" customBuiltin="1"/>
    <cellStyle name="20 % - Markeringsfarve2 2" xfId="144"/>
    <cellStyle name="20 % - Markeringsfarve2 2 2" xfId="194"/>
    <cellStyle name="20 % - Markeringsfarve2 2 2 2" xfId="7302"/>
    <cellStyle name="20 % - Markeringsfarve2 2 2 3" xfId="7301"/>
    <cellStyle name="20 % - Markeringsfarve2 2 3" xfId="1253"/>
    <cellStyle name="20 % - Markeringsfarve2 2 3 2" xfId="2870"/>
    <cellStyle name="20 % - Markeringsfarve2 2 3 2 2" xfId="6047"/>
    <cellStyle name="20 % - Markeringsfarve2 2 3 3" xfId="4460"/>
    <cellStyle name="20 % - Markeringsfarve2 2 4" xfId="730"/>
    <cellStyle name="20 % - Markeringsfarve2 2 4 2" xfId="2347"/>
    <cellStyle name="20 % - Markeringsfarve2 2 4 2 2" xfId="5524"/>
    <cellStyle name="20 % - Markeringsfarve2 2 4 3" xfId="3937"/>
    <cellStyle name="20 % - Markeringsfarve2 2 5" xfId="1824"/>
    <cellStyle name="20 % - Markeringsfarve2 2 5 2" xfId="5001"/>
    <cellStyle name="20 % - Markeringsfarve2 2 6" xfId="3414"/>
    <cellStyle name="20 % - Markeringsfarve2 3" xfId="1231"/>
    <cellStyle name="20 % - Markeringsfarve2 3 2" xfId="2848"/>
    <cellStyle name="20 % - Markeringsfarve2 3 2 2" xfId="6025"/>
    <cellStyle name="20 % - Markeringsfarve2 3 3" xfId="4438"/>
    <cellStyle name="20 % - Markeringsfarve2 4" xfId="708"/>
    <cellStyle name="20 % - Markeringsfarve2 4 2" xfId="2325"/>
    <cellStyle name="20 % - Markeringsfarve2 4 2 2" xfId="5502"/>
    <cellStyle name="20 % - Markeringsfarve2 4 3" xfId="3915"/>
    <cellStyle name="20 % - Markeringsfarve2 5" xfId="1802"/>
    <cellStyle name="20 % - Markeringsfarve2 5 2" xfId="4979"/>
    <cellStyle name="20 % - Markeringsfarve2 6" xfId="3392"/>
    <cellStyle name="20 % - Markeringsfarve2 6 2" xfId="7303"/>
    <cellStyle name="20 % - Markeringsfarve2 7" xfId="16"/>
    <cellStyle name="20 % - Markeringsfarve3" xfId="7243" builtinId="38" customBuiltin="1"/>
    <cellStyle name="20 % - Markeringsfarve3 2" xfId="145"/>
    <cellStyle name="20 % - Markeringsfarve3 2 2" xfId="195"/>
    <cellStyle name="20 % - Markeringsfarve3 2 2 2" xfId="7305"/>
    <cellStyle name="20 % - Markeringsfarve3 2 2 3" xfId="7304"/>
    <cellStyle name="20 % - Markeringsfarve3 2 3" xfId="1254"/>
    <cellStyle name="20 % - Markeringsfarve3 2 3 2" xfId="2871"/>
    <cellStyle name="20 % - Markeringsfarve3 2 3 2 2" xfId="6048"/>
    <cellStyle name="20 % - Markeringsfarve3 2 3 3" xfId="4461"/>
    <cellStyle name="20 % - Markeringsfarve3 2 4" xfId="731"/>
    <cellStyle name="20 % - Markeringsfarve3 2 4 2" xfId="2348"/>
    <cellStyle name="20 % - Markeringsfarve3 2 4 2 2" xfId="5525"/>
    <cellStyle name="20 % - Markeringsfarve3 2 4 3" xfId="3938"/>
    <cellStyle name="20 % - Markeringsfarve3 2 5" xfId="1825"/>
    <cellStyle name="20 % - Markeringsfarve3 2 5 2" xfId="5002"/>
    <cellStyle name="20 % - Markeringsfarve3 2 6" xfId="3415"/>
    <cellStyle name="20 % - Markeringsfarve3 3" xfId="1232"/>
    <cellStyle name="20 % - Markeringsfarve3 3 2" xfId="2849"/>
    <cellStyle name="20 % - Markeringsfarve3 3 2 2" xfId="6026"/>
    <cellStyle name="20 % - Markeringsfarve3 3 3" xfId="4439"/>
    <cellStyle name="20 % - Markeringsfarve3 4" xfId="709"/>
    <cellStyle name="20 % - Markeringsfarve3 4 2" xfId="2326"/>
    <cellStyle name="20 % - Markeringsfarve3 4 2 2" xfId="5503"/>
    <cellStyle name="20 % - Markeringsfarve3 4 3" xfId="3916"/>
    <cellStyle name="20 % - Markeringsfarve3 5" xfId="1803"/>
    <cellStyle name="20 % - Markeringsfarve3 5 2" xfId="4980"/>
    <cellStyle name="20 % - Markeringsfarve3 6" xfId="3393"/>
    <cellStyle name="20 % - Markeringsfarve3 6 2" xfId="7306"/>
    <cellStyle name="20 % - Markeringsfarve3 7" xfId="21"/>
    <cellStyle name="20 % - Markeringsfarve4" xfId="7246" builtinId="42" customBuiltin="1"/>
    <cellStyle name="20 % - Markeringsfarve4 2" xfId="146"/>
    <cellStyle name="20 % - Markeringsfarve4 2 2" xfId="196"/>
    <cellStyle name="20 % - Markeringsfarve4 2 2 2" xfId="7308"/>
    <cellStyle name="20 % - Markeringsfarve4 2 2 3" xfId="7307"/>
    <cellStyle name="20 % - Markeringsfarve4 2 3" xfId="1255"/>
    <cellStyle name="20 % - Markeringsfarve4 2 3 2" xfId="2872"/>
    <cellStyle name="20 % - Markeringsfarve4 2 3 2 2" xfId="6049"/>
    <cellStyle name="20 % - Markeringsfarve4 2 3 3" xfId="4462"/>
    <cellStyle name="20 % - Markeringsfarve4 2 4" xfId="732"/>
    <cellStyle name="20 % - Markeringsfarve4 2 4 2" xfId="2349"/>
    <cellStyle name="20 % - Markeringsfarve4 2 4 2 2" xfId="5526"/>
    <cellStyle name="20 % - Markeringsfarve4 2 4 3" xfId="3939"/>
    <cellStyle name="20 % - Markeringsfarve4 2 5" xfId="1826"/>
    <cellStyle name="20 % - Markeringsfarve4 2 5 2" xfId="5003"/>
    <cellStyle name="20 % - Markeringsfarve4 2 6" xfId="3416"/>
    <cellStyle name="20 % - Markeringsfarve4 3" xfId="1233"/>
    <cellStyle name="20 % - Markeringsfarve4 3 2" xfId="2850"/>
    <cellStyle name="20 % - Markeringsfarve4 3 2 2" xfId="6027"/>
    <cellStyle name="20 % - Markeringsfarve4 3 3" xfId="4440"/>
    <cellStyle name="20 % - Markeringsfarve4 4" xfId="710"/>
    <cellStyle name="20 % - Markeringsfarve4 4 2" xfId="2327"/>
    <cellStyle name="20 % - Markeringsfarve4 4 2 2" xfId="5504"/>
    <cellStyle name="20 % - Markeringsfarve4 4 3" xfId="3917"/>
    <cellStyle name="20 % - Markeringsfarve4 5" xfId="1804"/>
    <cellStyle name="20 % - Markeringsfarve4 5 2" xfId="4981"/>
    <cellStyle name="20 % - Markeringsfarve4 6" xfId="3394"/>
    <cellStyle name="20 % - Markeringsfarve4 6 2" xfId="7309"/>
    <cellStyle name="20 % - Markeringsfarve4 7" xfId="22"/>
    <cellStyle name="20 % - Markeringsfarve5" xfId="7250" builtinId="46" customBuiltin="1"/>
    <cellStyle name="20 % - Markeringsfarve5 2" xfId="147"/>
    <cellStyle name="20 % - Markeringsfarve5 2 2" xfId="197"/>
    <cellStyle name="20 % - Markeringsfarve5 2 2 2" xfId="7311"/>
    <cellStyle name="20 % - Markeringsfarve5 2 2 3" xfId="7310"/>
    <cellStyle name="20 % - Markeringsfarve5 2 3" xfId="1256"/>
    <cellStyle name="20 % - Markeringsfarve5 2 3 2" xfId="2873"/>
    <cellStyle name="20 % - Markeringsfarve5 2 3 2 2" xfId="6050"/>
    <cellStyle name="20 % - Markeringsfarve5 2 3 3" xfId="4463"/>
    <cellStyle name="20 % - Markeringsfarve5 2 4" xfId="733"/>
    <cellStyle name="20 % - Markeringsfarve5 2 4 2" xfId="2350"/>
    <cellStyle name="20 % - Markeringsfarve5 2 4 2 2" xfId="5527"/>
    <cellStyle name="20 % - Markeringsfarve5 2 4 3" xfId="3940"/>
    <cellStyle name="20 % - Markeringsfarve5 2 5" xfId="1827"/>
    <cellStyle name="20 % - Markeringsfarve5 2 5 2" xfId="5004"/>
    <cellStyle name="20 % - Markeringsfarve5 2 6" xfId="3417"/>
    <cellStyle name="20 % - Markeringsfarve5 3" xfId="1234"/>
    <cellStyle name="20 % - Markeringsfarve5 3 2" xfId="2851"/>
    <cellStyle name="20 % - Markeringsfarve5 3 2 2" xfId="6028"/>
    <cellStyle name="20 % - Markeringsfarve5 3 3" xfId="4441"/>
    <cellStyle name="20 % - Markeringsfarve5 4" xfId="711"/>
    <cellStyle name="20 % - Markeringsfarve5 4 2" xfId="2328"/>
    <cellStyle name="20 % - Markeringsfarve5 4 2 2" xfId="5505"/>
    <cellStyle name="20 % - Markeringsfarve5 4 3" xfId="3918"/>
    <cellStyle name="20 % - Markeringsfarve5 5" xfId="1805"/>
    <cellStyle name="20 % - Markeringsfarve5 5 2" xfId="4982"/>
    <cellStyle name="20 % - Markeringsfarve5 6" xfId="3395"/>
    <cellStyle name="20 % - Markeringsfarve5 6 2" xfId="7312"/>
    <cellStyle name="20 % - Markeringsfarve5 7" xfId="23"/>
    <cellStyle name="20 % - Markeringsfarve6" xfId="7253" builtinId="50" customBuiltin="1"/>
    <cellStyle name="20 % - Markeringsfarve6 2" xfId="148"/>
    <cellStyle name="20 % - Markeringsfarve6 2 2" xfId="198"/>
    <cellStyle name="20 % - Markeringsfarve6 2 2 2" xfId="7314"/>
    <cellStyle name="20 % - Markeringsfarve6 2 2 3" xfId="7313"/>
    <cellStyle name="20 % - Markeringsfarve6 2 3" xfId="1257"/>
    <cellStyle name="20 % - Markeringsfarve6 2 3 2" xfId="2874"/>
    <cellStyle name="20 % - Markeringsfarve6 2 3 2 2" xfId="6051"/>
    <cellStyle name="20 % - Markeringsfarve6 2 3 3" xfId="4464"/>
    <cellStyle name="20 % - Markeringsfarve6 2 4" xfId="734"/>
    <cellStyle name="20 % - Markeringsfarve6 2 4 2" xfId="2351"/>
    <cellStyle name="20 % - Markeringsfarve6 2 4 2 2" xfId="5528"/>
    <cellStyle name="20 % - Markeringsfarve6 2 4 3" xfId="3941"/>
    <cellStyle name="20 % - Markeringsfarve6 2 5" xfId="1828"/>
    <cellStyle name="20 % - Markeringsfarve6 2 5 2" xfId="5005"/>
    <cellStyle name="20 % - Markeringsfarve6 2 6" xfId="3418"/>
    <cellStyle name="20 % - Markeringsfarve6 3" xfId="1235"/>
    <cellStyle name="20 % - Markeringsfarve6 3 2" xfId="2852"/>
    <cellStyle name="20 % - Markeringsfarve6 3 2 2" xfId="6029"/>
    <cellStyle name="20 % - Markeringsfarve6 3 3" xfId="4442"/>
    <cellStyle name="20 % - Markeringsfarve6 4" xfId="712"/>
    <cellStyle name="20 % - Markeringsfarve6 4 2" xfId="2329"/>
    <cellStyle name="20 % - Markeringsfarve6 4 2 2" xfId="5506"/>
    <cellStyle name="20 % - Markeringsfarve6 4 3" xfId="3919"/>
    <cellStyle name="20 % - Markeringsfarve6 5" xfId="1806"/>
    <cellStyle name="20 % - Markeringsfarve6 5 2" xfId="4983"/>
    <cellStyle name="20 % - Markeringsfarve6 6" xfId="3396"/>
    <cellStyle name="20 % - Markeringsfarve6 6 2" xfId="7315"/>
    <cellStyle name="20 % - Markeringsfarve6 7" xfId="24"/>
    <cellStyle name="20% - Accent1 2" xfId="7316"/>
    <cellStyle name="20% - Accent2 2" xfId="7317"/>
    <cellStyle name="20% - Accent3 2" xfId="7318"/>
    <cellStyle name="20% - Accent4 2" xfId="7319"/>
    <cellStyle name="20% - Accent5 2" xfId="7320"/>
    <cellStyle name="20% - Accent6 2" xfId="7321"/>
    <cellStyle name="2x indented GHG Textfiels" xfId="1757"/>
    <cellStyle name="2x indented GHG Textfiels 2" xfId="8915"/>
    <cellStyle name="40 % - Markeringsfarve1" xfId="7238" builtinId="31" customBuiltin="1"/>
    <cellStyle name="40 % - Markeringsfarve1 2" xfId="149"/>
    <cellStyle name="40 % - Markeringsfarve1 2 2" xfId="199"/>
    <cellStyle name="40 % - Markeringsfarve1 2 2 2" xfId="7323"/>
    <cellStyle name="40 % - Markeringsfarve1 2 2 3" xfId="7322"/>
    <cellStyle name="40 % - Markeringsfarve1 2 3" xfId="1258"/>
    <cellStyle name="40 % - Markeringsfarve1 2 3 2" xfId="2875"/>
    <cellStyle name="40 % - Markeringsfarve1 2 3 2 2" xfId="6052"/>
    <cellStyle name="40 % - Markeringsfarve1 2 3 3" xfId="4465"/>
    <cellStyle name="40 % - Markeringsfarve1 2 4" xfId="735"/>
    <cellStyle name="40 % - Markeringsfarve1 2 4 2" xfId="2352"/>
    <cellStyle name="40 % - Markeringsfarve1 2 4 2 2" xfId="5529"/>
    <cellStyle name="40 % - Markeringsfarve1 2 4 3" xfId="3942"/>
    <cellStyle name="40 % - Markeringsfarve1 2 5" xfId="1829"/>
    <cellStyle name="40 % - Markeringsfarve1 2 5 2" xfId="5006"/>
    <cellStyle name="40 % - Markeringsfarve1 2 6" xfId="3419"/>
    <cellStyle name="40 % - Markeringsfarve1 3" xfId="1236"/>
    <cellStyle name="40 % - Markeringsfarve1 3 2" xfId="2853"/>
    <cellStyle name="40 % - Markeringsfarve1 3 2 2" xfId="6030"/>
    <cellStyle name="40 % - Markeringsfarve1 3 3" xfId="4443"/>
    <cellStyle name="40 % - Markeringsfarve1 4" xfId="713"/>
    <cellStyle name="40 % - Markeringsfarve1 4 2" xfId="2330"/>
    <cellStyle name="40 % - Markeringsfarve1 4 2 2" xfId="5507"/>
    <cellStyle name="40 % - Markeringsfarve1 4 3" xfId="3920"/>
    <cellStyle name="40 % - Markeringsfarve1 5" xfId="1807"/>
    <cellStyle name="40 % - Markeringsfarve1 5 2" xfId="4984"/>
    <cellStyle name="40 % - Markeringsfarve1 6" xfId="3397"/>
    <cellStyle name="40 % - Markeringsfarve1 6 2" xfId="7324"/>
    <cellStyle name="40 % - Markeringsfarve1 7" xfId="25"/>
    <cellStyle name="40 % - Markeringsfarve2" xfId="7241" builtinId="35" customBuiltin="1"/>
    <cellStyle name="40 % - Markeringsfarve2 2" xfId="150"/>
    <cellStyle name="40 % - Markeringsfarve2 2 2" xfId="200"/>
    <cellStyle name="40 % - Markeringsfarve2 2 2 2" xfId="7326"/>
    <cellStyle name="40 % - Markeringsfarve2 2 2 3" xfId="7325"/>
    <cellStyle name="40 % - Markeringsfarve2 2 3" xfId="1259"/>
    <cellStyle name="40 % - Markeringsfarve2 2 3 2" xfId="2876"/>
    <cellStyle name="40 % - Markeringsfarve2 2 3 2 2" xfId="6053"/>
    <cellStyle name="40 % - Markeringsfarve2 2 3 3" xfId="4466"/>
    <cellStyle name="40 % - Markeringsfarve2 2 4" xfId="736"/>
    <cellStyle name="40 % - Markeringsfarve2 2 4 2" xfId="2353"/>
    <cellStyle name="40 % - Markeringsfarve2 2 4 2 2" xfId="5530"/>
    <cellStyle name="40 % - Markeringsfarve2 2 4 3" xfId="3943"/>
    <cellStyle name="40 % - Markeringsfarve2 2 5" xfId="1830"/>
    <cellStyle name="40 % - Markeringsfarve2 2 5 2" xfId="5007"/>
    <cellStyle name="40 % - Markeringsfarve2 2 6" xfId="3420"/>
    <cellStyle name="40 % - Markeringsfarve2 3" xfId="1237"/>
    <cellStyle name="40 % - Markeringsfarve2 3 2" xfId="2854"/>
    <cellStyle name="40 % - Markeringsfarve2 3 2 2" xfId="6031"/>
    <cellStyle name="40 % - Markeringsfarve2 3 3" xfId="4444"/>
    <cellStyle name="40 % - Markeringsfarve2 4" xfId="714"/>
    <cellStyle name="40 % - Markeringsfarve2 4 2" xfId="2331"/>
    <cellStyle name="40 % - Markeringsfarve2 4 2 2" xfId="5508"/>
    <cellStyle name="40 % - Markeringsfarve2 4 3" xfId="3921"/>
    <cellStyle name="40 % - Markeringsfarve2 5" xfId="1808"/>
    <cellStyle name="40 % - Markeringsfarve2 5 2" xfId="4985"/>
    <cellStyle name="40 % - Markeringsfarve2 6" xfId="3398"/>
    <cellStyle name="40 % - Markeringsfarve2 6 2" xfId="7327"/>
    <cellStyle name="40 % - Markeringsfarve2 7" xfId="26"/>
    <cellStyle name="40 % - Markeringsfarve3" xfId="7244" builtinId="39" customBuiltin="1"/>
    <cellStyle name="40 % - Markeringsfarve3 2" xfId="151"/>
    <cellStyle name="40 % - Markeringsfarve3 2 2" xfId="201"/>
    <cellStyle name="40 % - Markeringsfarve3 2 2 2" xfId="7329"/>
    <cellStyle name="40 % - Markeringsfarve3 2 2 3" xfId="7328"/>
    <cellStyle name="40 % - Markeringsfarve3 2 3" xfId="1260"/>
    <cellStyle name="40 % - Markeringsfarve3 2 3 2" xfId="2877"/>
    <cellStyle name="40 % - Markeringsfarve3 2 3 2 2" xfId="6054"/>
    <cellStyle name="40 % - Markeringsfarve3 2 3 3" xfId="4467"/>
    <cellStyle name="40 % - Markeringsfarve3 2 4" xfId="737"/>
    <cellStyle name="40 % - Markeringsfarve3 2 4 2" xfId="2354"/>
    <cellStyle name="40 % - Markeringsfarve3 2 4 2 2" xfId="5531"/>
    <cellStyle name="40 % - Markeringsfarve3 2 4 3" xfId="3944"/>
    <cellStyle name="40 % - Markeringsfarve3 2 5" xfId="1831"/>
    <cellStyle name="40 % - Markeringsfarve3 2 5 2" xfId="5008"/>
    <cellStyle name="40 % - Markeringsfarve3 2 6" xfId="3421"/>
    <cellStyle name="40 % - Markeringsfarve3 3" xfId="1238"/>
    <cellStyle name="40 % - Markeringsfarve3 3 2" xfId="2855"/>
    <cellStyle name="40 % - Markeringsfarve3 3 2 2" xfId="6032"/>
    <cellStyle name="40 % - Markeringsfarve3 3 3" xfId="4445"/>
    <cellStyle name="40 % - Markeringsfarve3 4" xfId="715"/>
    <cellStyle name="40 % - Markeringsfarve3 4 2" xfId="2332"/>
    <cellStyle name="40 % - Markeringsfarve3 4 2 2" xfId="5509"/>
    <cellStyle name="40 % - Markeringsfarve3 4 3" xfId="3922"/>
    <cellStyle name="40 % - Markeringsfarve3 5" xfId="1809"/>
    <cellStyle name="40 % - Markeringsfarve3 5 2" xfId="4986"/>
    <cellStyle name="40 % - Markeringsfarve3 6" xfId="3399"/>
    <cellStyle name="40 % - Markeringsfarve3 6 2" xfId="7330"/>
    <cellStyle name="40 % - Markeringsfarve3 7" xfId="27"/>
    <cellStyle name="40 % - Markeringsfarve4" xfId="7247" builtinId="43" customBuiltin="1"/>
    <cellStyle name="40 % - Markeringsfarve4 2" xfId="152"/>
    <cellStyle name="40 % - Markeringsfarve4 2 2" xfId="202"/>
    <cellStyle name="40 % - Markeringsfarve4 2 2 2" xfId="7332"/>
    <cellStyle name="40 % - Markeringsfarve4 2 2 3" xfId="7331"/>
    <cellStyle name="40 % - Markeringsfarve4 2 3" xfId="1261"/>
    <cellStyle name="40 % - Markeringsfarve4 2 3 2" xfId="2878"/>
    <cellStyle name="40 % - Markeringsfarve4 2 3 2 2" xfId="6055"/>
    <cellStyle name="40 % - Markeringsfarve4 2 3 3" xfId="4468"/>
    <cellStyle name="40 % - Markeringsfarve4 2 4" xfId="738"/>
    <cellStyle name="40 % - Markeringsfarve4 2 4 2" xfId="2355"/>
    <cellStyle name="40 % - Markeringsfarve4 2 4 2 2" xfId="5532"/>
    <cellStyle name="40 % - Markeringsfarve4 2 4 3" xfId="3945"/>
    <cellStyle name="40 % - Markeringsfarve4 2 5" xfId="1832"/>
    <cellStyle name="40 % - Markeringsfarve4 2 5 2" xfId="5009"/>
    <cellStyle name="40 % - Markeringsfarve4 2 6" xfId="3422"/>
    <cellStyle name="40 % - Markeringsfarve4 3" xfId="1239"/>
    <cellStyle name="40 % - Markeringsfarve4 3 2" xfId="2856"/>
    <cellStyle name="40 % - Markeringsfarve4 3 2 2" xfId="6033"/>
    <cellStyle name="40 % - Markeringsfarve4 3 3" xfId="4446"/>
    <cellStyle name="40 % - Markeringsfarve4 4" xfId="716"/>
    <cellStyle name="40 % - Markeringsfarve4 4 2" xfId="2333"/>
    <cellStyle name="40 % - Markeringsfarve4 4 2 2" xfId="5510"/>
    <cellStyle name="40 % - Markeringsfarve4 4 3" xfId="3923"/>
    <cellStyle name="40 % - Markeringsfarve4 5" xfId="1810"/>
    <cellStyle name="40 % - Markeringsfarve4 5 2" xfId="4987"/>
    <cellStyle name="40 % - Markeringsfarve4 6" xfId="3400"/>
    <cellStyle name="40 % - Markeringsfarve4 6 2" xfId="7333"/>
    <cellStyle name="40 % - Markeringsfarve4 7" xfId="28"/>
    <cellStyle name="40 % - Markeringsfarve5" xfId="7251" builtinId="47" customBuiltin="1"/>
    <cellStyle name="40 % - Markeringsfarve5 2" xfId="153"/>
    <cellStyle name="40 % - Markeringsfarve5 2 2" xfId="203"/>
    <cellStyle name="40 % - Markeringsfarve5 2 2 2" xfId="7335"/>
    <cellStyle name="40 % - Markeringsfarve5 2 2 3" xfId="7334"/>
    <cellStyle name="40 % - Markeringsfarve5 2 3" xfId="1262"/>
    <cellStyle name="40 % - Markeringsfarve5 2 3 2" xfId="2879"/>
    <cellStyle name="40 % - Markeringsfarve5 2 3 2 2" xfId="6056"/>
    <cellStyle name="40 % - Markeringsfarve5 2 3 3" xfId="4469"/>
    <cellStyle name="40 % - Markeringsfarve5 2 4" xfId="739"/>
    <cellStyle name="40 % - Markeringsfarve5 2 4 2" xfId="2356"/>
    <cellStyle name="40 % - Markeringsfarve5 2 4 2 2" xfId="5533"/>
    <cellStyle name="40 % - Markeringsfarve5 2 4 3" xfId="3946"/>
    <cellStyle name="40 % - Markeringsfarve5 2 5" xfId="1833"/>
    <cellStyle name="40 % - Markeringsfarve5 2 5 2" xfId="5010"/>
    <cellStyle name="40 % - Markeringsfarve5 2 6" xfId="3423"/>
    <cellStyle name="40 % - Markeringsfarve5 3" xfId="1240"/>
    <cellStyle name="40 % - Markeringsfarve5 3 2" xfId="2857"/>
    <cellStyle name="40 % - Markeringsfarve5 3 2 2" xfId="6034"/>
    <cellStyle name="40 % - Markeringsfarve5 3 3" xfId="4447"/>
    <cellStyle name="40 % - Markeringsfarve5 4" xfId="717"/>
    <cellStyle name="40 % - Markeringsfarve5 4 2" xfId="2334"/>
    <cellStyle name="40 % - Markeringsfarve5 4 2 2" xfId="5511"/>
    <cellStyle name="40 % - Markeringsfarve5 4 3" xfId="3924"/>
    <cellStyle name="40 % - Markeringsfarve5 5" xfId="1811"/>
    <cellStyle name="40 % - Markeringsfarve5 5 2" xfId="4988"/>
    <cellStyle name="40 % - Markeringsfarve5 6" xfId="3401"/>
    <cellStyle name="40 % - Markeringsfarve5 6 2" xfId="7336"/>
    <cellStyle name="40 % - Markeringsfarve5 7" xfId="29"/>
    <cellStyle name="40 % - Markeringsfarve6" xfId="7254" builtinId="51" customBuiltin="1"/>
    <cellStyle name="40 % - Markeringsfarve6 2" xfId="154"/>
    <cellStyle name="40 % - Markeringsfarve6 2 2" xfId="204"/>
    <cellStyle name="40 % - Markeringsfarve6 2 2 2" xfId="7338"/>
    <cellStyle name="40 % - Markeringsfarve6 2 2 3" xfId="7337"/>
    <cellStyle name="40 % - Markeringsfarve6 2 3" xfId="1263"/>
    <cellStyle name="40 % - Markeringsfarve6 2 3 2" xfId="2880"/>
    <cellStyle name="40 % - Markeringsfarve6 2 3 2 2" xfId="6057"/>
    <cellStyle name="40 % - Markeringsfarve6 2 3 3" xfId="4470"/>
    <cellStyle name="40 % - Markeringsfarve6 2 4" xfId="740"/>
    <cellStyle name="40 % - Markeringsfarve6 2 4 2" xfId="2357"/>
    <cellStyle name="40 % - Markeringsfarve6 2 4 2 2" xfId="5534"/>
    <cellStyle name="40 % - Markeringsfarve6 2 4 3" xfId="3947"/>
    <cellStyle name="40 % - Markeringsfarve6 2 5" xfId="1834"/>
    <cellStyle name="40 % - Markeringsfarve6 2 5 2" xfId="5011"/>
    <cellStyle name="40 % - Markeringsfarve6 2 6" xfId="3424"/>
    <cellStyle name="40 % - Markeringsfarve6 3" xfId="1241"/>
    <cellStyle name="40 % - Markeringsfarve6 3 2" xfId="2858"/>
    <cellStyle name="40 % - Markeringsfarve6 3 2 2" xfId="6035"/>
    <cellStyle name="40 % - Markeringsfarve6 3 3" xfId="4448"/>
    <cellStyle name="40 % - Markeringsfarve6 4" xfId="718"/>
    <cellStyle name="40 % - Markeringsfarve6 4 2" xfId="2335"/>
    <cellStyle name="40 % - Markeringsfarve6 4 2 2" xfId="5512"/>
    <cellStyle name="40 % - Markeringsfarve6 4 3" xfId="3925"/>
    <cellStyle name="40 % - Markeringsfarve6 5" xfId="1812"/>
    <cellStyle name="40 % - Markeringsfarve6 5 2" xfId="4989"/>
    <cellStyle name="40 % - Markeringsfarve6 6" xfId="3402"/>
    <cellStyle name="40 % - Markeringsfarve6 6 2" xfId="7339"/>
    <cellStyle name="40 % - Markeringsfarve6 7" xfId="30"/>
    <cellStyle name="40% - Accent1 2" xfId="7340"/>
    <cellStyle name="40% - Accent2 2" xfId="7341"/>
    <cellStyle name="40% - Accent3 2" xfId="7342"/>
    <cellStyle name="40% - Accent4 2" xfId="7343"/>
    <cellStyle name="40% - Accent5 2" xfId="7344"/>
    <cellStyle name="40% - Accent6 2" xfId="7345"/>
    <cellStyle name="5x indented GHG Textfiels" xfId="1758"/>
    <cellStyle name="5x indented GHG Textfiels 2" xfId="8916"/>
    <cellStyle name="60 % - Markeringsfarve1" xfId="2" builtinId="32" customBuiltin="1"/>
    <cellStyle name="60 % - Markeringsfarve1 2" xfId="205"/>
    <cellStyle name="60 % - Markeringsfarve1 3" xfId="31"/>
    <cellStyle name="60 % - Markeringsfarve1 4" xfId="8856"/>
    <cellStyle name="60 % - Markeringsfarve2" xfId="7242" builtinId="36" customBuiltin="1"/>
    <cellStyle name="60 % - Markeringsfarve2 2" xfId="206"/>
    <cellStyle name="60 % - Markeringsfarve2 3" xfId="32"/>
    <cellStyle name="60 % - Markeringsfarve3" xfId="7" builtinId="40" customBuiltin="1"/>
    <cellStyle name="60 % - Markeringsfarve3 2" xfId="207"/>
    <cellStyle name="60 % - Markeringsfarve3 3" xfId="33"/>
    <cellStyle name="60 % - Markeringsfarve3 4" xfId="8859"/>
    <cellStyle name="60 % - Markeringsfarve4" xfId="7248" builtinId="44" customBuiltin="1"/>
    <cellStyle name="60 % - Markeringsfarve4 2" xfId="208"/>
    <cellStyle name="60 % - Markeringsfarve4 3" xfId="34"/>
    <cellStyle name="60 % - Markeringsfarve5" xfId="7252" builtinId="48" customBuiltin="1"/>
    <cellStyle name="60 % - Markeringsfarve5 2" xfId="209"/>
    <cellStyle name="60 % - Markeringsfarve5 3" xfId="35"/>
    <cellStyle name="60 % - Markeringsfarve6" xfId="7255" builtinId="52" customBuiltin="1"/>
    <cellStyle name="60 % - Markeringsfarve6 2" xfId="210"/>
    <cellStyle name="60 % - Markeringsfarve6 3" xfId="36"/>
    <cellStyle name="60% - Accent1 2" xfId="7346"/>
    <cellStyle name="60% - Accent2 2" xfId="7347"/>
    <cellStyle name="60% - Accent3 2" xfId="7348"/>
    <cellStyle name="60% - Accent4 2" xfId="7349"/>
    <cellStyle name="60% - Accent5 2" xfId="7350"/>
    <cellStyle name="60% - Accent6 2" xfId="7351"/>
    <cellStyle name="Accent1 2" xfId="7352"/>
    <cellStyle name="Accent2 2" xfId="7353"/>
    <cellStyle name="Accent3 2" xfId="7354"/>
    <cellStyle name="Accent4 2" xfId="7355"/>
    <cellStyle name="Accent5 2" xfId="7356"/>
    <cellStyle name="Accent6 2" xfId="7357"/>
    <cellStyle name="Advarselstekst" xfId="7235" builtinId="11" customBuiltin="1"/>
    <cellStyle name="Advarselstekst 2" xfId="211"/>
    <cellStyle name="AggblueCels_1x" xfId="1763"/>
    <cellStyle name="AggGreen_bld" xfId="1787"/>
    <cellStyle name="Bad 2" xfId="7358"/>
    <cellStyle name="Bemærk! 2" xfId="212"/>
    <cellStyle name="Bemærk! 2 10" xfId="6977"/>
    <cellStyle name="Bemærk! 2 10 2" xfId="9318"/>
    <cellStyle name="Bemærk! 2 10 2 2" xfId="13573"/>
    <cellStyle name="Bemærk! 2 10 2 3" xfId="16320"/>
    <cellStyle name="Bemærk! 2 10 3" xfId="10893"/>
    <cellStyle name="Bemærk! 2 10 4" xfId="12248"/>
    <cellStyle name="Bemærk! 2 10 5" xfId="15080"/>
    <cellStyle name="Bemærk! 2 11" xfId="7133"/>
    <cellStyle name="Bemærk! 2 11 2" xfId="9474"/>
    <cellStyle name="Bemærk! 2 11 2 2" xfId="13729"/>
    <cellStyle name="Bemærk! 2 11 2 3" xfId="16466"/>
    <cellStyle name="Bemærk! 2 11 3" xfId="11049"/>
    <cellStyle name="Bemærk! 2 11 4" xfId="12404"/>
    <cellStyle name="Bemærk! 2 11 5" xfId="15236"/>
    <cellStyle name="Bemærk! 2 12" xfId="7158"/>
    <cellStyle name="Bemærk! 2 12 2" xfId="9499"/>
    <cellStyle name="Bemærk! 2 12 2 2" xfId="13754"/>
    <cellStyle name="Bemærk! 2 12 2 3" xfId="16491"/>
    <cellStyle name="Bemærk! 2 12 3" xfId="11074"/>
    <cellStyle name="Bemærk! 2 12 4" xfId="12429"/>
    <cellStyle name="Bemærk! 2 12 5" xfId="15261"/>
    <cellStyle name="Bemærk! 2 13" xfId="7212"/>
    <cellStyle name="Bemærk! 2 13 2" xfId="9553"/>
    <cellStyle name="Bemærk! 2 13 2 2" xfId="13808"/>
    <cellStyle name="Bemærk! 2 13 2 3" xfId="16545"/>
    <cellStyle name="Bemærk! 2 13 3" xfId="11128"/>
    <cellStyle name="Bemærk! 2 13 4" xfId="12483"/>
    <cellStyle name="Bemærk! 2 13 5" xfId="15315"/>
    <cellStyle name="Bemærk! 2 14" xfId="7216"/>
    <cellStyle name="Bemærk! 2 14 2" xfId="9557"/>
    <cellStyle name="Bemærk! 2 14 2 2" xfId="13812"/>
    <cellStyle name="Bemærk! 2 14 2 3" xfId="16549"/>
    <cellStyle name="Bemærk! 2 14 3" xfId="11132"/>
    <cellStyle name="Bemærk! 2 14 4" xfId="12487"/>
    <cellStyle name="Bemærk! 2 14 5" xfId="15319"/>
    <cellStyle name="Bemærk! 2 15" xfId="7195"/>
    <cellStyle name="Bemærk! 2 15 2" xfId="9536"/>
    <cellStyle name="Bemærk! 2 15 2 2" xfId="13791"/>
    <cellStyle name="Bemærk! 2 15 2 3" xfId="16528"/>
    <cellStyle name="Bemærk! 2 15 3" xfId="11111"/>
    <cellStyle name="Bemærk! 2 15 4" xfId="12466"/>
    <cellStyle name="Bemærk! 2 15 5" xfId="15298"/>
    <cellStyle name="Bemærk! 2 16" xfId="7359"/>
    <cellStyle name="Bemærk! 2 17" xfId="8237"/>
    <cellStyle name="Bemærk! 2 17 2" xfId="9675"/>
    <cellStyle name="Bemærk! 2 17 2 2" xfId="13912"/>
    <cellStyle name="Bemærk! 2 17 2 3" xfId="16649"/>
    <cellStyle name="Bemærk! 2 17 3" xfId="11232"/>
    <cellStyle name="Bemærk! 2 17 4" xfId="12587"/>
    <cellStyle name="Bemærk! 2 17 5" xfId="15419"/>
    <cellStyle name="Bemærk! 2 18" xfId="8366"/>
    <cellStyle name="Bemærk! 2 18 2" xfId="9804"/>
    <cellStyle name="Bemærk! 2 18 2 2" xfId="14041"/>
    <cellStyle name="Bemærk! 2 18 2 3" xfId="16778"/>
    <cellStyle name="Bemærk! 2 18 3" xfId="11361"/>
    <cellStyle name="Bemærk! 2 18 4" xfId="12716"/>
    <cellStyle name="Bemærk! 2 18 5" xfId="15548"/>
    <cellStyle name="Bemærk! 2 19" xfId="8410"/>
    <cellStyle name="Bemærk! 2 19 2" xfId="9848"/>
    <cellStyle name="Bemærk! 2 19 2 2" xfId="14085"/>
    <cellStyle name="Bemærk! 2 19 2 3" xfId="16822"/>
    <cellStyle name="Bemærk! 2 19 3" xfId="11405"/>
    <cellStyle name="Bemærk! 2 19 4" xfId="12760"/>
    <cellStyle name="Bemærk! 2 19 5" xfId="15592"/>
    <cellStyle name="Bemærk! 2 2" xfId="251"/>
    <cellStyle name="Bemærk! 2 2 10" xfId="7136"/>
    <cellStyle name="Bemærk! 2 2 10 2" xfId="9477"/>
    <cellStyle name="Bemærk! 2 2 10 2 2" xfId="13732"/>
    <cellStyle name="Bemærk! 2 2 10 2 3" xfId="16469"/>
    <cellStyle name="Bemærk! 2 2 10 3" xfId="11052"/>
    <cellStyle name="Bemærk! 2 2 10 4" xfId="12407"/>
    <cellStyle name="Bemærk! 2 2 10 5" xfId="15239"/>
    <cellStyle name="Bemærk! 2 2 11" xfId="7161"/>
    <cellStyle name="Bemærk! 2 2 11 2" xfId="9502"/>
    <cellStyle name="Bemærk! 2 2 11 2 2" xfId="13757"/>
    <cellStyle name="Bemærk! 2 2 11 2 3" xfId="16494"/>
    <cellStyle name="Bemærk! 2 2 11 3" xfId="11077"/>
    <cellStyle name="Bemærk! 2 2 11 4" xfId="12432"/>
    <cellStyle name="Bemærk! 2 2 11 5" xfId="15264"/>
    <cellStyle name="Bemærk! 2 2 12" xfId="7191"/>
    <cellStyle name="Bemærk! 2 2 12 2" xfId="9532"/>
    <cellStyle name="Bemærk! 2 2 12 2 2" xfId="13787"/>
    <cellStyle name="Bemærk! 2 2 12 2 3" xfId="16524"/>
    <cellStyle name="Bemærk! 2 2 12 3" xfId="11107"/>
    <cellStyle name="Bemærk! 2 2 12 4" xfId="12462"/>
    <cellStyle name="Bemærk! 2 2 12 5" xfId="15294"/>
    <cellStyle name="Bemærk! 2 2 13" xfId="7183"/>
    <cellStyle name="Bemærk! 2 2 13 2" xfId="9524"/>
    <cellStyle name="Bemærk! 2 2 13 2 2" xfId="13779"/>
    <cellStyle name="Bemærk! 2 2 13 2 3" xfId="16516"/>
    <cellStyle name="Bemærk! 2 2 13 3" xfId="11099"/>
    <cellStyle name="Bemærk! 2 2 13 4" xfId="12454"/>
    <cellStyle name="Bemærk! 2 2 13 5" xfId="15286"/>
    <cellStyle name="Bemærk! 2 2 14" xfId="7142"/>
    <cellStyle name="Bemærk! 2 2 14 2" xfId="9483"/>
    <cellStyle name="Bemærk! 2 2 14 2 2" xfId="13738"/>
    <cellStyle name="Bemærk! 2 2 14 2 3" xfId="16475"/>
    <cellStyle name="Bemærk! 2 2 14 3" xfId="11058"/>
    <cellStyle name="Bemærk! 2 2 14 4" xfId="12413"/>
    <cellStyle name="Bemærk! 2 2 14 5" xfId="15245"/>
    <cellStyle name="Bemærk! 2 2 15" xfId="7360"/>
    <cellStyle name="Bemærk! 2 2 16" xfId="8295"/>
    <cellStyle name="Bemærk! 2 2 16 2" xfId="9733"/>
    <cellStyle name="Bemærk! 2 2 16 2 2" xfId="13970"/>
    <cellStyle name="Bemærk! 2 2 16 2 3" xfId="16707"/>
    <cellStyle name="Bemærk! 2 2 16 3" xfId="11290"/>
    <cellStyle name="Bemærk! 2 2 16 4" xfId="12645"/>
    <cellStyle name="Bemærk! 2 2 16 5" xfId="15477"/>
    <cellStyle name="Bemærk! 2 2 17" xfId="8263"/>
    <cellStyle name="Bemærk! 2 2 17 2" xfId="9701"/>
    <cellStyle name="Bemærk! 2 2 17 2 2" xfId="13938"/>
    <cellStyle name="Bemærk! 2 2 17 2 3" xfId="16675"/>
    <cellStyle name="Bemærk! 2 2 17 3" xfId="11258"/>
    <cellStyle name="Bemærk! 2 2 17 4" xfId="12613"/>
    <cellStyle name="Bemærk! 2 2 17 5" xfId="15445"/>
    <cellStyle name="Bemærk! 2 2 18" xfId="8283"/>
    <cellStyle name="Bemærk! 2 2 18 2" xfId="9721"/>
    <cellStyle name="Bemærk! 2 2 18 2 2" xfId="13958"/>
    <cellStyle name="Bemærk! 2 2 18 2 3" xfId="16695"/>
    <cellStyle name="Bemærk! 2 2 18 3" xfId="11278"/>
    <cellStyle name="Bemærk! 2 2 18 4" xfId="12633"/>
    <cellStyle name="Bemærk! 2 2 18 5" xfId="15465"/>
    <cellStyle name="Bemærk! 2 2 19" xfId="8433"/>
    <cellStyle name="Bemærk! 2 2 19 2" xfId="9871"/>
    <cellStyle name="Bemærk! 2 2 19 2 2" xfId="14108"/>
    <cellStyle name="Bemærk! 2 2 19 2 3" xfId="16845"/>
    <cellStyle name="Bemærk! 2 2 19 3" xfId="11428"/>
    <cellStyle name="Bemærk! 2 2 19 4" xfId="12783"/>
    <cellStyle name="Bemærk! 2 2 19 5" xfId="15615"/>
    <cellStyle name="Bemærk! 2 2 2" xfId="6902"/>
    <cellStyle name="Bemærk! 2 2 2 2" xfId="7362"/>
    <cellStyle name="Bemærk! 2 2 2 3" xfId="7361"/>
    <cellStyle name="Bemærk! 2 2 2 4" xfId="9243"/>
    <cellStyle name="Bemærk! 2 2 2 4 2" xfId="13498"/>
    <cellStyle name="Bemærk! 2 2 2 4 3" xfId="16253"/>
    <cellStyle name="Bemærk! 2 2 2 5" xfId="10818"/>
    <cellStyle name="Bemærk! 2 2 2 6" xfId="12173"/>
    <cellStyle name="Bemærk! 2 2 2 7" xfId="15005"/>
    <cellStyle name="Bemærk! 2 2 20" xfId="8479"/>
    <cellStyle name="Bemærk! 2 2 20 2" xfId="9915"/>
    <cellStyle name="Bemærk! 2 2 20 2 2" xfId="14152"/>
    <cellStyle name="Bemærk! 2 2 20 2 3" xfId="16889"/>
    <cellStyle name="Bemærk! 2 2 20 3" xfId="11472"/>
    <cellStyle name="Bemærk! 2 2 20 4" xfId="12827"/>
    <cellStyle name="Bemærk! 2 2 20 5" xfId="15659"/>
    <cellStyle name="Bemærk! 2 2 21" xfId="8579"/>
    <cellStyle name="Bemærk! 2 2 21 2" xfId="10015"/>
    <cellStyle name="Bemærk! 2 2 21 2 2" xfId="14252"/>
    <cellStyle name="Bemærk! 2 2 21 2 3" xfId="16989"/>
    <cellStyle name="Bemærk! 2 2 21 3" xfId="11572"/>
    <cellStyle name="Bemærk! 2 2 21 4" xfId="12927"/>
    <cellStyle name="Bemærk! 2 2 21 5" xfId="15759"/>
    <cellStyle name="Bemærk! 2 2 22" xfId="8613"/>
    <cellStyle name="Bemærk! 2 2 22 2" xfId="10049"/>
    <cellStyle name="Bemærk! 2 2 22 2 2" xfId="14286"/>
    <cellStyle name="Bemærk! 2 2 22 2 3" xfId="17023"/>
    <cellStyle name="Bemærk! 2 2 22 3" xfId="11606"/>
    <cellStyle name="Bemærk! 2 2 22 4" xfId="12961"/>
    <cellStyle name="Bemærk! 2 2 22 5" xfId="15793"/>
    <cellStyle name="Bemærk! 2 2 23" xfId="8676"/>
    <cellStyle name="Bemærk! 2 2 23 2" xfId="10112"/>
    <cellStyle name="Bemærk! 2 2 23 2 2" xfId="14349"/>
    <cellStyle name="Bemærk! 2 2 23 2 3" xfId="17086"/>
    <cellStyle name="Bemærk! 2 2 23 3" xfId="11669"/>
    <cellStyle name="Bemærk! 2 2 23 4" xfId="13024"/>
    <cellStyle name="Bemærk! 2 2 23 5" xfId="15856"/>
    <cellStyle name="Bemærk! 2 2 24" xfId="8630"/>
    <cellStyle name="Bemærk! 2 2 24 2" xfId="10066"/>
    <cellStyle name="Bemærk! 2 2 24 2 2" xfId="14303"/>
    <cellStyle name="Bemærk! 2 2 24 2 3" xfId="17040"/>
    <cellStyle name="Bemærk! 2 2 24 3" xfId="11623"/>
    <cellStyle name="Bemærk! 2 2 24 4" xfId="12978"/>
    <cellStyle name="Bemærk! 2 2 24 5" xfId="15810"/>
    <cellStyle name="Bemærk! 2 2 25" xfId="8714"/>
    <cellStyle name="Bemærk! 2 2 25 2" xfId="10150"/>
    <cellStyle name="Bemærk! 2 2 25 2 2" xfId="14387"/>
    <cellStyle name="Bemærk! 2 2 25 2 3" xfId="17124"/>
    <cellStyle name="Bemærk! 2 2 25 3" xfId="11707"/>
    <cellStyle name="Bemærk! 2 2 25 4" xfId="13062"/>
    <cellStyle name="Bemærk! 2 2 25 5" xfId="15894"/>
    <cellStyle name="Bemærk! 2 2 26" xfId="8911"/>
    <cellStyle name="Bemærk! 2 2 26 2" xfId="13176"/>
    <cellStyle name="Bemærk! 2 2 26 3" xfId="15981"/>
    <cellStyle name="Bemærk! 2 2 27" xfId="10264"/>
    <cellStyle name="Bemærk! 2 2 27 2" xfId="14501"/>
    <cellStyle name="Bemærk! 2 2 27 3" xfId="17238"/>
    <cellStyle name="Bemærk! 2 2 28" xfId="10330"/>
    <cellStyle name="Bemærk! 2 2 28 2" xfId="14567"/>
    <cellStyle name="Bemærk! 2 2 28 3" xfId="17304"/>
    <cellStyle name="Bemærk! 2 2 29" xfId="10273"/>
    <cellStyle name="Bemærk! 2 2 29 2" xfId="14510"/>
    <cellStyle name="Bemærk! 2 2 29 3" xfId="17247"/>
    <cellStyle name="Bemærk! 2 2 3" xfId="6839"/>
    <cellStyle name="Bemærk! 2 2 3 2" xfId="7364"/>
    <cellStyle name="Bemærk! 2 2 3 3" xfId="7363"/>
    <cellStyle name="Bemærk! 2 2 3 4" xfId="9180"/>
    <cellStyle name="Bemærk! 2 2 3 4 2" xfId="13435"/>
    <cellStyle name="Bemærk! 2 2 3 4 3" xfId="16195"/>
    <cellStyle name="Bemærk! 2 2 3 5" xfId="10755"/>
    <cellStyle name="Bemærk! 2 2 3 6" xfId="12110"/>
    <cellStyle name="Bemærk! 2 2 3 7" xfId="14942"/>
    <cellStyle name="Bemærk! 2 2 30" xfId="10416"/>
    <cellStyle name="Bemærk! 2 2 31" xfId="10482"/>
    <cellStyle name="Bemærk! 2 2 32" xfId="11850"/>
    <cellStyle name="Bemærk! 2 2 33" xfId="14683"/>
    <cellStyle name="Bemærk! 2 2 4" xfId="6695"/>
    <cellStyle name="Bemærk! 2 2 4 2" xfId="7365"/>
    <cellStyle name="Bemærk! 2 2 4 3" xfId="9036"/>
    <cellStyle name="Bemærk! 2 2 4 3 2" xfId="13291"/>
    <cellStyle name="Bemærk! 2 2 4 3 3" xfId="16075"/>
    <cellStyle name="Bemærk! 2 2 4 4" xfId="10611"/>
    <cellStyle name="Bemærk! 2 2 4 5" xfId="11966"/>
    <cellStyle name="Bemærk! 2 2 4 6" xfId="14798"/>
    <cellStyle name="Bemærk! 2 2 5" xfId="6796"/>
    <cellStyle name="Bemærk! 2 2 5 2" xfId="9137"/>
    <cellStyle name="Bemærk! 2 2 5 2 2" xfId="13392"/>
    <cellStyle name="Bemærk! 2 2 5 2 3" xfId="16161"/>
    <cellStyle name="Bemærk! 2 2 5 3" xfId="10712"/>
    <cellStyle name="Bemærk! 2 2 5 4" xfId="12067"/>
    <cellStyle name="Bemærk! 2 2 5 5" xfId="14899"/>
    <cellStyle name="Bemærk! 2 2 6" xfId="6640"/>
    <cellStyle name="Bemærk! 2 2 6 2" xfId="8981"/>
    <cellStyle name="Bemærk! 2 2 6 2 2" xfId="13236"/>
    <cellStyle name="Bemærk! 2 2 6 2 3" xfId="16021"/>
    <cellStyle name="Bemærk! 2 2 6 3" xfId="10556"/>
    <cellStyle name="Bemærk! 2 2 6 4" xfId="11911"/>
    <cellStyle name="Bemærk! 2 2 6 5" xfId="14743"/>
    <cellStyle name="Bemærk! 2 2 7" xfId="6632"/>
    <cellStyle name="Bemærk! 2 2 7 2" xfId="8973"/>
    <cellStyle name="Bemærk! 2 2 7 2 2" xfId="13228"/>
    <cellStyle name="Bemærk! 2 2 7 2 3" xfId="16014"/>
    <cellStyle name="Bemærk! 2 2 7 3" xfId="10548"/>
    <cellStyle name="Bemærk! 2 2 7 4" xfId="11903"/>
    <cellStyle name="Bemærk! 2 2 7 5" xfId="14735"/>
    <cellStyle name="Bemærk! 2 2 8" xfId="6751"/>
    <cellStyle name="Bemærk! 2 2 8 2" xfId="9092"/>
    <cellStyle name="Bemærk! 2 2 8 2 2" xfId="13347"/>
    <cellStyle name="Bemærk! 2 2 8 2 3" xfId="16119"/>
    <cellStyle name="Bemærk! 2 2 8 3" xfId="10667"/>
    <cellStyle name="Bemærk! 2 2 8 4" xfId="12022"/>
    <cellStyle name="Bemærk! 2 2 8 5" xfId="14854"/>
    <cellStyle name="Bemærk! 2 2 9" xfId="6822"/>
    <cellStyle name="Bemærk! 2 2 9 2" xfId="9163"/>
    <cellStyle name="Bemærk! 2 2 9 2 2" xfId="13418"/>
    <cellStyle name="Bemærk! 2 2 9 2 3" xfId="16178"/>
    <cellStyle name="Bemærk! 2 2 9 3" xfId="10738"/>
    <cellStyle name="Bemærk! 2 2 9 4" xfId="12093"/>
    <cellStyle name="Bemærk! 2 2 9 5" xfId="14925"/>
    <cellStyle name="Bemærk! 2 20" xfId="8430"/>
    <cellStyle name="Bemærk! 2 20 2" xfId="9868"/>
    <cellStyle name="Bemærk! 2 20 2 2" xfId="14105"/>
    <cellStyle name="Bemærk! 2 20 2 3" xfId="16842"/>
    <cellStyle name="Bemærk! 2 20 3" xfId="11425"/>
    <cellStyle name="Bemærk! 2 20 4" xfId="12780"/>
    <cellStyle name="Bemærk! 2 20 5" xfId="15612"/>
    <cellStyle name="Bemærk! 2 21" xfId="8474"/>
    <cellStyle name="Bemærk! 2 21 2" xfId="9910"/>
    <cellStyle name="Bemærk! 2 21 2 2" xfId="14147"/>
    <cellStyle name="Bemærk! 2 21 2 3" xfId="16884"/>
    <cellStyle name="Bemærk! 2 21 3" xfId="11467"/>
    <cellStyle name="Bemærk! 2 21 4" xfId="12822"/>
    <cellStyle name="Bemærk! 2 21 5" xfId="15654"/>
    <cellStyle name="Bemærk! 2 22" xfId="8694"/>
    <cellStyle name="Bemærk! 2 22 2" xfId="10130"/>
    <cellStyle name="Bemærk! 2 22 2 2" xfId="14367"/>
    <cellStyle name="Bemærk! 2 22 2 3" xfId="17104"/>
    <cellStyle name="Bemærk! 2 22 3" xfId="11687"/>
    <cellStyle name="Bemærk! 2 22 4" xfId="13042"/>
    <cellStyle name="Bemærk! 2 22 5" xfId="15874"/>
    <cellStyle name="Bemærk! 2 23" xfId="8607"/>
    <cellStyle name="Bemærk! 2 23 2" xfId="10043"/>
    <cellStyle name="Bemærk! 2 23 2 2" xfId="14280"/>
    <cellStyle name="Bemærk! 2 23 2 3" xfId="17017"/>
    <cellStyle name="Bemærk! 2 23 3" xfId="11600"/>
    <cellStyle name="Bemærk! 2 23 4" xfId="12955"/>
    <cellStyle name="Bemærk! 2 23 5" xfId="15787"/>
    <cellStyle name="Bemærk! 2 24" xfId="8706"/>
    <cellStyle name="Bemærk! 2 24 2" xfId="10142"/>
    <cellStyle name="Bemærk! 2 24 2 2" xfId="14379"/>
    <cellStyle name="Bemærk! 2 24 2 3" xfId="17116"/>
    <cellStyle name="Bemærk! 2 24 3" xfId="11699"/>
    <cellStyle name="Bemærk! 2 24 4" xfId="13054"/>
    <cellStyle name="Bemærk! 2 24 5" xfId="15886"/>
    <cellStyle name="Bemærk! 2 25" xfId="8503"/>
    <cellStyle name="Bemærk! 2 25 2" xfId="9939"/>
    <cellStyle name="Bemærk! 2 25 2 2" xfId="14176"/>
    <cellStyle name="Bemærk! 2 25 2 3" xfId="16913"/>
    <cellStyle name="Bemærk! 2 25 3" xfId="11496"/>
    <cellStyle name="Bemærk! 2 25 4" xfId="12851"/>
    <cellStyle name="Bemærk! 2 25 5" xfId="15683"/>
    <cellStyle name="Bemærk! 2 26" xfId="8512"/>
    <cellStyle name="Bemærk! 2 26 2" xfId="9948"/>
    <cellStyle name="Bemærk! 2 26 2 2" xfId="14185"/>
    <cellStyle name="Bemærk! 2 26 2 3" xfId="16922"/>
    <cellStyle name="Bemærk! 2 26 3" xfId="11505"/>
    <cellStyle name="Bemærk! 2 26 4" xfId="12860"/>
    <cellStyle name="Bemærk! 2 26 5" xfId="15692"/>
    <cellStyle name="Bemærk! 2 27" xfId="8901"/>
    <cellStyle name="Bemærk! 2 27 2" xfId="13174"/>
    <cellStyle name="Bemærk! 2 27 3" xfId="15979"/>
    <cellStyle name="Bemærk! 2 28" xfId="10260"/>
    <cellStyle name="Bemærk! 2 28 2" xfId="14497"/>
    <cellStyle name="Bemærk! 2 28 3" xfId="17234"/>
    <cellStyle name="Bemærk! 2 29" xfId="10275"/>
    <cellStyle name="Bemærk! 2 29 2" xfId="14512"/>
    <cellStyle name="Bemærk! 2 29 3" xfId="17249"/>
    <cellStyle name="Bemærk! 2 3" xfId="6907"/>
    <cellStyle name="Bemærk! 2 3 2" xfId="7367"/>
    <cellStyle name="Bemærk! 2 3 3" xfId="7366"/>
    <cellStyle name="Bemærk! 2 3 4" xfId="9248"/>
    <cellStyle name="Bemærk! 2 3 4 2" xfId="13503"/>
    <cellStyle name="Bemærk! 2 3 4 3" xfId="16255"/>
    <cellStyle name="Bemærk! 2 3 5" xfId="10823"/>
    <cellStyle name="Bemærk! 2 3 6" xfId="12178"/>
    <cellStyle name="Bemærk! 2 3 7" xfId="15010"/>
    <cellStyle name="Bemærk! 2 30" xfId="10303"/>
    <cellStyle name="Bemærk! 2 30 2" xfId="14540"/>
    <cellStyle name="Bemærk! 2 30 3" xfId="17277"/>
    <cellStyle name="Bemærk! 2 31" xfId="10411"/>
    <cellStyle name="Bemærk! 2 32" xfId="10478"/>
    <cellStyle name="Bemærk! 2 33" xfId="11848"/>
    <cellStyle name="Bemærk! 2 34" xfId="14681"/>
    <cellStyle name="Bemærk! 2 4" xfId="6830"/>
    <cellStyle name="Bemærk! 2 4 2" xfId="7369"/>
    <cellStyle name="Bemærk! 2 4 3" xfId="7368"/>
    <cellStyle name="Bemærk! 2 4 4" xfId="9171"/>
    <cellStyle name="Bemærk! 2 4 4 2" xfId="13426"/>
    <cellStyle name="Bemærk! 2 4 4 3" xfId="16186"/>
    <cellStyle name="Bemærk! 2 4 5" xfId="10746"/>
    <cellStyle name="Bemærk! 2 4 6" xfId="12101"/>
    <cellStyle name="Bemærk! 2 4 7" xfId="14933"/>
    <cellStyle name="Bemærk! 2 5" xfId="6857"/>
    <cellStyle name="Bemærk! 2 5 2" xfId="7371"/>
    <cellStyle name="Bemærk! 2 5 3" xfId="7370"/>
    <cellStyle name="Bemærk! 2 5 4" xfId="9198"/>
    <cellStyle name="Bemærk! 2 5 4 2" xfId="13453"/>
    <cellStyle name="Bemærk! 2 5 4 3" xfId="16209"/>
    <cellStyle name="Bemærk! 2 5 5" xfId="10773"/>
    <cellStyle name="Bemærk! 2 5 6" xfId="12128"/>
    <cellStyle name="Bemærk! 2 5 7" xfId="14960"/>
    <cellStyle name="Bemærk! 2 6" xfId="6749"/>
    <cellStyle name="Bemærk! 2 6 2" xfId="7372"/>
    <cellStyle name="Bemærk! 2 6 2 2" xfId="9564"/>
    <cellStyle name="Bemærk! 2 6 3" xfId="8727"/>
    <cellStyle name="Bemærk! 2 6 4" xfId="9090"/>
    <cellStyle name="Bemærk! 2 6 4 2" xfId="13345"/>
    <cellStyle name="Bemærk! 2 6 4 3" xfId="16118"/>
    <cellStyle name="Bemærk! 2 6 5" xfId="10665"/>
    <cellStyle name="Bemærk! 2 6 6" xfId="12020"/>
    <cellStyle name="Bemærk! 2 6 7" xfId="14852"/>
    <cellStyle name="Bemærk! 2 7" xfId="6785"/>
    <cellStyle name="Bemærk! 2 7 2" xfId="7374"/>
    <cellStyle name="Bemærk! 2 7 3" xfId="7373"/>
    <cellStyle name="Bemærk! 2 7 4" xfId="9126"/>
    <cellStyle name="Bemærk! 2 7 4 2" xfId="13381"/>
    <cellStyle name="Bemærk! 2 7 4 3" xfId="16150"/>
    <cellStyle name="Bemærk! 2 7 5" xfId="10701"/>
    <cellStyle name="Bemærk! 2 7 6" xfId="12056"/>
    <cellStyle name="Bemærk! 2 7 7" xfId="14888"/>
    <cellStyle name="Bemærk! 2 8" xfId="6922"/>
    <cellStyle name="Bemærk! 2 8 2" xfId="7375"/>
    <cellStyle name="Bemærk! 2 8 3" xfId="9263"/>
    <cellStyle name="Bemærk! 2 8 3 2" xfId="13518"/>
    <cellStyle name="Bemærk! 2 8 3 3" xfId="16268"/>
    <cellStyle name="Bemærk! 2 8 4" xfId="10838"/>
    <cellStyle name="Bemærk! 2 8 5" xfId="12193"/>
    <cellStyle name="Bemærk! 2 8 6" xfId="15025"/>
    <cellStyle name="Bemærk! 2 9" xfId="6970"/>
    <cellStyle name="Bemærk! 2 9 2" xfId="9311"/>
    <cellStyle name="Bemærk! 2 9 2 2" xfId="13566"/>
    <cellStyle name="Bemærk! 2 9 2 3" xfId="16313"/>
    <cellStyle name="Bemærk! 2 9 3" xfId="10886"/>
    <cellStyle name="Bemærk! 2 9 4" xfId="12241"/>
    <cellStyle name="Bemærk! 2 9 5" xfId="15073"/>
    <cellStyle name="Bemærk! 3" xfId="7376"/>
    <cellStyle name="Bemærk! 3 2" xfId="8728"/>
    <cellStyle name="Bemærk! 4" xfId="7377"/>
    <cellStyle name="Bemærk! 4 2" xfId="7378"/>
    <cellStyle name="Bemærk! 4 2 2" xfId="7379"/>
    <cellStyle name="Bemærk! 4 3" xfId="8729"/>
    <cellStyle name="Bemærk! 5" xfId="7380"/>
    <cellStyle name="Bemærk! 5 2" xfId="8730"/>
    <cellStyle name="Bemærk! 6" xfId="7381"/>
    <cellStyle name="Bemærk! 6 2" xfId="7382"/>
    <cellStyle name="Beregning" xfId="7232" builtinId="22" customBuiltin="1"/>
    <cellStyle name="Beregning 2" xfId="213"/>
    <cellStyle name="Beregning 2 10" xfId="7186"/>
    <cellStyle name="Beregning 2 10 2" xfId="9527"/>
    <cellStyle name="Beregning 2 10 2 2" xfId="13782"/>
    <cellStyle name="Beregning 2 10 2 3" xfId="16519"/>
    <cellStyle name="Beregning 2 10 3" xfId="11102"/>
    <cellStyle name="Beregning 2 10 4" xfId="12457"/>
    <cellStyle name="Beregning 2 10 5" xfId="15289"/>
    <cellStyle name="Beregning 2 11" xfId="7137"/>
    <cellStyle name="Beregning 2 11 2" xfId="9478"/>
    <cellStyle name="Beregning 2 11 2 2" xfId="13733"/>
    <cellStyle name="Beregning 2 11 2 3" xfId="16470"/>
    <cellStyle name="Beregning 2 11 3" xfId="11053"/>
    <cellStyle name="Beregning 2 11 4" xfId="12408"/>
    <cellStyle name="Beregning 2 11 5" xfId="15240"/>
    <cellStyle name="Beregning 2 12" xfId="8286"/>
    <cellStyle name="Beregning 2 12 2" xfId="9724"/>
    <cellStyle name="Beregning 2 12 2 2" xfId="13961"/>
    <cellStyle name="Beregning 2 12 2 3" xfId="16698"/>
    <cellStyle name="Beregning 2 12 3" xfId="11281"/>
    <cellStyle name="Beregning 2 12 4" xfId="12636"/>
    <cellStyle name="Beregning 2 12 5" xfId="15468"/>
    <cellStyle name="Beregning 2 13" xfId="8431"/>
    <cellStyle name="Beregning 2 13 2" xfId="9869"/>
    <cellStyle name="Beregning 2 13 2 2" xfId="14106"/>
    <cellStyle name="Beregning 2 13 2 3" xfId="16843"/>
    <cellStyle name="Beregning 2 13 3" xfId="11426"/>
    <cellStyle name="Beregning 2 13 4" xfId="12781"/>
    <cellStyle name="Beregning 2 13 5" xfId="15613"/>
    <cellStyle name="Beregning 2 14" xfId="8475"/>
    <cellStyle name="Beregning 2 14 2" xfId="9911"/>
    <cellStyle name="Beregning 2 14 2 2" xfId="14148"/>
    <cellStyle name="Beregning 2 14 2 3" xfId="16885"/>
    <cellStyle name="Beregning 2 14 3" xfId="11468"/>
    <cellStyle name="Beregning 2 14 4" xfId="12823"/>
    <cellStyle name="Beregning 2 14 5" xfId="15655"/>
    <cellStyle name="Beregning 2 15" xfId="8583"/>
    <cellStyle name="Beregning 2 15 2" xfId="10019"/>
    <cellStyle name="Beregning 2 15 2 2" xfId="14256"/>
    <cellStyle name="Beregning 2 15 2 3" xfId="16993"/>
    <cellStyle name="Beregning 2 15 3" xfId="11576"/>
    <cellStyle name="Beregning 2 15 4" xfId="12931"/>
    <cellStyle name="Beregning 2 15 5" xfId="15763"/>
    <cellStyle name="Beregning 2 16" xfId="8513"/>
    <cellStyle name="Beregning 2 16 2" xfId="9949"/>
    <cellStyle name="Beregning 2 16 2 2" xfId="14186"/>
    <cellStyle name="Beregning 2 16 2 3" xfId="16923"/>
    <cellStyle name="Beregning 2 16 3" xfId="11506"/>
    <cellStyle name="Beregning 2 16 4" xfId="12861"/>
    <cellStyle name="Beregning 2 16 5" xfId="15693"/>
    <cellStyle name="Beregning 2 17" xfId="8618"/>
    <cellStyle name="Beregning 2 17 2" xfId="10054"/>
    <cellStyle name="Beregning 2 17 2 2" xfId="14291"/>
    <cellStyle name="Beregning 2 17 2 3" xfId="17028"/>
    <cellStyle name="Beregning 2 17 3" xfId="11611"/>
    <cellStyle name="Beregning 2 17 4" xfId="12966"/>
    <cellStyle name="Beregning 2 17 5" xfId="15798"/>
    <cellStyle name="Beregning 2 18" xfId="8557"/>
    <cellStyle name="Beregning 2 18 2" xfId="9993"/>
    <cellStyle name="Beregning 2 18 2 2" xfId="14230"/>
    <cellStyle name="Beregning 2 18 2 3" xfId="16967"/>
    <cellStyle name="Beregning 2 18 3" xfId="11550"/>
    <cellStyle name="Beregning 2 18 4" xfId="12905"/>
    <cellStyle name="Beregning 2 18 5" xfId="15737"/>
    <cellStyle name="Beregning 2 19" xfId="8691"/>
    <cellStyle name="Beregning 2 19 2" xfId="10127"/>
    <cellStyle name="Beregning 2 19 2 2" xfId="14364"/>
    <cellStyle name="Beregning 2 19 2 3" xfId="17101"/>
    <cellStyle name="Beregning 2 19 3" xfId="11684"/>
    <cellStyle name="Beregning 2 19 4" xfId="13039"/>
    <cellStyle name="Beregning 2 19 5" xfId="15871"/>
    <cellStyle name="Beregning 2 2" xfId="6850"/>
    <cellStyle name="Beregning 2 2 2" xfId="9191"/>
    <cellStyle name="Beregning 2 2 2 2" xfId="13446"/>
    <cellStyle name="Beregning 2 2 2 3" xfId="16202"/>
    <cellStyle name="Beregning 2 2 3" xfId="10766"/>
    <cellStyle name="Beregning 2 2 4" xfId="12121"/>
    <cellStyle name="Beregning 2 2 5" xfId="14953"/>
    <cellStyle name="Beregning 2 20" xfId="8902"/>
    <cellStyle name="Beregning 2 20 2" xfId="13175"/>
    <cellStyle name="Beregning 2 20 3" xfId="15980"/>
    <cellStyle name="Beregning 2 21" xfId="10261"/>
    <cellStyle name="Beregning 2 21 2" xfId="14498"/>
    <cellStyle name="Beregning 2 21 3" xfId="17235"/>
    <cellStyle name="Beregning 2 22" xfId="10333"/>
    <cellStyle name="Beregning 2 22 2" xfId="14570"/>
    <cellStyle name="Beregning 2 22 3" xfId="17307"/>
    <cellStyle name="Beregning 2 23" xfId="10328"/>
    <cellStyle name="Beregning 2 23 2" xfId="14565"/>
    <cellStyle name="Beregning 2 23 3" xfId="17302"/>
    <cellStyle name="Beregning 2 24" xfId="10412"/>
    <cellStyle name="Beregning 2 25" xfId="10443"/>
    <cellStyle name="Beregning 2 26" xfId="11849"/>
    <cellStyle name="Beregning 2 27" xfId="14682"/>
    <cellStyle name="Beregning 2 3" xfId="6783"/>
    <cellStyle name="Beregning 2 3 2" xfId="9124"/>
    <cellStyle name="Beregning 2 3 2 2" xfId="13379"/>
    <cellStyle name="Beregning 2 3 2 3" xfId="16148"/>
    <cellStyle name="Beregning 2 3 3" xfId="10699"/>
    <cellStyle name="Beregning 2 3 4" xfId="12054"/>
    <cellStyle name="Beregning 2 3 5" xfId="14886"/>
    <cellStyle name="Beregning 2 4" xfId="6837"/>
    <cellStyle name="Beregning 2 4 2" xfId="9178"/>
    <cellStyle name="Beregning 2 4 2 2" xfId="13433"/>
    <cellStyle name="Beregning 2 4 2 3" xfId="16193"/>
    <cellStyle name="Beregning 2 4 3" xfId="10753"/>
    <cellStyle name="Beregning 2 4 4" xfId="12108"/>
    <cellStyle name="Beregning 2 4 5" xfId="14940"/>
    <cellStyle name="Beregning 2 5" xfId="6878"/>
    <cellStyle name="Beregning 2 5 2" xfId="9219"/>
    <cellStyle name="Beregning 2 5 2 2" xfId="13474"/>
    <cellStyle name="Beregning 2 5 2 3" xfId="16229"/>
    <cellStyle name="Beregning 2 5 3" xfId="10794"/>
    <cellStyle name="Beregning 2 5 4" xfId="12149"/>
    <cellStyle name="Beregning 2 5 5" xfId="14981"/>
    <cellStyle name="Beregning 2 6" xfId="6606"/>
    <cellStyle name="Beregning 2 6 2" xfId="8947"/>
    <cellStyle name="Beregning 2 6 2 2" xfId="13202"/>
    <cellStyle name="Beregning 2 6 2 3" xfId="15989"/>
    <cellStyle name="Beregning 2 6 3" xfId="10522"/>
    <cellStyle name="Beregning 2 6 4" xfId="11877"/>
    <cellStyle name="Beregning 2 6 5" xfId="14709"/>
    <cellStyle name="Beregning 2 7" xfId="7134"/>
    <cellStyle name="Beregning 2 7 2" xfId="9475"/>
    <cellStyle name="Beregning 2 7 2 2" xfId="13730"/>
    <cellStyle name="Beregning 2 7 2 3" xfId="16467"/>
    <cellStyle name="Beregning 2 7 3" xfId="11050"/>
    <cellStyle name="Beregning 2 7 4" xfId="12405"/>
    <cellStyle name="Beregning 2 7 5" xfId="15237"/>
    <cellStyle name="Beregning 2 8" xfId="7141"/>
    <cellStyle name="Beregning 2 8 2" xfId="9482"/>
    <cellStyle name="Beregning 2 8 2 2" xfId="13737"/>
    <cellStyle name="Beregning 2 8 2 3" xfId="16474"/>
    <cellStyle name="Beregning 2 8 3" xfId="11057"/>
    <cellStyle name="Beregning 2 8 4" xfId="12412"/>
    <cellStyle name="Beregning 2 8 5" xfId="15244"/>
    <cellStyle name="Beregning 2 9" xfId="7168"/>
    <cellStyle name="Beregning 2 9 2" xfId="9509"/>
    <cellStyle name="Beregning 2 9 2 2" xfId="13764"/>
    <cellStyle name="Beregning 2 9 2 3" xfId="16501"/>
    <cellStyle name="Beregning 2 9 3" xfId="11084"/>
    <cellStyle name="Beregning 2 9 4" xfId="12439"/>
    <cellStyle name="Beregning 2 9 5" xfId="15271"/>
    <cellStyle name="Bruger data" xfId="7383"/>
    <cellStyle name="C01_Main head" xfId="7384"/>
    <cellStyle name="C02_Column heads" xfId="7385"/>
    <cellStyle name="C03_Sub head bold" xfId="7386"/>
    <cellStyle name="C03a_Sub head" xfId="7387"/>
    <cellStyle name="C04_Total text white bold" xfId="7388"/>
    <cellStyle name="C04a_Total text black with rule" xfId="7389"/>
    <cellStyle name="C05_Main text" xfId="7390"/>
    <cellStyle name="C06_Figs" xfId="7391"/>
    <cellStyle name="C07_Figs 1 dec percent" xfId="7392"/>
    <cellStyle name="C08_Figs 1 decimal" xfId="7393"/>
    <cellStyle name="C09_Notes" xfId="7394"/>
    <cellStyle name="Calculation 2" xfId="7395"/>
    <cellStyle name="Calculation 2 2" xfId="7396"/>
    <cellStyle name="Calculation 2 2 2" xfId="8175"/>
    <cellStyle name="Calculation 2 2 2 2" xfId="8818"/>
    <cellStyle name="Calculation 2 2 2 2 2" xfId="13104"/>
    <cellStyle name="Calculation 2 2 2 2 3" xfId="15936"/>
    <cellStyle name="Calculation 2 2 2 3" xfId="9614"/>
    <cellStyle name="Calculation 2 2 2 3 2" xfId="13851"/>
    <cellStyle name="Calculation 2 2 2 3 3" xfId="16588"/>
    <cellStyle name="Calculation 2 2 2 4" xfId="11171"/>
    <cellStyle name="Calculation 2 2 2 5" xfId="12526"/>
    <cellStyle name="Calculation 2 2 2 6" xfId="15358"/>
    <cellStyle name="Calculation 2 2 3" xfId="8732"/>
    <cellStyle name="Calculation 2 2 3 2" xfId="13073"/>
    <cellStyle name="Calculation 2 2 3 3" xfId="15905"/>
    <cellStyle name="Calculation 2 2 4" xfId="9566"/>
    <cellStyle name="Calculation 2 2 4 2" xfId="13820"/>
    <cellStyle name="Calculation 2 2 4 3" xfId="16557"/>
    <cellStyle name="Calculation 2 2 5" xfId="11140"/>
    <cellStyle name="Calculation 2 2 6" xfId="12495"/>
    <cellStyle name="Calculation 2 2 7" xfId="15327"/>
    <cellStyle name="Calculation 2 3" xfId="8174"/>
    <cellStyle name="Calculation 2 3 2" xfId="8817"/>
    <cellStyle name="Calculation 2 3 2 2" xfId="13103"/>
    <cellStyle name="Calculation 2 3 2 3" xfId="15935"/>
    <cellStyle name="Calculation 2 3 3" xfId="9613"/>
    <cellStyle name="Calculation 2 3 3 2" xfId="13850"/>
    <cellStyle name="Calculation 2 3 3 3" xfId="16587"/>
    <cellStyle name="Calculation 2 3 4" xfId="11170"/>
    <cellStyle name="Calculation 2 3 5" xfId="12525"/>
    <cellStyle name="Calculation 2 3 6" xfId="15357"/>
    <cellStyle name="Calculation 2 4" xfId="8731"/>
    <cellStyle name="Calculation 2 4 2" xfId="13072"/>
    <cellStyle name="Calculation 2 4 3" xfId="15904"/>
    <cellStyle name="Calculation 2 5" xfId="9565"/>
    <cellStyle name="Calculation 2 5 2" xfId="13819"/>
    <cellStyle name="Calculation 2 5 3" xfId="16556"/>
    <cellStyle name="Calculation 2 6" xfId="11139"/>
    <cellStyle name="Calculation 2 7" xfId="12494"/>
    <cellStyle name="Calculation 2 8" xfId="15326"/>
    <cellStyle name="Calculations" xfId="7397"/>
    <cellStyle name="Check Cell 2" xfId="7398"/>
    <cellStyle name="Comma 10" xfId="7399"/>
    <cellStyle name="Comma 10 2" xfId="8733"/>
    <cellStyle name="Comma 2" xfId="7400"/>
    <cellStyle name="Comma 2 2" xfId="7401"/>
    <cellStyle name="Comma 2 3" xfId="8734"/>
    <cellStyle name="Comma 3" xfId="7402"/>
    <cellStyle name="Comma 3 2" xfId="7403"/>
    <cellStyle name="Comma 3 3" xfId="8735"/>
    <cellStyle name="Comma 4" xfId="7404"/>
    <cellStyle name="Comma 4 2" xfId="7405"/>
    <cellStyle name="Comma 4 3" xfId="8736"/>
    <cellStyle name="Comma 5" xfId="7406"/>
    <cellStyle name="Comma 5 2" xfId="7407"/>
    <cellStyle name="Comma 5 3" xfId="8737"/>
    <cellStyle name="Comma 6" xfId="7408"/>
    <cellStyle name="Comma 6 2" xfId="7409"/>
    <cellStyle name="Comma 6 3" xfId="8738"/>
    <cellStyle name="Comma 7" xfId="7410"/>
    <cellStyle name="Comma 8" xfId="7411"/>
    <cellStyle name="Comma 9" xfId="7412"/>
    <cellStyle name="Comma 9 2" xfId="7413"/>
    <cellStyle name="Comma 9 2 2" xfId="7414"/>
    <cellStyle name="Comma 9 2 2 2" xfId="7415"/>
    <cellStyle name="Comma 9 2 3" xfId="7416"/>
    <cellStyle name="Comma 9 2 3 2" xfId="7417"/>
    <cellStyle name="Comma 9 2 4" xfId="7418"/>
    <cellStyle name="Comma 9 3" xfId="7419"/>
    <cellStyle name="Comma 9 3 2" xfId="7420"/>
    <cellStyle name="Comma 9 4" xfId="7421"/>
    <cellStyle name="Comma 9 4 2" xfId="7422"/>
    <cellStyle name="Comma 9 5" xfId="7423"/>
    <cellStyle name="Comma 9 5 2" xfId="7424"/>
    <cellStyle name="Comma 9 6" xfId="7425"/>
    <cellStyle name="Comma0 - Type3" xfId="37"/>
    <cellStyle name="Constants" xfId="1764"/>
    <cellStyle name="CustomizationCells" xfId="1765"/>
    <cellStyle name="Date" xfId="8122"/>
    <cellStyle name="Date 2" xfId="8774"/>
    <cellStyle name="DocBox_EmptyRow" xfId="1766"/>
    <cellStyle name="Empty_B_border" xfId="1767"/>
    <cellStyle name="Euro" xfId="7426"/>
    <cellStyle name="Euro 2" xfId="8739"/>
    <cellStyle name="Explanatory Text 2" xfId="7427"/>
    <cellStyle name="Fixed2 - Type2" xfId="38"/>
    <cellStyle name="Forklarende tekst" xfId="4" builtinId="53" customBuiltin="1"/>
    <cellStyle name="Forklarende tekst 2" xfId="214"/>
    <cellStyle name="God" xfId="7228" builtinId="26" customBuiltin="1"/>
    <cellStyle name="God 2" xfId="215"/>
    <cellStyle name="Good 2" xfId="7428"/>
    <cellStyle name="Heading 1 2" xfId="7429"/>
    <cellStyle name="Heading 2 2" xfId="7430"/>
    <cellStyle name="Heading 3 2" xfId="7431"/>
    <cellStyle name="Heading 4 2" xfId="7432"/>
    <cellStyle name="Headline" xfId="1768"/>
    <cellStyle name="Hyperlink 2" xfId="7433"/>
    <cellStyle name="Hyperlink 2 2" xfId="7434"/>
    <cellStyle name="Hyperlink 3" xfId="7435"/>
    <cellStyle name="Input" xfId="7230" builtinId="20" customBuiltin="1"/>
    <cellStyle name="Input 2" xfId="40"/>
    <cellStyle name="Input 2 10" xfId="7207"/>
    <cellStyle name="Input 2 10 2" xfId="9548"/>
    <cellStyle name="Input 2 10 2 2" xfId="13803"/>
    <cellStyle name="Input 2 10 2 3" xfId="16540"/>
    <cellStyle name="Input 2 10 3" xfId="11123"/>
    <cellStyle name="Input 2 10 4" xfId="12478"/>
    <cellStyle name="Input 2 10 5" xfId="15310"/>
    <cellStyle name="Input 2 11" xfId="7181"/>
    <cellStyle name="Input 2 11 2" xfId="9522"/>
    <cellStyle name="Input 2 11 2 2" xfId="13777"/>
    <cellStyle name="Input 2 11 2 3" xfId="16514"/>
    <cellStyle name="Input 2 11 3" xfId="11097"/>
    <cellStyle name="Input 2 11 4" xfId="12452"/>
    <cellStyle name="Input 2 11 5" xfId="15284"/>
    <cellStyle name="Input 2 12" xfId="8304"/>
    <cellStyle name="Input 2 12 2" xfId="9742"/>
    <cellStyle name="Input 2 12 2 2" xfId="13979"/>
    <cellStyle name="Input 2 12 2 3" xfId="16716"/>
    <cellStyle name="Input 2 12 3" xfId="11299"/>
    <cellStyle name="Input 2 12 4" xfId="12654"/>
    <cellStyle name="Input 2 12 5" xfId="15486"/>
    <cellStyle name="Input 2 13" xfId="8432"/>
    <cellStyle name="Input 2 13 2" xfId="9870"/>
    <cellStyle name="Input 2 13 2 2" xfId="14107"/>
    <cellStyle name="Input 2 13 2 3" xfId="16844"/>
    <cellStyle name="Input 2 13 3" xfId="11427"/>
    <cellStyle name="Input 2 13 4" xfId="12782"/>
    <cellStyle name="Input 2 13 5" xfId="15614"/>
    <cellStyle name="Input 2 14" xfId="8438"/>
    <cellStyle name="Input 2 14 2" xfId="9874"/>
    <cellStyle name="Input 2 14 2 2" xfId="14111"/>
    <cellStyle name="Input 2 14 2 3" xfId="16848"/>
    <cellStyle name="Input 2 14 3" xfId="11431"/>
    <cellStyle name="Input 2 14 4" xfId="12786"/>
    <cellStyle name="Input 2 14 5" xfId="15618"/>
    <cellStyle name="Input 2 15" xfId="8460"/>
    <cellStyle name="Input 2 15 2" xfId="9896"/>
    <cellStyle name="Input 2 15 2 2" xfId="14133"/>
    <cellStyle name="Input 2 15 2 3" xfId="16870"/>
    <cellStyle name="Input 2 15 3" xfId="11453"/>
    <cellStyle name="Input 2 15 4" xfId="12808"/>
    <cellStyle name="Input 2 15 5" xfId="15640"/>
    <cellStyle name="Input 2 16" xfId="8515"/>
    <cellStyle name="Input 2 16 2" xfId="9951"/>
    <cellStyle name="Input 2 16 2 2" xfId="14188"/>
    <cellStyle name="Input 2 16 2 3" xfId="16925"/>
    <cellStyle name="Input 2 16 3" xfId="11508"/>
    <cellStyle name="Input 2 16 4" xfId="12863"/>
    <cellStyle name="Input 2 16 5" xfId="15695"/>
    <cellStyle name="Input 2 17" xfId="8606"/>
    <cellStyle name="Input 2 17 2" xfId="10042"/>
    <cellStyle name="Input 2 17 2 2" xfId="14279"/>
    <cellStyle name="Input 2 17 2 3" xfId="17016"/>
    <cellStyle name="Input 2 17 3" xfId="11599"/>
    <cellStyle name="Input 2 17 4" xfId="12954"/>
    <cellStyle name="Input 2 17 5" xfId="15786"/>
    <cellStyle name="Input 2 18" xfId="8553"/>
    <cellStyle name="Input 2 18 2" xfId="9989"/>
    <cellStyle name="Input 2 18 2 2" xfId="14226"/>
    <cellStyle name="Input 2 18 2 3" xfId="16963"/>
    <cellStyle name="Input 2 18 3" xfId="11546"/>
    <cellStyle name="Input 2 18 4" xfId="12901"/>
    <cellStyle name="Input 2 18 5" xfId="15733"/>
    <cellStyle name="Input 2 19" xfId="8603"/>
    <cellStyle name="Input 2 19 2" xfId="10039"/>
    <cellStyle name="Input 2 19 2 2" xfId="14276"/>
    <cellStyle name="Input 2 19 2 3" xfId="17013"/>
    <cellStyle name="Input 2 19 3" xfId="11596"/>
    <cellStyle name="Input 2 19 4" xfId="12951"/>
    <cellStyle name="Input 2 19 5" xfId="15783"/>
    <cellStyle name="Input 2 2" xfId="6610"/>
    <cellStyle name="Input 2 2 2" xfId="8172"/>
    <cellStyle name="Input 2 2 2 2" xfId="8815"/>
    <cellStyle name="Input 2 2 2 2 2" xfId="13101"/>
    <cellStyle name="Input 2 2 2 2 3" xfId="15933"/>
    <cellStyle name="Input 2 2 2 3" xfId="9611"/>
    <cellStyle name="Input 2 2 2 3 2" xfId="13848"/>
    <cellStyle name="Input 2 2 2 3 3" xfId="16585"/>
    <cellStyle name="Input 2 2 2 4" xfId="11168"/>
    <cellStyle name="Input 2 2 2 5" xfId="12523"/>
    <cellStyle name="Input 2 2 2 6" xfId="15355"/>
    <cellStyle name="Input 2 2 3" xfId="7436"/>
    <cellStyle name="Input 2 2 3 2" xfId="9567"/>
    <cellStyle name="Input 2 2 3 2 2" xfId="13821"/>
    <cellStyle name="Input 2 2 3 2 3" xfId="16558"/>
    <cellStyle name="Input 2 2 3 3" xfId="11141"/>
    <cellStyle name="Input 2 2 3 4" xfId="12496"/>
    <cellStyle name="Input 2 2 3 5" xfId="15328"/>
    <cellStyle name="Input 2 2 4" xfId="8740"/>
    <cellStyle name="Input 2 2 4 2" xfId="13074"/>
    <cellStyle name="Input 2 2 4 3" xfId="15906"/>
    <cellStyle name="Input 2 2 5" xfId="8951"/>
    <cellStyle name="Input 2 2 5 2" xfId="13206"/>
    <cellStyle name="Input 2 2 5 3" xfId="15993"/>
    <cellStyle name="Input 2 2 6" xfId="10526"/>
    <cellStyle name="Input 2 2 7" xfId="11881"/>
    <cellStyle name="Input 2 2 8" xfId="14713"/>
    <cellStyle name="Input 2 20" xfId="8862"/>
    <cellStyle name="Input 2 20 2" xfId="13142"/>
    <cellStyle name="Input 2 20 3" xfId="15974"/>
    <cellStyle name="Input 2 21" xfId="10229"/>
    <cellStyle name="Input 2 21 2" xfId="14466"/>
    <cellStyle name="Input 2 21 3" xfId="17203"/>
    <cellStyle name="Input 2 22" xfId="10250"/>
    <cellStyle name="Input 2 22 2" xfId="14487"/>
    <cellStyle name="Input 2 22 3" xfId="17224"/>
    <cellStyle name="Input 2 23" xfId="10324"/>
    <cellStyle name="Input 2 23 2" xfId="14561"/>
    <cellStyle name="Input 2 23 3" xfId="17298"/>
    <cellStyle name="Input 2 24" xfId="10344"/>
    <cellStyle name="Input 2 25" xfId="10481"/>
    <cellStyle name="Input 2 26" xfId="11786"/>
    <cellStyle name="Input 2 27" xfId="14676"/>
    <cellStyle name="Input 2 3" xfId="6658"/>
    <cellStyle name="Input 2 3 2" xfId="8173"/>
    <cellStyle name="Input 2 3 2 2" xfId="9612"/>
    <cellStyle name="Input 2 3 2 2 2" xfId="13849"/>
    <cellStyle name="Input 2 3 2 2 3" xfId="16586"/>
    <cellStyle name="Input 2 3 2 3" xfId="11169"/>
    <cellStyle name="Input 2 3 2 4" xfId="12524"/>
    <cellStyle name="Input 2 3 2 5" xfId="15356"/>
    <cellStyle name="Input 2 3 3" xfId="8816"/>
    <cellStyle name="Input 2 3 3 2" xfId="13102"/>
    <cellStyle name="Input 2 3 3 3" xfId="15934"/>
    <cellStyle name="Input 2 3 4" xfId="8999"/>
    <cellStyle name="Input 2 3 4 2" xfId="13254"/>
    <cellStyle name="Input 2 3 4 3" xfId="16039"/>
    <cellStyle name="Input 2 3 5" xfId="10574"/>
    <cellStyle name="Input 2 3 6" xfId="11929"/>
    <cellStyle name="Input 2 3 7" xfId="14761"/>
    <cellStyle name="Input 2 4" xfId="6682"/>
    <cellStyle name="Input 2 4 2" xfId="9023"/>
    <cellStyle name="Input 2 4 2 2" xfId="13278"/>
    <cellStyle name="Input 2 4 2 3" xfId="16062"/>
    <cellStyle name="Input 2 4 3" xfId="10598"/>
    <cellStyle name="Input 2 4 4" xfId="11953"/>
    <cellStyle name="Input 2 4 5" xfId="14785"/>
    <cellStyle name="Input 2 5" xfId="6663"/>
    <cellStyle name="Input 2 5 2" xfId="9004"/>
    <cellStyle name="Input 2 5 2 2" xfId="13259"/>
    <cellStyle name="Input 2 5 2 3" xfId="16044"/>
    <cellStyle name="Input 2 5 3" xfId="10579"/>
    <cellStyle name="Input 2 5 4" xfId="11934"/>
    <cellStyle name="Input 2 5 5" xfId="14766"/>
    <cellStyle name="Input 2 6" xfId="6835"/>
    <cellStyle name="Input 2 6 2" xfId="9176"/>
    <cellStyle name="Input 2 6 2 2" xfId="13431"/>
    <cellStyle name="Input 2 6 2 3" xfId="16191"/>
    <cellStyle name="Input 2 6 3" xfId="10751"/>
    <cellStyle name="Input 2 6 4" xfId="12106"/>
    <cellStyle name="Input 2 6 5" xfId="14938"/>
    <cellStyle name="Input 2 7" xfId="7071"/>
    <cellStyle name="Input 2 7 2" xfId="9412"/>
    <cellStyle name="Input 2 7 2 2" xfId="13667"/>
    <cellStyle name="Input 2 7 2 3" xfId="16404"/>
    <cellStyle name="Input 2 7 3" xfId="10987"/>
    <cellStyle name="Input 2 7 4" xfId="12342"/>
    <cellStyle name="Input 2 7 5" xfId="15174"/>
    <cellStyle name="Input 2 8" xfId="7160"/>
    <cellStyle name="Input 2 8 2" xfId="9501"/>
    <cellStyle name="Input 2 8 2 2" xfId="13756"/>
    <cellStyle name="Input 2 8 2 3" xfId="16493"/>
    <cellStyle name="Input 2 8 3" xfId="11076"/>
    <cellStyle name="Input 2 8 4" xfId="12431"/>
    <cellStyle name="Input 2 8 5" xfId="15263"/>
    <cellStyle name="Input 2 9" xfId="7202"/>
    <cellStyle name="Input 2 9 2" xfId="9543"/>
    <cellStyle name="Input 2 9 2 2" xfId="13798"/>
    <cellStyle name="Input 2 9 2 3" xfId="16535"/>
    <cellStyle name="Input 2 9 3" xfId="11118"/>
    <cellStyle name="Input 2 9 4" xfId="12473"/>
    <cellStyle name="Input 2 9 5" xfId="15305"/>
    <cellStyle name="Input 3" xfId="39"/>
    <cellStyle name="Input 3 10" xfId="7179"/>
    <cellStyle name="Input 3 10 2" xfId="9520"/>
    <cellStyle name="Input 3 10 2 2" xfId="13775"/>
    <cellStyle name="Input 3 10 2 3" xfId="16512"/>
    <cellStyle name="Input 3 10 3" xfId="11095"/>
    <cellStyle name="Input 3 10 4" xfId="12450"/>
    <cellStyle name="Input 3 10 5" xfId="15282"/>
    <cellStyle name="Input 3 11" xfId="7205"/>
    <cellStyle name="Input 3 11 2" xfId="9546"/>
    <cellStyle name="Input 3 11 2 2" xfId="13801"/>
    <cellStyle name="Input 3 11 2 3" xfId="16538"/>
    <cellStyle name="Input 3 11 3" xfId="11121"/>
    <cellStyle name="Input 3 11 4" xfId="12476"/>
    <cellStyle name="Input 3 11 5" xfId="15308"/>
    <cellStyle name="Input 3 12" xfId="8314"/>
    <cellStyle name="Input 3 12 2" xfId="9752"/>
    <cellStyle name="Input 3 12 2 2" xfId="13989"/>
    <cellStyle name="Input 3 12 2 3" xfId="16726"/>
    <cellStyle name="Input 3 12 3" xfId="11309"/>
    <cellStyle name="Input 3 12 4" xfId="12664"/>
    <cellStyle name="Input 3 12 5" xfId="15496"/>
    <cellStyle name="Input 3 13" xfId="8437"/>
    <cellStyle name="Input 3 13 2" xfId="9873"/>
    <cellStyle name="Input 3 13 2 2" xfId="14110"/>
    <cellStyle name="Input 3 13 2 3" xfId="16847"/>
    <cellStyle name="Input 3 13 3" xfId="11430"/>
    <cellStyle name="Input 3 13 4" xfId="12785"/>
    <cellStyle name="Input 3 13 5" xfId="15617"/>
    <cellStyle name="Input 3 14" xfId="8461"/>
    <cellStyle name="Input 3 14 2" xfId="9897"/>
    <cellStyle name="Input 3 14 2 2" xfId="14134"/>
    <cellStyle name="Input 3 14 2 3" xfId="16871"/>
    <cellStyle name="Input 3 14 3" xfId="11454"/>
    <cellStyle name="Input 3 14 4" xfId="12809"/>
    <cellStyle name="Input 3 14 5" xfId="15641"/>
    <cellStyle name="Input 3 15" xfId="8558"/>
    <cellStyle name="Input 3 15 2" xfId="9994"/>
    <cellStyle name="Input 3 15 2 2" xfId="14231"/>
    <cellStyle name="Input 3 15 2 3" xfId="16968"/>
    <cellStyle name="Input 3 15 3" xfId="11551"/>
    <cellStyle name="Input 3 15 4" xfId="12906"/>
    <cellStyle name="Input 3 15 5" xfId="15738"/>
    <cellStyle name="Input 3 16" xfId="8488"/>
    <cellStyle name="Input 3 16 2" xfId="9924"/>
    <cellStyle name="Input 3 16 2 2" xfId="14161"/>
    <cellStyle name="Input 3 16 2 3" xfId="16898"/>
    <cellStyle name="Input 3 16 3" xfId="11481"/>
    <cellStyle name="Input 3 16 4" xfId="12836"/>
    <cellStyle name="Input 3 16 5" xfId="15668"/>
    <cellStyle name="Input 3 17" xfId="8677"/>
    <cellStyle name="Input 3 17 2" xfId="10113"/>
    <cellStyle name="Input 3 17 2 2" xfId="14350"/>
    <cellStyle name="Input 3 17 2 3" xfId="17087"/>
    <cellStyle name="Input 3 17 3" xfId="11670"/>
    <cellStyle name="Input 3 17 4" xfId="13025"/>
    <cellStyle name="Input 3 17 5" xfId="15857"/>
    <cellStyle name="Input 3 18" xfId="8615"/>
    <cellStyle name="Input 3 18 2" xfId="10051"/>
    <cellStyle name="Input 3 18 2 2" xfId="14288"/>
    <cellStyle name="Input 3 18 2 3" xfId="17025"/>
    <cellStyle name="Input 3 18 3" xfId="11608"/>
    <cellStyle name="Input 3 18 4" xfId="12963"/>
    <cellStyle name="Input 3 18 5" xfId="15795"/>
    <cellStyle name="Input 3 19" xfId="8861"/>
    <cellStyle name="Input 3 19 2" xfId="13141"/>
    <cellStyle name="Input 3 19 3" xfId="15973"/>
    <cellStyle name="Input 3 2" xfId="6678"/>
    <cellStyle name="Input 3 2 2" xfId="9019"/>
    <cellStyle name="Input 3 2 2 2" xfId="13274"/>
    <cellStyle name="Input 3 2 2 3" xfId="16058"/>
    <cellStyle name="Input 3 2 3" xfId="10594"/>
    <cellStyle name="Input 3 2 4" xfId="11949"/>
    <cellStyle name="Input 3 2 5" xfId="14781"/>
    <cellStyle name="Input 3 20" xfId="10228"/>
    <cellStyle name="Input 3 20 2" xfId="14465"/>
    <cellStyle name="Input 3 20 3" xfId="17202"/>
    <cellStyle name="Input 3 21" xfId="10251"/>
    <cellStyle name="Input 3 21 2" xfId="14488"/>
    <cellStyle name="Input 3 21 3" xfId="17225"/>
    <cellStyle name="Input 3 22" xfId="10291"/>
    <cellStyle name="Input 3 22 2" xfId="14528"/>
    <cellStyle name="Input 3 22 3" xfId="17265"/>
    <cellStyle name="Input 3 23" xfId="10343"/>
    <cellStyle name="Input 3 24" xfId="10464"/>
    <cellStyle name="Input 3 25" xfId="11785"/>
    <cellStyle name="Input 3 26" xfId="14675"/>
    <cellStyle name="Input 3 3" xfId="6747"/>
    <cellStyle name="Input 3 3 2" xfId="9088"/>
    <cellStyle name="Input 3 3 2 2" xfId="13343"/>
    <cellStyle name="Input 3 3 2 3" xfId="16116"/>
    <cellStyle name="Input 3 3 3" xfId="10663"/>
    <cellStyle name="Input 3 3 4" xfId="12018"/>
    <cellStyle name="Input 3 3 5" xfId="14850"/>
    <cellStyle name="Input 3 4" xfId="7035"/>
    <cellStyle name="Input 3 4 2" xfId="9376"/>
    <cellStyle name="Input 3 4 2 2" xfId="13631"/>
    <cellStyle name="Input 3 4 2 3" xfId="16368"/>
    <cellStyle name="Input 3 4 3" xfId="10951"/>
    <cellStyle name="Input 3 4 4" xfId="12306"/>
    <cellStyle name="Input 3 4 5" xfId="15138"/>
    <cellStyle name="Input 3 5" xfId="7041"/>
    <cellStyle name="Input 3 5 2" xfId="9382"/>
    <cellStyle name="Input 3 5 2 2" xfId="13637"/>
    <cellStyle name="Input 3 5 2 3" xfId="16374"/>
    <cellStyle name="Input 3 5 3" xfId="10957"/>
    <cellStyle name="Input 3 5 4" xfId="12312"/>
    <cellStyle name="Input 3 5 5" xfId="15144"/>
    <cellStyle name="Input 3 6" xfId="6853"/>
    <cellStyle name="Input 3 6 2" xfId="9194"/>
    <cellStyle name="Input 3 6 2 2" xfId="13449"/>
    <cellStyle name="Input 3 6 2 3" xfId="16205"/>
    <cellStyle name="Input 3 6 3" xfId="10769"/>
    <cellStyle name="Input 3 6 4" xfId="12124"/>
    <cellStyle name="Input 3 6 5" xfId="14956"/>
    <cellStyle name="Input 3 7" xfId="7070"/>
    <cellStyle name="Input 3 7 2" xfId="9411"/>
    <cellStyle name="Input 3 7 2 2" xfId="13666"/>
    <cellStyle name="Input 3 7 2 3" xfId="16403"/>
    <cellStyle name="Input 3 7 3" xfId="10986"/>
    <cellStyle name="Input 3 7 4" xfId="12341"/>
    <cellStyle name="Input 3 7 5" xfId="15173"/>
    <cellStyle name="Input 3 8" xfId="7199"/>
    <cellStyle name="Input 3 8 2" xfId="9540"/>
    <cellStyle name="Input 3 8 2 2" xfId="13795"/>
    <cellStyle name="Input 3 8 2 3" xfId="16532"/>
    <cellStyle name="Input 3 8 3" xfId="11115"/>
    <cellStyle name="Input 3 8 4" xfId="12470"/>
    <cellStyle name="Input 3 8 5" xfId="15302"/>
    <cellStyle name="Input 3 9" xfId="7166"/>
    <cellStyle name="Input 3 9 2" xfId="9507"/>
    <cellStyle name="Input 3 9 2 2" xfId="13762"/>
    <cellStyle name="Input 3 9 2 3" xfId="16499"/>
    <cellStyle name="Input 3 9 3" xfId="11082"/>
    <cellStyle name="Input 3 9 4" xfId="12437"/>
    <cellStyle name="Input 3 9 5" xfId="15269"/>
    <cellStyle name="InputCells" xfId="1769"/>
    <cellStyle name="InputCells12_BBorder" xfId="1770"/>
    <cellStyle name="InputData" xfId="139"/>
    <cellStyle name="Komma" xfId="10" builtinId="3"/>
    <cellStyle name="Komma 10" xfId="7437"/>
    <cellStyle name="Komma 10 2" xfId="7438"/>
    <cellStyle name="Komma 11" xfId="7439"/>
    <cellStyle name="Komma 11 2" xfId="8741"/>
    <cellStyle name="Komma 2" xfId="42"/>
    <cellStyle name="Komma 2 2" xfId="252"/>
    <cellStyle name="Komma 2 2 2" xfId="8742"/>
    <cellStyle name="Komma 2 3" xfId="216"/>
    <cellStyle name="Komma 2 3 2" xfId="7440"/>
    <cellStyle name="Komma 2 3 2 2" xfId="9568"/>
    <cellStyle name="Komma 2 3 3" xfId="8743"/>
    <cellStyle name="Komma 2 3 4" xfId="8903"/>
    <cellStyle name="Komma 2 4" xfId="1780"/>
    <cellStyle name="Komma 2 4 2" xfId="7442"/>
    <cellStyle name="Komma 2 4 3" xfId="7441"/>
    <cellStyle name="Komma 2 4 4" xfId="8920"/>
    <cellStyle name="Komma 2 5" xfId="7443"/>
    <cellStyle name="Komma 2 6" xfId="7262"/>
    <cellStyle name="Komma 3" xfId="166"/>
    <cellStyle name="Komma 3 2" xfId="1275"/>
    <cellStyle name="Komma 3 2 2" xfId="2892"/>
    <cellStyle name="Komma 3 2 2 2" xfId="6069"/>
    <cellStyle name="Komma 3 2 2 2 2" xfId="7444"/>
    <cellStyle name="Komma 3 2 2 3" xfId="7445"/>
    <cellStyle name="Komma 3 2 3" xfId="4482"/>
    <cellStyle name="Komma 3 2 3 2" xfId="7446"/>
    <cellStyle name="Komma 3 2 3 2 2" xfId="7447"/>
    <cellStyle name="Komma 3 2 3 3" xfId="7448"/>
    <cellStyle name="Komma 3 2 4" xfId="7449"/>
    <cellStyle name="Komma 3 2 4 2" xfId="7450"/>
    <cellStyle name="Komma 3 2 5" xfId="7451"/>
    <cellStyle name="Komma 3 3" xfId="752"/>
    <cellStyle name="Komma 3 3 2" xfId="2369"/>
    <cellStyle name="Komma 3 3 2 2" xfId="5546"/>
    <cellStyle name="Komma 3 3 3" xfId="3959"/>
    <cellStyle name="Komma 3 4" xfId="1846"/>
    <cellStyle name="Komma 3 4 2" xfId="5023"/>
    <cellStyle name="Komma 3 4 2 2" xfId="7452"/>
    <cellStyle name="Komma 3 4 3" xfId="7453"/>
    <cellStyle name="Komma 3 5" xfId="3436"/>
    <cellStyle name="Komma 3 5 2" xfId="7454"/>
    <cellStyle name="Komma 3 6" xfId="7455"/>
    <cellStyle name="Komma 3 6 2" xfId="8744"/>
    <cellStyle name="Komma 3 7" xfId="7456"/>
    <cellStyle name="Komma 3 7 2" xfId="7457"/>
    <cellStyle name="Komma 3 8" xfId="7458"/>
    <cellStyle name="Komma 3 8 2" xfId="8745"/>
    <cellStyle name="Komma 3 9" xfId="7459"/>
    <cellStyle name="Komma 4" xfId="41"/>
    <cellStyle name="Komma 4 2" xfId="7461"/>
    <cellStyle name="Komma 4 2 2" xfId="7462"/>
    <cellStyle name="Komma 4 2 2 2" xfId="7463"/>
    <cellStyle name="Komma 4 2 3" xfId="7464"/>
    <cellStyle name="Komma 4 2 3 2" xfId="7465"/>
    <cellStyle name="Komma 4 2 4" xfId="7466"/>
    <cellStyle name="Komma 4 2 4 2" xfId="7467"/>
    <cellStyle name="Komma 4 2 5" xfId="7468"/>
    <cellStyle name="Komma 4 3" xfId="7469"/>
    <cellStyle name="Komma 4 3 2" xfId="7470"/>
    <cellStyle name="Komma 4 3 2 2" xfId="7471"/>
    <cellStyle name="Komma 4 3 3" xfId="7472"/>
    <cellStyle name="Komma 4 3 3 2" xfId="7473"/>
    <cellStyle name="Komma 4 3 4" xfId="7474"/>
    <cellStyle name="Komma 4 4" xfId="7475"/>
    <cellStyle name="Komma 4 4 2" xfId="7476"/>
    <cellStyle name="Komma 4 5" xfId="7477"/>
    <cellStyle name="Komma 4 5 2" xfId="7478"/>
    <cellStyle name="Komma 4 6" xfId="7479"/>
    <cellStyle name="Komma 4 6 2" xfId="7480"/>
    <cellStyle name="Komma 4 7" xfId="7481"/>
    <cellStyle name="Komma 4 8" xfId="7460"/>
    <cellStyle name="Komma 5" xfId="7482"/>
    <cellStyle name="Komma 5 2" xfId="7483"/>
    <cellStyle name="Komma 5 2 2" xfId="7484"/>
    <cellStyle name="Komma 5 2 2 2" xfId="7485"/>
    <cellStyle name="Komma 5 2 3" xfId="7486"/>
    <cellStyle name="Komma 5 2 3 2" xfId="7487"/>
    <cellStyle name="Komma 5 2 4" xfId="7488"/>
    <cellStyle name="Komma 5 3" xfId="7489"/>
    <cellStyle name="Komma 5 3 2" xfId="7490"/>
    <cellStyle name="Komma 5 4" xfId="7491"/>
    <cellStyle name="Komma 5 4 2" xfId="7492"/>
    <cellStyle name="Komma 5 5" xfId="7493"/>
    <cellStyle name="Komma 5 5 2" xfId="7494"/>
    <cellStyle name="Komma 5 6" xfId="7495"/>
    <cellStyle name="Komma 6" xfId="7496"/>
    <cellStyle name="Komma 6 2" xfId="7497"/>
    <cellStyle name="Komma 6 2 2" xfId="7498"/>
    <cellStyle name="Komma 6 2 2 2" xfId="7499"/>
    <cellStyle name="Komma 6 2 3" xfId="7500"/>
    <cellStyle name="Komma 6 2 3 2" xfId="7501"/>
    <cellStyle name="Komma 6 2 4" xfId="7502"/>
    <cellStyle name="Komma 6 3" xfId="7503"/>
    <cellStyle name="Komma 6 3 2" xfId="7504"/>
    <cellStyle name="Komma 6 4" xfId="7505"/>
    <cellStyle name="Komma 6 4 2" xfId="7506"/>
    <cellStyle name="Komma 6 5" xfId="7507"/>
    <cellStyle name="Komma 6 5 2" xfId="7508"/>
    <cellStyle name="Komma 6 6" xfId="7509"/>
    <cellStyle name="Komma 7" xfId="7510"/>
    <cellStyle name="Komma 7 2" xfId="7511"/>
    <cellStyle name="Komma 7 2 2" xfId="7512"/>
    <cellStyle name="Komma 7 2 2 2" xfId="7513"/>
    <cellStyle name="Komma 7 2 3" xfId="7514"/>
    <cellStyle name="Komma 7 2 3 2" xfId="7515"/>
    <cellStyle name="Komma 7 2 4" xfId="7516"/>
    <cellStyle name="Komma 7 3" xfId="7517"/>
    <cellStyle name="Komma 7 3 2" xfId="7518"/>
    <cellStyle name="Komma 7 4" xfId="7519"/>
    <cellStyle name="Komma 7 4 2" xfId="7520"/>
    <cellStyle name="Komma 7 5" xfId="7521"/>
    <cellStyle name="Komma 8" xfId="7522"/>
    <cellStyle name="Komma 8 2" xfId="7523"/>
    <cellStyle name="Komma 8 2 2" xfId="7524"/>
    <cellStyle name="Komma 8 3" xfId="7525"/>
    <cellStyle name="Komma 8 3 2" xfId="7526"/>
    <cellStyle name="Komma 8 4" xfId="7527"/>
    <cellStyle name="Komma 9" xfId="7528"/>
    <cellStyle name="Komma 9 2" xfId="7529"/>
    <cellStyle name="Kontroller celle" xfId="7234" builtinId="23" customBuiltin="1"/>
    <cellStyle name="Kontroller celle 2" xfId="217"/>
    <cellStyle name="Kontroller celle 3" xfId="43"/>
    <cellStyle name="Link" xfId="9" builtinId="8"/>
    <cellStyle name="Link 2" xfId="172"/>
    <cellStyle name="Link 2 2" xfId="173"/>
    <cellStyle name="Link 2 3" xfId="176"/>
    <cellStyle name="Link 2 3 2" xfId="7531"/>
    <cellStyle name="Link 2 4" xfId="7532"/>
    <cellStyle name="Link 2 5" xfId="7530"/>
    <cellStyle name="Link 3" xfId="218"/>
    <cellStyle name="Link 3 2" xfId="253"/>
    <cellStyle name="Link 3 3" xfId="7533"/>
    <cellStyle name="Link 4" xfId="7534"/>
    <cellStyle name="Link 5" xfId="7535"/>
    <cellStyle name="Link 6" xfId="7536"/>
    <cellStyle name="Link 7" xfId="7537"/>
    <cellStyle name="Link 7 2" xfId="8131"/>
    <cellStyle name="Link 8" xfId="8123"/>
    <cellStyle name="Linked Cell 2" xfId="7538"/>
    <cellStyle name="Markeringsfarve1" xfId="1" builtinId="29" customBuiltin="1"/>
    <cellStyle name="Markeringsfarve1 2" xfId="219"/>
    <cellStyle name="Markeringsfarve1 3" xfId="44"/>
    <cellStyle name="Markeringsfarve1 4" xfId="8855"/>
    <cellStyle name="Markeringsfarve2" xfId="7239" builtinId="33" customBuiltin="1"/>
    <cellStyle name="Markeringsfarve2 2" xfId="220"/>
    <cellStyle name="Markeringsfarve2 3" xfId="45"/>
    <cellStyle name="Markeringsfarve3" xfId="6" builtinId="37" customBuiltin="1"/>
    <cellStyle name="Markeringsfarve3 2" xfId="221"/>
    <cellStyle name="Markeringsfarve3 3" xfId="46"/>
    <cellStyle name="Markeringsfarve3 4" xfId="8858"/>
    <cellStyle name="Markeringsfarve4" xfId="7245" builtinId="41" customBuiltin="1"/>
    <cellStyle name="Markeringsfarve4 2" xfId="222"/>
    <cellStyle name="Markeringsfarve4 3" xfId="47"/>
    <cellStyle name="Markeringsfarve5" xfId="7249" builtinId="45" customBuiltin="1"/>
    <cellStyle name="Markeringsfarve5 2" xfId="223"/>
    <cellStyle name="Markeringsfarve5 3" xfId="48"/>
    <cellStyle name="Markeringsfarve6" xfId="3" builtinId="49" customBuiltin="1"/>
    <cellStyle name="Markeringsfarve6 2" xfId="224"/>
    <cellStyle name="Markeringsfarve6 3" xfId="49"/>
    <cellStyle name="Markeringsfarve6 4" xfId="8857"/>
    <cellStyle name="Migliaia" xfId="1786"/>
    <cellStyle name="Neutral" xfId="5" builtinId="28" customBuiltin="1"/>
    <cellStyle name="Neutral 2" xfId="51"/>
    <cellStyle name="Neutral 3" xfId="50"/>
    <cellStyle name="Normal" xfId="0" builtinId="0"/>
    <cellStyle name="Normal 10" xfId="142"/>
    <cellStyle name="Normal 10 10" xfId="6573"/>
    <cellStyle name="Normal 10 11" xfId="8134"/>
    <cellStyle name="Normal 10 11 2" xfId="8778"/>
    <cellStyle name="Normal 10 2" xfId="164"/>
    <cellStyle name="Normal 10 2 2" xfId="1273"/>
    <cellStyle name="Normal 10 2 2 2" xfId="2890"/>
    <cellStyle name="Normal 10 2 2 2 2" xfId="6067"/>
    <cellStyle name="Normal 10 2 2 3" xfId="4480"/>
    <cellStyle name="Normal 10 2 3" xfId="750"/>
    <cellStyle name="Normal 10 2 3 2" xfId="2367"/>
    <cellStyle name="Normal 10 2 3 2 2" xfId="5544"/>
    <cellStyle name="Normal 10 2 3 3" xfId="3957"/>
    <cellStyle name="Normal 10 2 4" xfId="1844"/>
    <cellStyle name="Normal 10 2 4 2" xfId="5021"/>
    <cellStyle name="Normal 10 2 5" xfId="3434"/>
    <cellStyle name="Normal 10 3" xfId="705"/>
    <cellStyle name="Normal 10 3 2" xfId="7540"/>
    <cellStyle name="Normal 10 3 3" xfId="7539"/>
    <cellStyle name="Normal 10 3 4" xfId="8913"/>
    <cellStyle name="Normal 10 4" xfId="1251"/>
    <cellStyle name="Normal 10 4 2" xfId="2868"/>
    <cellStyle name="Normal 10 4 2 2" xfId="6045"/>
    <cellStyle name="Normal 10 4 3" xfId="4458"/>
    <cellStyle name="Normal 10 5" xfId="728"/>
    <cellStyle name="Normal 10 5 2" xfId="2345"/>
    <cellStyle name="Normal 10 5 2 2" xfId="5522"/>
    <cellStyle name="Normal 10 5 3" xfId="3935"/>
    <cellStyle name="Normal 10 6" xfId="1777"/>
    <cellStyle name="Normal 10 6 2" xfId="3376"/>
    <cellStyle name="Normal 10 6 2 2" xfId="6553"/>
    <cellStyle name="Normal 10 6 3" xfId="4966"/>
    <cellStyle name="Normal 10 7" xfId="1796"/>
    <cellStyle name="Normal 10 7 2" xfId="3387"/>
    <cellStyle name="Normal 10 7 2 2" xfId="6562"/>
    <cellStyle name="Normal 10 7 3" xfId="4975"/>
    <cellStyle name="Normal 10 8" xfId="1822"/>
    <cellStyle name="Normal 10 8 2" xfId="4999"/>
    <cellStyle name="Normal 10 9" xfId="3412"/>
    <cellStyle name="Normal 100" xfId="8169"/>
    <cellStyle name="Normal 101" xfId="8212"/>
    <cellStyle name="Normal 102" xfId="8434"/>
    <cellStyle name="Normal 11" xfId="225"/>
    <cellStyle name="Normal 11 2" xfId="1779"/>
    <cellStyle name="Normal 11 2 2" xfId="3377"/>
    <cellStyle name="Normal 11 2 2 2" xfId="6554"/>
    <cellStyle name="Normal 11 2 3" xfId="4967"/>
    <cellStyle name="Normal 11 2 3 2" xfId="7541"/>
    <cellStyle name="Normal 11 2 4" xfId="7542"/>
    <cellStyle name="Normal 11 2 4 2" xfId="7543"/>
    <cellStyle name="Normal 11 2 5" xfId="7544"/>
    <cellStyle name="Normal 11 3" xfId="1797"/>
    <cellStyle name="Normal 11 3 2" xfId="3388"/>
    <cellStyle name="Normal 11 3 2 2" xfId="6563"/>
    <cellStyle name="Normal 11 3 3" xfId="4976"/>
    <cellStyle name="Normal 11 3 3 2" xfId="7545"/>
    <cellStyle name="Normal 11 3 4" xfId="7546"/>
    <cellStyle name="Normal 11 4" xfId="6574"/>
    <cellStyle name="Normal 11 4 2" xfId="7547"/>
    <cellStyle name="Normal 11 5" xfId="7548"/>
    <cellStyle name="Normal 11 5 2" xfId="7549"/>
    <cellStyle name="Normal 11 6" xfId="7550"/>
    <cellStyle name="Normal 11 6 2" xfId="7551"/>
    <cellStyle name="Normal 11 7" xfId="7552"/>
    <cellStyle name="Normal 12" xfId="165"/>
    <cellStyle name="Normal 12 2" xfId="1274"/>
    <cellStyle name="Normal 12 2 2" xfId="2891"/>
    <cellStyle name="Normal 12 2 2 2" xfId="6068"/>
    <cellStyle name="Normal 12 2 3" xfId="4481"/>
    <cellStyle name="Normal 12 2 3 2" xfId="7553"/>
    <cellStyle name="Normal 12 2 4" xfId="7554"/>
    <cellStyle name="Normal 12 3" xfId="751"/>
    <cellStyle name="Normal 12 3 2" xfId="2368"/>
    <cellStyle name="Normal 12 3 2 2" xfId="5545"/>
    <cellStyle name="Normal 12 3 3" xfId="3958"/>
    <cellStyle name="Normal 12 4" xfId="1782"/>
    <cellStyle name="Normal 12 4 2" xfId="7556"/>
    <cellStyle name="Normal 12 4 3" xfId="7555"/>
    <cellStyle name="Normal 12 5" xfId="1845"/>
    <cellStyle name="Normal 12 5 2" xfId="5022"/>
    <cellStyle name="Normal 12 6" xfId="3435"/>
    <cellStyle name="Normal 13" xfId="1783"/>
    <cellStyle name="Normal 13 2" xfId="7558"/>
    <cellStyle name="Normal 13 2 2" xfId="7559"/>
    <cellStyle name="Normal 13 2 2 2" xfId="7560"/>
    <cellStyle name="Normal 13 2 3" xfId="7561"/>
    <cellStyle name="Normal 13 2 3 2" xfId="7562"/>
    <cellStyle name="Normal 13 2 4" xfId="7563"/>
    <cellStyle name="Normal 13 3" xfId="7564"/>
    <cellStyle name="Normal 13 3 2" xfId="7565"/>
    <cellStyle name="Normal 13 4" xfId="7566"/>
    <cellStyle name="Normal 13 4 2" xfId="7567"/>
    <cellStyle name="Normal 13 5" xfId="7568"/>
    <cellStyle name="Normal 13 5 2" xfId="7569"/>
    <cellStyle name="Normal 13 6" xfId="7570"/>
    <cellStyle name="Normal 13 7" xfId="7557"/>
    <cellStyle name="Normal 14" xfId="1784"/>
    <cellStyle name="Normal 14 2" xfId="1798"/>
    <cellStyle name="Normal 14 2 2" xfId="3389"/>
    <cellStyle name="Normal 14 2 2 2" xfId="6564"/>
    <cellStyle name="Normal 14 2 3" xfId="4977"/>
    <cellStyle name="Normal 14 3" xfId="3378"/>
    <cellStyle name="Normal 14 3 2" xfId="6555"/>
    <cellStyle name="Normal 14 4" xfId="4968"/>
    <cellStyle name="Normal 14 5" xfId="6575"/>
    <cellStyle name="Normal 14 6" xfId="7571"/>
    <cellStyle name="Normal 14 6 2" xfId="9569"/>
    <cellStyle name="Normal 14 7" xfId="8746"/>
    <cellStyle name="Normal 15" xfId="6565"/>
    <cellStyle name="Normal 15 2" xfId="6576"/>
    <cellStyle name="Normal 15 2 2" xfId="7573"/>
    <cellStyle name="Normal 15 2 2 2" xfId="7574"/>
    <cellStyle name="Normal 15 2 2 2 2" xfId="7575"/>
    <cellStyle name="Normal 15 2 2 3" xfId="7576"/>
    <cellStyle name="Normal 15 2 2 3 2" xfId="7577"/>
    <cellStyle name="Normal 15 2 2 4" xfId="7578"/>
    <cellStyle name="Normal 15 2 2 4 2" xfId="7579"/>
    <cellStyle name="Normal 15 2 2 5" xfId="7580"/>
    <cellStyle name="Normal 15 2 3" xfId="7581"/>
    <cellStyle name="Normal 15 2 3 2" xfId="7582"/>
    <cellStyle name="Normal 15 2 3 2 2" xfId="7583"/>
    <cellStyle name="Normal 15 2 3 3" xfId="7584"/>
    <cellStyle name="Normal 15 2 3 3 2" xfId="7585"/>
    <cellStyle name="Normal 15 2 3 4" xfId="7586"/>
    <cellStyle name="Normal 15 2 3 4 2" xfId="7587"/>
    <cellStyle name="Normal 15 2 3 5" xfId="7588"/>
    <cellStyle name="Normal 15 2 4" xfId="7572"/>
    <cellStyle name="Normal 15 2 4 2" xfId="9570"/>
    <cellStyle name="Normal 15 2 5" xfId="8747"/>
    <cellStyle name="Normal 15 3" xfId="7589"/>
    <cellStyle name="Normal 15 3 2" xfId="8748"/>
    <cellStyle name="Normal 15 4" xfId="7590"/>
    <cellStyle name="Normal 15 4 2" xfId="7591"/>
    <cellStyle name="Normal 15 5" xfId="7592"/>
    <cellStyle name="Normal 15 5 2" xfId="7593"/>
    <cellStyle name="Normal 15 6" xfId="7594"/>
    <cellStyle name="Normal 15_Trends fuels" xfId="7595"/>
    <cellStyle name="Normal 16" xfId="6577"/>
    <cellStyle name="Normal 16 2" xfId="7596"/>
    <cellStyle name="Normal 16 2 2" xfId="7597"/>
    <cellStyle name="Normal 16 3" xfId="7598"/>
    <cellStyle name="Normal 16 3 2" xfId="7599"/>
    <cellStyle name="Normal 16 4" xfId="7600"/>
    <cellStyle name="Normal 16 4 2" xfId="7601"/>
    <cellStyle name="Normal 16 5" xfId="7602"/>
    <cellStyle name="Normal 17" xfId="18"/>
    <cellStyle name="Normal 17 2" xfId="7604"/>
    <cellStyle name="Normal 17 2 2" xfId="7605"/>
    <cellStyle name="Normal 17 3" xfId="7606"/>
    <cellStyle name="Normal 17 3 2" xfId="7607"/>
    <cellStyle name="Normal 17 4" xfId="7608"/>
    <cellStyle name="Normal 17 4 2" xfId="7609"/>
    <cellStyle name="Normal 17 5" xfId="7610"/>
    <cellStyle name="Normal 17 6" xfId="7603"/>
    <cellStyle name="Normal 18" xfId="7611"/>
    <cellStyle name="Normal 18 2" xfId="7612"/>
    <cellStyle name="Normal 18 2 2" xfId="7613"/>
    <cellStyle name="Normal 18 3" xfId="7614"/>
    <cellStyle name="Normal 18 3 2" xfId="7615"/>
    <cellStyle name="Normal 18 4" xfId="7616"/>
    <cellStyle name="Normal 18 4 2" xfId="7617"/>
    <cellStyle name="Normal 18 5" xfId="7618"/>
    <cellStyle name="Normal 19" xfId="7619"/>
    <cellStyle name="Normal 19 2" xfId="7620"/>
    <cellStyle name="Normal 19 2 2" xfId="7621"/>
    <cellStyle name="Normal 19 3" xfId="8749"/>
    <cellStyle name="Normal 2" xfId="12"/>
    <cellStyle name="Normal 2 10" xfId="272"/>
    <cellStyle name="Normal 2 10 10" xfId="7622"/>
    <cellStyle name="Normal 2 10 10 2" xfId="9571"/>
    <cellStyle name="Normal 2 10 11" xfId="8750"/>
    <cellStyle name="Normal 2 10 2" xfId="408"/>
    <cellStyle name="Normal 2 10 2 2" xfId="612"/>
    <cellStyle name="Normal 2 10 2 2 2" xfId="1660"/>
    <cellStyle name="Normal 2 10 2 2 2 2" xfId="3277"/>
    <cellStyle name="Normal 2 10 2 2 2 2 2" xfId="6454"/>
    <cellStyle name="Normal 2 10 2 2 2 3" xfId="4867"/>
    <cellStyle name="Normal 2 10 2 2 3" xfId="1137"/>
    <cellStyle name="Normal 2 10 2 2 3 2" xfId="2754"/>
    <cellStyle name="Normal 2 10 2 2 3 2 2" xfId="5931"/>
    <cellStyle name="Normal 2 10 2 2 3 3" xfId="4344"/>
    <cellStyle name="Normal 2 10 2 2 4" xfId="2231"/>
    <cellStyle name="Normal 2 10 2 2 4 2" xfId="5408"/>
    <cellStyle name="Normal 2 10 2 2 5" xfId="3821"/>
    <cellStyle name="Normal 2 10 2 3" xfId="1456"/>
    <cellStyle name="Normal 2 10 2 3 2" xfId="3073"/>
    <cellStyle name="Normal 2 10 2 3 2 2" xfId="6250"/>
    <cellStyle name="Normal 2 10 2 3 3" xfId="4663"/>
    <cellStyle name="Normal 2 10 2 4" xfId="933"/>
    <cellStyle name="Normal 2 10 2 4 2" xfId="2550"/>
    <cellStyle name="Normal 2 10 2 4 2 2" xfId="5727"/>
    <cellStyle name="Normal 2 10 2 4 3" xfId="4140"/>
    <cellStyle name="Normal 2 10 2 5" xfId="2027"/>
    <cellStyle name="Normal 2 10 2 5 2" xfId="5204"/>
    <cellStyle name="Normal 2 10 2 6" xfId="3617"/>
    <cellStyle name="Normal 2 10 3" xfId="476"/>
    <cellStyle name="Normal 2 10 3 2" xfId="680"/>
    <cellStyle name="Normal 2 10 3 2 2" xfId="1728"/>
    <cellStyle name="Normal 2 10 3 2 2 2" xfId="3345"/>
    <cellStyle name="Normal 2 10 3 2 2 2 2" xfId="6522"/>
    <cellStyle name="Normal 2 10 3 2 2 3" xfId="4935"/>
    <cellStyle name="Normal 2 10 3 2 3" xfId="1205"/>
    <cellStyle name="Normal 2 10 3 2 3 2" xfId="2822"/>
    <cellStyle name="Normal 2 10 3 2 3 2 2" xfId="5999"/>
    <cellStyle name="Normal 2 10 3 2 3 3" xfId="4412"/>
    <cellStyle name="Normal 2 10 3 2 4" xfId="2299"/>
    <cellStyle name="Normal 2 10 3 2 4 2" xfId="5476"/>
    <cellStyle name="Normal 2 10 3 2 5" xfId="3889"/>
    <cellStyle name="Normal 2 10 3 3" xfId="1524"/>
    <cellStyle name="Normal 2 10 3 3 2" xfId="3141"/>
    <cellStyle name="Normal 2 10 3 3 2 2" xfId="6318"/>
    <cellStyle name="Normal 2 10 3 3 3" xfId="4731"/>
    <cellStyle name="Normal 2 10 3 4" xfId="1001"/>
    <cellStyle name="Normal 2 10 3 4 2" xfId="2618"/>
    <cellStyle name="Normal 2 10 3 4 2 2" xfId="5795"/>
    <cellStyle name="Normal 2 10 3 4 3" xfId="4208"/>
    <cellStyle name="Normal 2 10 3 5" xfId="2095"/>
    <cellStyle name="Normal 2 10 3 5 2" xfId="5272"/>
    <cellStyle name="Normal 2 10 3 6" xfId="3685"/>
    <cellStyle name="Normal 2 10 4" xfId="340"/>
    <cellStyle name="Normal 2 10 4 2" xfId="1388"/>
    <cellStyle name="Normal 2 10 4 2 2" xfId="3005"/>
    <cellStyle name="Normal 2 10 4 2 2 2" xfId="6182"/>
    <cellStyle name="Normal 2 10 4 2 3" xfId="4595"/>
    <cellStyle name="Normal 2 10 4 3" xfId="865"/>
    <cellStyle name="Normal 2 10 4 3 2" xfId="2482"/>
    <cellStyle name="Normal 2 10 4 3 2 2" xfId="5659"/>
    <cellStyle name="Normal 2 10 4 3 3" xfId="4072"/>
    <cellStyle name="Normal 2 10 4 4" xfId="1959"/>
    <cellStyle name="Normal 2 10 4 4 2" xfId="5136"/>
    <cellStyle name="Normal 2 10 4 5" xfId="3549"/>
    <cellStyle name="Normal 2 10 5" xfId="544"/>
    <cellStyle name="Normal 2 10 5 2" xfId="1592"/>
    <cellStyle name="Normal 2 10 5 2 2" xfId="3209"/>
    <cellStyle name="Normal 2 10 5 2 2 2" xfId="6386"/>
    <cellStyle name="Normal 2 10 5 2 3" xfId="4799"/>
    <cellStyle name="Normal 2 10 5 3" xfId="1069"/>
    <cellStyle name="Normal 2 10 5 3 2" xfId="2686"/>
    <cellStyle name="Normal 2 10 5 3 2 2" xfId="5863"/>
    <cellStyle name="Normal 2 10 5 3 3" xfId="4276"/>
    <cellStyle name="Normal 2 10 5 4" xfId="2163"/>
    <cellStyle name="Normal 2 10 5 4 2" xfId="5340"/>
    <cellStyle name="Normal 2 10 5 5" xfId="3753"/>
    <cellStyle name="Normal 2 10 6" xfId="1320"/>
    <cellStyle name="Normal 2 10 6 2" xfId="2937"/>
    <cellStyle name="Normal 2 10 6 2 2" xfId="6114"/>
    <cellStyle name="Normal 2 10 6 3" xfId="4527"/>
    <cellStyle name="Normal 2 10 7" xfId="797"/>
    <cellStyle name="Normal 2 10 7 2" xfId="2414"/>
    <cellStyle name="Normal 2 10 7 2 2" xfId="5591"/>
    <cellStyle name="Normal 2 10 7 3" xfId="4004"/>
    <cellStyle name="Normal 2 10 8" xfId="1891"/>
    <cellStyle name="Normal 2 10 8 2" xfId="5068"/>
    <cellStyle name="Normal 2 10 9" xfId="3481"/>
    <cellStyle name="Normal 2 11" xfId="367"/>
    <cellStyle name="Normal 2 11 2" xfId="571"/>
    <cellStyle name="Normal 2 11 2 2" xfId="1619"/>
    <cellStyle name="Normal 2 11 2 2 2" xfId="3236"/>
    <cellStyle name="Normal 2 11 2 2 2 2" xfId="6413"/>
    <cellStyle name="Normal 2 11 2 2 3" xfId="4826"/>
    <cellStyle name="Normal 2 11 2 3" xfId="1096"/>
    <cellStyle name="Normal 2 11 2 3 2" xfId="2713"/>
    <cellStyle name="Normal 2 11 2 3 2 2" xfId="5890"/>
    <cellStyle name="Normal 2 11 2 3 3" xfId="4303"/>
    <cellStyle name="Normal 2 11 2 4" xfId="2190"/>
    <cellStyle name="Normal 2 11 2 4 2" xfId="5367"/>
    <cellStyle name="Normal 2 11 2 5" xfId="3780"/>
    <cellStyle name="Normal 2 11 3" xfId="1415"/>
    <cellStyle name="Normal 2 11 3 2" xfId="3032"/>
    <cellStyle name="Normal 2 11 3 2 2" xfId="6209"/>
    <cellStyle name="Normal 2 11 3 3" xfId="4622"/>
    <cellStyle name="Normal 2 11 4" xfId="892"/>
    <cellStyle name="Normal 2 11 4 2" xfId="2509"/>
    <cellStyle name="Normal 2 11 4 2 2" xfId="5686"/>
    <cellStyle name="Normal 2 11 4 3" xfId="4099"/>
    <cellStyle name="Normal 2 11 5" xfId="1986"/>
    <cellStyle name="Normal 2 11 5 2" xfId="5163"/>
    <cellStyle name="Normal 2 11 6" xfId="3576"/>
    <cellStyle name="Normal 2 12" xfId="433"/>
    <cellStyle name="Normal 2 12 2" xfId="637"/>
    <cellStyle name="Normal 2 12 2 2" xfId="1685"/>
    <cellStyle name="Normal 2 12 2 2 2" xfId="3302"/>
    <cellStyle name="Normal 2 12 2 2 2 2" xfId="6479"/>
    <cellStyle name="Normal 2 12 2 2 3" xfId="4892"/>
    <cellStyle name="Normal 2 12 2 3" xfId="1162"/>
    <cellStyle name="Normal 2 12 2 3 2" xfId="2779"/>
    <cellStyle name="Normal 2 12 2 3 2 2" xfId="5956"/>
    <cellStyle name="Normal 2 12 2 3 3" xfId="4369"/>
    <cellStyle name="Normal 2 12 2 4" xfId="2256"/>
    <cellStyle name="Normal 2 12 2 4 2" xfId="5433"/>
    <cellStyle name="Normal 2 12 2 5" xfId="3846"/>
    <cellStyle name="Normal 2 12 3" xfId="1481"/>
    <cellStyle name="Normal 2 12 3 2" xfId="3098"/>
    <cellStyle name="Normal 2 12 3 2 2" xfId="6275"/>
    <cellStyle name="Normal 2 12 3 3" xfId="4688"/>
    <cellStyle name="Normal 2 12 4" xfId="958"/>
    <cellStyle name="Normal 2 12 4 2" xfId="2575"/>
    <cellStyle name="Normal 2 12 4 2 2" xfId="5752"/>
    <cellStyle name="Normal 2 12 4 3" xfId="4165"/>
    <cellStyle name="Normal 2 12 5" xfId="2052"/>
    <cellStyle name="Normal 2 12 5 2" xfId="5229"/>
    <cellStyle name="Normal 2 12 6" xfId="3642"/>
    <cellStyle name="Normal 2 13" xfId="297"/>
    <cellStyle name="Normal 2 13 2" xfId="1345"/>
    <cellStyle name="Normal 2 13 2 2" xfId="2962"/>
    <cellStyle name="Normal 2 13 2 2 2" xfId="6139"/>
    <cellStyle name="Normal 2 13 2 3" xfId="4552"/>
    <cellStyle name="Normal 2 13 3" xfId="822"/>
    <cellStyle name="Normal 2 13 3 2" xfId="2439"/>
    <cellStyle name="Normal 2 13 3 2 2" xfId="5616"/>
    <cellStyle name="Normal 2 13 3 3" xfId="4029"/>
    <cellStyle name="Normal 2 13 4" xfId="1916"/>
    <cellStyle name="Normal 2 13 4 2" xfId="5093"/>
    <cellStyle name="Normal 2 13 5" xfId="3506"/>
    <cellStyle name="Normal 2 14" xfId="501"/>
    <cellStyle name="Normal 2 14 2" xfId="1549"/>
    <cellStyle name="Normal 2 14 2 2" xfId="3166"/>
    <cellStyle name="Normal 2 14 2 2 2" xfId="6343"/>
    <cellStyle name="Normal 2 14 2 3" xfId="4756"/>
    <cellStyle name="Normal 2 14 3" xfId="1026"/>
    <cellStyle name="Normal 2 14 3 2" xfId="2643"/>
    <cellStyle name="Normal 2 14 3 2 2" xfId="5820"/>
    <cellStyle name="Normal 2 14 3 3" xfId="4233"/>
    <cellStyle name="Normal 2 14 4" xfId="2120"/>
    <cellStyle name="Normal 2 14 4 2" xfId="5297"/>
    <cellStyle name="Normal 2 14 5" xfId="3710"/>
    <cellStyle name="Normal 2 15" xfId="706"/>
    <cellStyle name="Normal 2 15 2" xfId="7623"/>
    <cellStyle name="Normal 2 15 2 2" xfId="9572"/>
    <cellStyle name="Normal 2 15 3" xfId="8751"/>
    <cellStyle name="Normal 2 16" xfId="174"/>
    <cellStyle name="Normal 2 16 2" xfId="1277"/>
    <cellStyle name="Normal 2 16 2 2" xfId="2894"/>
    <cellStyle name="Normal 2 16 2 2 2" xfId="6071"/>
    <cellStyle name="Normal 2 16 2 3" xfId="4484"/>
    <cellStyle name="Normal 2 16 3" xfId="754"/>
    <cellStyle name="Normal 2 16 3 2" xfId="2371"/>
    <cellStyle name="Normal 2 16 3 2 2" xfId="5548"/>
    <cellStyle name="Normal 2 16 3 3" xfId="3961"/>
    <cellStyle name="Normal 2 16 4" xfId="1848"/>
    <cellStyle name="Normal 2 16 4 2" xfId="5025"/>
    <cellStyle name="Normal 2 16 5" xfId="3438"/>
    <cellStyle name="Normal 2 17" xfId="1242"/>
    <cellStyle name="Normal 2 17 2" xfId="2859"/>
    <cellStyle name="Normal 2 17 2 2" xfId="6036"/>
    <cellStyle name="Normal 2 17 3" xfId="4449"/>
    <cellStyle name="Normal 2 18" xfId="719"/>
    <cellStyle name="Normal 2 18 2" xfId="2336"/>
    <cellStyle name="Normal 2 18 2 2" xfId="5513"/>
    <cellStyle name="Normal 2 18 3" xfId="3926"/>
    <cellStyle name="Normal 2 19" xfId="1813"/>
    <cellStyle name="Normal 2 19 2" xfId="4990"/>
    <cellStyle name="Normal 2 2" xfId="19"/>
    <cellStyle name="Normal 2 2 10" xfId="299"/>
    <cellStyle name="Normal 2 2 10 2" xfId="1347"/>
    <cellStyle name="Normal 2 2 10 2 2" xfId="2964"/>
    <cellStyle name="Normal 2 2 10 2 2 2" xfId="6141"/>
    <cellStyle name="Normal 2 2 10 2 3" xfId="4554"/>
    <cellStyle name="Normal 2 2 10 3" xfId="824"/>
    <cellStyle name="Normal 2 2 10 3 2" xfId="2441"/>
    <cellStyle name="Normal 2 2 10 3 2 2" xfId="5618"/>
    <cellStyle name="Normal 2 2 10 3 3" xfId="4031"/>
    <cellStyle name="Normal 2 2 10 4" xfId="1918"/>
    <cellStyle name="Normal 2 2 10 4 2" xfId="5095"/>
    <cellStyle name="Normal 2 2 10 5" xfId="3508"/>
    <cellStyle name="Normal 2 2 10 6" xfId="8133"/>
    <cellStyle name="Normal 2 2 10 6 2" xfId="9588"/>
    <cellStyle name="Normal 2 2 10 7" xfId="8777"/>
    <cellStyle name="Normal 2 2 11" xfId="503"/>
    <cellStyle name="Normal 2 2 11 2" xfId="1551"/>
    <cellStyle name="Normal 2 2 11 2 2" xfId="3168"/>
    <cellStyle name="Normal 2 2 11 2 2 2" xfId="6345"/>
    <cellStyle name="Normal 2 2 11 2 3" xfId="4758"/>
    <cellStyle name="Normal 2 2 11 3" xfId="1028"/>
    <cellStyle name="Normal 2 2 11 3 2" xfId="2645"/>
    <cellStyle name="Normal 2 2 11 3 2 2" xfId="5822"/>
    <cellStyle name="Normal 2 2 11 3 3" xfId="4235"/>
    <cellStyle name="Normal 2 2 11 4" xfId="2122"/>
    <cellStyle name="Normal 2 2 11 4 2" xfId="5299"/>
    <cellStyle name="Normal 2 2 11 5" xfId="3712"/>
    <cellStyle name="Normal 2 2 12" xfId="177"/>
    <cellStyle name="Normal 2 2 12 2" xfId="1279"/>
    <cellStyle name="Normal 2 2 12 2 2" xfId="2896"/>
    <cellStyle name="Normal 2 2 12 2 2 2" xfId="6073"/>
    <cellStyle name="Normal 2 2 12 2 3" xfId="4486"/>
    <cellStyle name="Normal 2 2 12 3" xfId="756"/>
    <cellStyle name="Normal 2 2 12 3 2" xfId="2373"/>
    <cellStyle name="Normal 2 2 12 3 2 2" xfId="5550"/>
    <cellStyle name="Normal 2 2 12 3 3" xfId="3963"/>
    <cellStyle name="Normal 2 2 12 4" xfId="1850"/>
    <cellStyle name="Normal 2 2 12 4 2" xfId="5027"/>
    <cellStyle name="Normal 2 2 12 5" xfId="3440"/>
    <cellStyle name="Normal 2 2 13" xfId="1760"/>
    <cellStyle name="Normal 2 2 13 2" xfId="8917"/>
    <cellStyle name="Normal 2 2 14" xfId="7264"/>
    <cellStyle name="Normal 2 2 2" xfId="183"/>
    <cellStyle name="Normal 2 2 2 10" xfId="1283"/>
    <cellStyle name="Normal 2 2 2 10 2" xfId="2900"/>
    <cellStyle name="Normal 2 2 2 10 2 2" xfId="6077"/>
    <cellStyle name="Normal 2 2 2 10 3" xfId="4490"/>
    <cellStyle name="Normal 2 2 2 11" xfId="760"/>
    <cellStyle name="Normal 2 2 2 11 2" xfId="2377"/>
    <cellStyle name="Normal 2 2 2 11 2 2" xfId="5554"/>
    <cellStyle name="Normal 2 2 2 11 3" xfId="3967"/>
    <cellStyle name="Normal 2 2 2 12" xfId="1854"/>
    <cellStyle name="Normal 2 2 2 12 2" xfId="5031"/>
    <cellStyle name="Normal 2 2 2 13" xfId="3444"/>
    <cellStyle name="Normal 2 2 2 2" xfId="192"/>
    <cellStyle name="Normal 2 2 2 2 10" xfId="1863"/>
    <cellStyle name="Normal 2 2 2 2 10 2" xfId="5040"/>
    <cellStyle name="Normal 2 2 2 2 11" xfId="3453"/>
    <cellStyle name="Normal 2 2 2 2 2" xfId="270"/>
    <cellStyle name="Normal 2 2 2 2 2 2" xfId="406"/>
    <cellStyle name="Normal 2 2 2 2 2 2 2" xfId="610"/>
    <cellStyle name="Normal 2 2 2 2 2 2 2 2" xfId="1658"/>
    <cellStyle name="Normal 2 2 2 2 2 2 2 2 2" xfId="3275"/>
    <cellStyle name="Normal 2 2 2 2 2 2 2 2 2 2" xfId="6452"/>
    <cellStyle name="Normal 2 2 2 2 2 2 2 2 3" xfId="4865"/>
    <cellStyle name="Normal 2 2 2 2 2 2 2 3" xfId="1135"/>
    <cellStyle name="Normal 2 2 2 2 2 2 2 3 2" xfId="2752"/>
    <cellStyle name="Normal 2 2 2 2 2 2 2 3 2 2" xfId="5929"/>
    <cellStyle name="Normal 2 2 2 2 2 2 2 3 3" xfId="4342"/>
    <cellStyle name="Normal 2 2 2 2 2 2 2 4" xfId="2229"/>
    <cellStyle name="Normal 2 2 2 2 2 2 2 4 2" xfId="5406"/>
    <cellStyle name="Normal 2 2 2 2 2 2 2 5" xfId="3819"/>
    <cellStyle name="Normal 2 2 2 2 2 2 3" xfId="1454"/>
    <cellStyle name="Normal 2 2 2 2 2 2 3 2" xfId="3071"/>
    <cellStyle name="Normal 2 2 2 2 2 2 3 2 2" xfId="6248"/>
    <cellStyle name="Normal 2 2 2 2 2 2 3 3" xfId="4661"/>
    <cellStyle name="Normal 2 2 2 2 2 2 4" xfId="931"/>
    <cellStyle name="Normal 2 2 2 2 2 2 4 2" xfId="2548"/>
    <cellStyle name="Normal 2 2 2 2 2 2 4 2 2" xfId="5725"/>
    <cellStyle name="Normal 2 2 2 2 2 2 4 3" xfId="4138"/>
    <cellStyle name="Normal 2 2 2 2 2 2 5" xfId="2025"/>
    <cellStyle name="Normal 2 2 2 2 2 2 5 2" xfId="5202"/>
    <cellStyle name="Normal 2 2 2 2 2 2 6" xfId="3615"/>
    <cellStyle name="Normal 2 2 2 2 2 3" xfId="474"/>
    <cellStyle name="Normal 2 2 2 2 2 3 2" xfId="678"/>
    <cellStyle name="Normal 2 2 2 2 2 3 2 2" xfId="1726"/>
    <cellStyle name="Normal 2 2 2 2 2 3 2 2 2" xfId="3343"/>
    <cellStyle name="Normal 2 2 2 2 2 3 2 2 2 2" xfId="6520"/>
    <cellStyle name="Normal 2 2 2 2 2 3 2 2 3" xfId="4933"/>
    <cellStyle name="Normal 2 2 2 2 2 3 2 3" xfId="1203"/>
    <cellStyle name="Normal 2 2 2 2 2 3 2 3 2" xfId="2820"/>
    <cellStyle name="Normal 2 2 2 2 2 3 2 3 2 2" xfId="5997"/>
    <cellStyle name="Normal 2 2 2 2 2 3 2 3 3" xfId="4410"/>
    <cellStyle name="Normal 2 2 2 2 2 3 2 4" xfId="2297"/>
    <cellStyle name="Normal 2 2 2 2 2 3 2 4 2" xfId="5474"/>
    <cellStyle name="Normal 2 2 2 2 2 3 2 5" xfId="3887"/>
    <cellStyle name="Normal 2 2 2 2 2 3 3" xfId="1522"/>
    <cellStyle name="Normal 2 2 2 2 2 3 3 2" xfId="3139"/>
    <cellStyle name="Normal 2 2 2 2 2 3 3 2 2" xfId="6316"/>
    <cellStyle name="Normal 2 2 2 2 2 3 3 3" xfId="4729"/>
    <cellStyle name="Normal 2 2 2 2 2 3 4" xfId="999"/>
    <cellStyle name="Normal 2 2 2 2 2 3 4 2" xfId="2616"/>
    <cellStyle name="Normal 2 2 2 2 2 3 4 2 2" xfId="5793"/>
    <cellStyle name="Normal 2 2 2 2 2 3 4 3" xfId="4206"/>
    <cellStyle name="Normal 2 2 2 2 2 3 5" xfId="2093"/>
    <cellStyle name="Normal 2 2 2 2 2 3 5 2" xfId="5270"/>
    <cellStyle name="Normal 2 2 2 2 2 3 6" xfId="3683"/>
    <cellStyle name="Normal 2 2 2 2 2 4" xfId="338"/>
    <cellStyle name="Normal 2 2 2 2 2 4 2" xfId="1386"/>
    <cellStyle name="Normal 2 2 2 2 2 4 2 2" xfId="3003"/>
    <cellStyle name="Normal 2 2 2 2 2 4 2 2 2" xfId="6180"/>
    <cellStyle name="Normal 2 2 2 2 2 4 2 3" xfId="4593"/>
    <cellStyle name="Normal 2 2 2 2 2 4 3" xfId="863"/>
    <cellStyle name="Normal 2 2 2 2 2 4 3 2" xfId="2480"/>
    <cellStyle name="Normal 2 2 2 2 2 4 3 2 2" xfId="5657"/>
    <cellStyle name="Normal 2 2 2 2 2 4 3 3" xfId="4070"/>
    <cellStyle name="Normal 2 2 2 2 2 4 4" xfId="1957"/>
    <cellStyle name="Normal 2 2 2 2 2 4 4 2" xfId="5134"/>
    <cellStyle name="Normal 2 2 2 2 2 4 5" xfId="3547"/>
    <cellStyle name="Normal 2 2 2 2 2 5" xfId="542"/>
    <cellStyle name="Normal 2 2 2 2 2 5 2" xfId="1590"/>
    <cellStyle name="Normal 2 2 2 2 2 5 2 2" xfId="3207"/>
    <cellStyle name="Normal 2 2 2 2 2 5 2 2 2" xfId="6384"/>
    <cellStyle name="Normal 2 2 2 2 2 5 2 3" xfId="4797"/>
    <cellStyle name="Normal 2 2 2 2 2 5 3" xfId="1067"/>
    <cellStyle name="Normal 2 2 2 2 2 5 3 2" xfId="2684"/>
    <cellStyle name="Normal 2 2 2 2 2 5 3 2 2" xfId="5861"/>
    <cellStyle name="Normal 2 2 2 2 2 5 3 3" xfId="4274"/>
    <cellStyle name="Normal 2 2 2 2 2 5 4" xfId="2161"/>
    <cellStyle name="Normal 2 2 2 2 2 5 4 2" xfId="5338"/>
    <cellStyle name="Normal 2 2 2 2 2 5 5" xfId="3751"/>
    <cellStyle name="Normal 2 2 2 2 2 6" xfId="1318"/>
    <cellStyle name="Normal 2 2 2 2 2 6 2" xfId="2935"/>
    <cellStyle name="Normal 2 2 2 2 2 6 2 2" xfId="6112"/>
    <cellStyle name="Normal 2 2 2 2 2 6 3" xfId="4525"/>
    <cellStyle name="Normal 2 2 2 2 2 7" xfId="795"/>
    <cellStyle name="Normal 2 2 2 2 2 7 2" xfId="2412"/>
    <cellStyle name="Normal 2 2 2 2 2 7 2 2" xfId="5589"/>
    <cellStyle name="Normal 2 2 2 2 2 7 3" xfId="4002"/>
    <cellStyle name="Normal 2 2 2 2 2 8" xfId="1889"/>
    <cellStyle name="Normal 2 2 2 2 2 8 2" xfId="5066"/>
    <cellStyle name="Normal 2 2 2 2 2 9" xfId="3479"/>
    <cellStyle name="Normal 2 2 2 2 3" xfId="296"/>
    <cellStyle name="Normal 2 2 2 2 3 2" xfId="432"/>
    <cellStyle name="Normal 2 2 2 2 3 2 2" xfId="636"/>
    <cellStyle name="Normal 2 2 2 2 3 2 2 2" xfId="1684"/>
    <cellStyle name="Normal 2 2 2 2 3 2 2 2 2" xfId="3301"/>
    <cellStyle name="Normal 2 2 2 2 3 2 2 2 2 2" xfId="6478"/>
    <cellStyle name="Normal 2 2 2 2 3 2 2 2 3" xfId="4891"/>
    <cellStyle name="Normal 2 2 2 2 3 2 2 3" xfId="1161"/>
    <cellStyle name="Normal 2 2 2 2 3 2 2 3 2" xfId="2778"/>
    <cellStyle name="Normal 2 2 2 2 3 2 2 3 2 2" xfId="5955"/>
    <cellStyle name="Normal 2 2 2 2 3 2 2 3 3" xfId="4368"/>
    <cellStyle name="Normal 2 2 2 2 3 2 2 4" xfId="2255"/>
    <cellStyle name="Normal 2 2 2 2 3 2 2 4 2" xfId="5432"/>
    <cellStyle name="Normal 2 2 2 2 3 2 2 5" xfId="3845"/>
    <cellStyle name="Normal 2 2 2 2 3 2 3" xfId="1480"/>
    <cellStyle name="Normal 2 2 2 2 3 2 3 2" xfId="3097"/>
    <cellStyle name="Normal 2 2 2 2 3 2 3 2 2" xfId="6274"/>
    <cellStyle name="Normal 2 2 2 2 3 2 3 3" xfId="4687"/>
    <cellStyle name="Normal 2 2 2 2 3 2 4" xfId="957"/>
    <cellStyle name="Normal 2 2 2 2 3 2 4 2" xfId="2574"/>
    <cellStyle name="Normal 2 2 2 2 3 2 4 2 2" xfId="5751"/>
    <cellStyle name="Normal 2 2 2 2 3 2 4 3" xfId="4164"/>
    <cellStyle name="Normal 2 2 2 2 3 2 5" xfId="2051"/>
    <cellStyle name="Normal 2 2 2 2 3 2 5 2" xfId="5228"/>
    <cellStyle name="Normal 2 2 2 2 3 2 6" xfId="3641"/>
    <cellStyle name="Normal 2 2 2 2 3 3" xfId="500"/>
    <cellStyle name="Normal 2 2 2 2 3 3 2" xfId="704"/>
    <cellStyle name="Normal 2 2 2 2 3 3 2 2" xfId="1752"/>
    <cellStyle name="Normal 2 2 2 2 3 3 2 2 2" xfId="3369"/>
    <cellStyle name="Normal 2 2 2 2 3 3 2 2 2 2" xfId="6546"/>
    <cellStyle name="Normal 2 2 2 2 3 3 2 2 3" xfId="4959"/>
    <cellStyle name="Normal 2 2 2 2 3 3 2 3" xfId="1229"/>
    <cellStyle name="Normal 2 2 2 2 3 3 2 3 2" xfId="2846"/>
    <cellStyle name="Normal 2 2 2 2 3 3 2 3 2 2" xfId="6023"/>
    <cellStyle name="Normal 2 2 2 2 3 3 2 3 3" xfId="4436"/>
    <cellStyle name="Normal 2 2 2 2 3 3 2 4" xfId="2323"/>
    <cellStyle name="Normal 2 2 2 2 3 3 2 4 2" xfId="5500"/>
    <cellStyle name="Normal 2 2 2 2 3 3 2 5" xfId="3913"/>
    <cellStyle name="Normal 2 2 2 2 3 3 3" xfId="1548"/>
    <cellStyle name="Normal 2 2 2 2 3 3 3 2" xfId="3165"/>
    <cellStyle name="Normal 2 2 2 2 3 3 3 2 2" xfId="6342"/>
    <cellStyle name="Normal 2 2 2 2 3 3 3 3" xfId="4755"/>
    <cellStyle name="Normal 2 2 2 2 3 3 4" xfId="1025"/>
    <cellStyle name="Normal 2 2 2 2 3 3 4 2" xfId="2642"/>
    <cellStyle name="Normal 2 2 2 2 3 3 4 2 2" xfId="5819"/>
    <cellStyle name="Normal 2 2 2 2 3 3 4 3" xfId="4232"/>
    <cellStyle name="Normal 2 2 2 2 3 3 5" xfId="2119"/>
    <cellStyle name="Normal 2 2 2 2 3 3 5 2" xfId="5296"/>
    <cellStyle name="Normal 2 2 2 2 3 3 6" xfId="3709"/>
    <cellStyle name="Normal 2 2 2 2 3 4" xfId="364"/>
    <cellStyle name="Normal 2 2 2 2 3 4 2" xfId="1412"/>
    <cellStyle name="Normal 2 2 2 2 3 4 2 2" xfId="3029"/>
    <cellStyle name="Normal 2 2 2 2 3 4 2 2 2" xfId="6206"/>
    <cellStyle name="Normal 2 2 2 2 3 4 2 3" xfId="4619"/>
    <cellStyle name="Normal 2 2 2 2 3 4 3" xfId="889"/>
    <cellStyle name="Normal 2 2 2 2 3 4 3 2" xfId="2506"/>
    <cellStyle name="Normal 2 2 2 2 3 4 3 2 2" xfId="5683"/>
    <cellStyle name="Normal 2 2 2 2 3 4 3 3" xfId="4096"/>
    <cellStyle name="Normal 2 2 2 2 3 4 4" xfId="1983"/>
    <cellStyle name="Normal 2 2 2 2 3 4 4 2" xfId="5160"/>
    <cellStyle name="Normal 2 2 2 2 3 4 5" xfId="3573"/>
    <cellStyle name="Normal 2 2 2 2 3 5" xfId="568"/>
    <cellStyle name="Normal 2 2 2 2 3 5 2" xfId="1616"/>
    <cellStyle name="Normal 2 2 2 2 3 5 2 2" xfId="3233"/>
    <cellStyle name="Normal 2 2 2 2 3 5 2 2 2" xfId="6410"/>
    <cellStyle name="Normal 2 2 2 2 3 5 2 3" xfId="4823"/>
    <cellStyle name="Normal 2 2 2 2 3 5 3" xfId="1093"/>
    <cellStyle name="Normal 2 2 2 2 3 5 3 2" xfId="2710"/>
    <cellStyle name="Normal 2 2 2 2 3 5 3 2 2" xfId="5887"/>
    <cellStyle name="Normal 2 2 2 2 3 5 3 3" xfId="4300"/>
    <cellStyle name="Normal 2 2 2 2 3 5 4" xfId="2187"/>
    <cellStyle name="Normal 2 2 2 2 3 5 4 2" xfId="5364"/>
    <cellStyle name="Normal 2 2 2 2 3 5 5" xfId="3777"/>
    <cellStyle name="Normal 2 2 2 2 3 6" xfId="1344"/>
    <cellStyle name="Normal 2 2 2 2 3 6 2" xfId="2961"/>
    <cellStyle name="Normal 2 2 2 2 3 6 2 2" xfId="6138"/>
    <cellStyle name="Normal 2 2 2 2 3 6 3" xfId="4551"/>
    <cellStyle name="Normal 2 2 2 2 3 7" xfId="821"/>
    <cellStyle name="Normal 2 2 2 2 3 7 2" xfId="2438"/>
    <cellStyle name="Normal 2 2 2 2 3 7 2 2" xfId="5615"/>
    <cellStyle name="Normal 2 2 2 2 3 7 3" xfId="4028"/>
    <cellStyle name="Normal 2 2 2 2 3 8" xfId="1915"/>
    <cellStyle name="Normal 2 2 2 2 3 8 2" xfId="5092"/>
    <cellStyle name="Normal 2 2 2 2 3 9" xfId="3505"/>
    <cellStyle name="Normal 2 2 2 2 4" xfId="393"/>
    <cellStyle name="Normal 2 2 2 2 4 2" xfId="597"/>
    <cellStyle name="Normal 2 2 2 2 4 2 2" xfId="1645"/>
    <cellStyle name="Normal 2 2 2 2 4 2 2 2" xfId="3262"/>
    <cellStyle name="Normal 2 2 2 2 4 2 2 2 2" xfId="6439"/>
    <cellStyle name="Normal 2 2 2 2 4 2 2 3" xfId="4852"/>
    <cellStyle name="Normal 2 2 2 2 4 2 3" xfId="1122"/>
    <cellStyle name="Normal 2 2 2 2 4 2 3 2" xfId="2739"/>
    <cellStyle name="Normal 2 2 2 2 4 2 3 2 2" xfId="5916"/>
    <cellStyle name="Normal 2 2 2 2 4 2 3 3" xfId="4329"/>
    <cellStyle name="Normal 2 2 2 2 4 2 4" xfId="2216"/>
    <cellStyle name="Normal 2 2 2 2 4 2 4 2" xfId="5393"/>
    <cellStyle name="Normal 2 2 2 2 4 2 5" xfId="3806"/>
    <cellStyle name="Normal 2 2 2 2 4 3" xfId="1441"/>
    <cellStyle name="Normal 2 2 2 2 4 3 2" xfId="3058"/>
    <cellStyle name="Normal 2 2 2 2 4 3 2 2" xfId="6235"/>
    <cellStyle name="Normal 2 2 2 2 4 3 3" xfId="4648"/>
    <cellStyle name="Normal 2 2 2 2 4 4" xfId="918"/>
    <cellStyle name="Normal 2 2 2 2 4 4 2" xfId="2535"/>
    <cellStyle name="Normal 2 2 2 2 4 4 2 2" xfId="5712"/>
    <cellStyle name="Normal 2 2 2 2 4 4 3" xfId="4125"/>
    <cellStyle name="Normal 2 2 2 2 4 5" xfId="2012"/>
    <cellStyle name="Normal 2 2 2 2 4 5 2" xfId="5189"/>
    <cellStyle name="Normal 2 2 2 2 4 6" xfId="3602"/>
    <cellStyle name="Normal 2 2 2 2 5" xfId="448"/>
    <cellStyle name="Normal 2 2 2 2 5 2" xfId="652"/>
    <cellStyle name="Normal 2 2 2 2 5 2 2" xfId="1700"/>
    <cellStyle name="Normal 2 2 2 2 5 2 2 2" xfId="3317"/>
    <cellStyle name="Normal 2 2 2 2 5 2 2 2 2" xfId="6494"/>
    <cellStyle name="Normal 2 2 2 2 5 2 2 3" xfId="4907"/>
    <cellStyle name="Normal 2 2 2 2 5 2 3" xfId="1177"/>
    <cellStyle name="Normal 2 2 2 2 5 2 3 2" xfId="2794"/>
    <cellStyle name="Normal 2 2 2 2 5 2 3 2 2" xfId="5971"/>
    <cellStyle name="Normal 2 2 2 2 5 2 3 3" xfId="4384"/>
    <cellStyle name="Normal 2 2 2 2 5 2 4" xfId="2271"/>
    <cellStyle name="Normal 2 2 2 2 5 2 4 2" xfId="5448"/>
    <cellStyle name="Normal 2 2 2 2 5 2 5" xfId="3861"/>
    <cellStyle name="Normal 2 2 2 2 5 3" xfId="1496"/>
    <cellStyle name="Normal 2 2 2 2 5 3 2" xfId="3113"/>
    <cellStyle name="Normal 2 2 2 2 5 3 2 2" xfId="6290"/>
    <cellStyle name="Normal 2 2 2 2 5 3 3" xfId="4703"/>
    <cellStyle name="Normal 2 2 2 2 5 4" xfId="973"/>
    <cellStyle name="Normal 2 2 2 2 5 4 2" xfId="2590"/>
    <cellStyle name="Normal 2 2 2 2 5 4 2 2" xfId="5767"/>
    <cellStyle name="Normal 2 2 2 2 5 4 3" xfId="4180"/>
    <cellStyle name="Normal 2 2 2 2 5 5" xfId="2067"/>
    <cellStyle name="Normal 2 2 2 2 5 5 2" xfId="5244"/>
    <cellStyle name="Normal 2 2 2 2 5 6" xfId="3657"/>
    <cellStyle name="Normal 2 2 2 2 6" xfId="312"/>
    <cellStyle name="Normal 2 2 2 2 6 2" xfId="1360"/>
    <cellStyle name="Normal 2 2 2 2 6 2 2" xfId="2977"/>
    <cellStyle name="Normal 2 2 2 2 6 2 2 2" xfId="6154"/>
    <cellStyle name="Normal 2 2 2 2 6 2 3" xfId="4567"/>
    <cellStyle name="Normal 2 2 2 2 6 3" xfId="837"/>
    <cellStyle name="Normal 2 2 2 2 6 3 2" xfId="2454"/>
    <cellStyle name="Normal 2 2 2 2 6 3 2 2" xfId="5631"/>
    <cellStyle name="Normal 2 2 2 2 6 3 3" xfId="4044"/>
    <cellStyle name="Normal 2 2 2 2 6 4" xfId="1931"/>
    <cellStyle name="Normal 2 2 2 2 6 4 2" xfId="5108"/>
    <cellStyle name="Normal 2 2 2 2 6 5" xfId="3521"/>
    <cellStyle name="Normal 2 2 2 2 7" xfId="516"/>
    <cellStyle name="Normal 2 2 2 2 7 2" xfId="1564"/>
    <cellStyle name="Normal 2 2 2 2 7 2 2" xfId="3181"/>
    <cellStyle name="Normal 2 2 2 2 7 2 2 2" xfId="6358"/>
    <cellStyle name="Normal 2 2 2 2 7 2 3" xfId="4771"/>
    <cellStyle name="Normal 2 2 2 2 7 3" xfId="1041"/>
    <cellStyle name="Normal 2 2 2 2 7 3 2" xfId="2658"/>
    <cellStyle name="Normal 2 2 2 2 7 3 2 2" xfId="5835"/>
    <cellStyle name="Normal 2 2 2 2 7 3 3" xfId="4248"/>
    <cellStyle name="Normal 2 2 2 2 7 4" xfId="2135"/>
    <cellStyle name="Normal 2 2 2 2 7 4 2" xfId="5312"/>
    <cellStyle name="Normal 2 2 2 2 7 5" xfId="3725"/>
    <cellStyle name="Normal 2 2 2 2 8" xfId="1292"/>
    <cellStyle name="Normal 2 2 2 2 8 2" xfId="2909"/>
    <cellStyle name="Normal 2 2 2 2 8 2 2" xfId="6086"/>
    <cellStyle name="Normal 2 2 2 2 8 3" xfId="4499"/>
    <cellStyle name="Normal 2 2 2 2 9" xfId="769"/>
    <cellStyle name="Normal 2 2 2 2 9 2" xfId="2386"/>
    <cellStyle name="Normal 2 2 2 2 9 2 2" xfId="5563"/>
    <cellStyle name="Normal 2 2 2 2 9 3" xfId="3976"/>
    <cellStyle name="Normal 2 2 2 3" xfId="261"/>
    <cellStyle name="Normal 2 2 2 3 10" xfId="3470"/>
    <cellStyle name="Normal 2 2 2 3 2" xfId="287"/>
    <cellStyle name="Normal 2 2 2 3 2 2" xfId="423"/>
    <cellStyle name="Normal 2 2 2 3 2 2 2" xfId="627"/>
    <cellStyle name="Normal 2 2 2 3 2 2 2 2" xfId="1675"/>
    <cellStyle name="Normal 2 2 2 3 2 2 2 2 2" xfId="3292"/>
    <cellStyle name="Normal 2 2 2 3 2 2 2 2 2 2" xfId="6469"/>
    <cellStyle name="Normal 2 2 2 3 2 2 2 2 3" xfId="4882"/>
    <cellStyle name="Normal 2 2 2 3 2 2 2 3" xfId="1152"/>
    <cellStyle name="Normal 2 2 2 3 2 2 2 3 2" xfId="2769"/>
    <cellStyle name="Normal 2 2 2 3 2 2 2 3 2 2" xfId="5946"/>
    <cellStyle name="Normal 2 2 2 3 2 2 2 3 3" xfId="4359"/>
    <cellStyle name="Normal 2 2 2 3 2 2 2 4" xfId="2246"/>
    <cellStyle name="Normal 2 2 2 3 2 2 2 4 2" xfId="5423"/>
    <cellStyle name="Normal 2 2 2 3 2 2 2 5" xfId="3836"/>
    <cellStyle name="Normal 2 2 2 3 2 2 3" xfId="1471"/>
    <cellStyle name="Normal 2 2 2 3 2 2 3 2" xfId="3088"/>
    <cellStyle name="Normal 2 2 2 3 2 2 3 2 2" xfId="6265"/>
    <cellStyle name="Normal 2 2 2 3 2 2 3 3" xfId="4678"/>
    <cellStyle name="Normal 2 2 2 3 2 2 4" xfId="948"/>
    <cellStyle name="Normal 2 2 2 3 2 2 4 2" xfId="2565"/>
    <cellStyle name="Normal 2 2 2 3 2 2 4 2 2" xfId="5742"/>
    <cellStyle name="Normal 2 2 2 3 2 2 4 3" xfId="4155"/>
    <cellStyle name="Normal 2 2 2 3 2 2 5" xfId="2042"/>
    <cellStyle name="Normal 2 2 2 3 2 2 5 2" xfId="5219"/>
    <cellStyle name="Normal 2 2 2 3 2 2 6" xfId="3632"/>
    <cellStyle name="Normal 2 2 2 3 2 3" xfId="491"/>
    <cellStyle name="Normal 2 2 2 3 2 3 2" xfId="695"/>
    <cellStyle name="Normal 2 2 2 3 2 3 2 2" xfId="1743"/>
    <cellStyle name="Normal 2 2 2 3 2 3 2 2 2" xfId="3360"/>
    <cellStyle name="Normal 2 2 2 3 2 3 2 2 2 2" xfId="6537"/>
    <cellStyle name="Normal 2 2 2 3 2 3 2 2 3" xfId="4950"/>
    <cellStyle name="Normal 2 2 2 3 2 3 2 3" xfId="1220"/>
    <cellStyle name="Normal 2 2 2 3 2 3 2 3 2" xfId="2837"/>
    <cellStyle name="Normal 2 2 2 3 2 3 2 3 2 2" xfId="6014"/>
    <cellStyle name="Normal 2 2 2 3 2 3 2 3 3" xfId="4427"/>
    <cellStyle name="Normal 2 2 2 3 2 3 2 4" xfId="2314"/>
    <cellStyle name="Normal 2 2 2 3 2 3 2 4 2" xfId="5491"/>
    <cellStyle name="Normal 2 2 2 3 2 3 2 5" xfId="3904"/>
    <cellStyle name="Normal 2 2 2 3 2 3 3" xfId="1539"/>
    <cellStyle name="Normal 2 2 2 3 2 3 3 2" xfId="3156"/>
    <cellStyle name="Normal 2 2 2 3 2 3 3 2 2" xfId="6333"/>
    <cellStyle name="Normal 2 2 2 3 2 3 3 3" xfId="4746"/>
    <cellStyle name="Normal 2 2 2 3 2 3 4" xfId="1016"/>
    <cellStyle name="Normal 2 2 2 3 2 3 4 2" xfId="2633"/>
    <cellStyle name="Normal 2 2 2 3 2 3 4 2 2" xfId="5810"/>
    <cellStyle name="Normal 2 2 2 3 2 3 4 3" xfId="4223"/>
    <cellStyle name="Normal 2 2 2 3 2 3 5" xfId="2110"/>
    <cellStyle name="Normal 2 2 2 3 2 3 5 2" xfId="5287"/>
    <cellStyle name="Normal 2 2 2 3 2 3 6" xfId="3700"/>
    <cellStyle name="Normal 2 2 2 3 2 4" xfId="355"/>
    <cellStyle name="Normal 2 2 2 3 2 4 2" xfId="1403"/>
    <cellStyle name="Normal 2 2 2 3 2 4 2 2" xfId="3020"/>
    <cellStyle name="Normal 2 2 2 3 2 4 2 2 2" xfId="6197"/>
    <cellStyle name="Normal 2 2 2 3 2 4 2 3" xfId="4610"/>
    <cellStyle name="Normal 2 2 2 3 2 4 3" xfId="880"/>
    <cellStyle name="Normal 2 2 2 3 2 4 3 2" xfId="2497"/>
    <cellStyle name="Normal 2 2 2 3 2 4 3 2 2" xfId="5674"/>
    <cellStyle name="Normal 2 2 2 3 2 4 3 3" xfId="4087"/>
    <cellStyle name="Normal 2 2 2 3 2 4 4" xfId="1974"/>
    <cellStyle name="Normal 2 2 2 3 2 4 4 2" xfId="5151"/>
    <cellStyle name="Normal 2 2 2 3 2 4 5" xfId="3564"/>
    <cellStyle name="Normal 2 2 2 3 2 5" xfId="559"/>
    <cellStyle name="Normal 2 2 2 3 2 5 2" xfId="1607"/>
    <cellStyle name="Normal 2 2 2 3 2 5 2 2" xfId="3224"/>
    <cellStyle name="Normal 2 2 2 3 2 5 2 2 2" xfId="6401"/>
    <cellStyle name="Normal 2 2 2 3 2 5 2 3" xfId="4814"/>
    <cellStyle name="Normal 2 2 2 3 2 5 3" xfId="1084"/>
    <cellStyle name="Normal 2 2 2 3 2 5 3 2" xfId="2701"/>
    <cellStyle name="Normal 2 2 2 3 2 5 3 2 2" xfId="5878"/>
    <cellStyle name="Normal 2 2 2 3 2 5 3 3" xfId="4291"/>
    <cellStyle name="Normal 2 2 2 3 2 5 4" xfId="2178"/>
    <cellStyle name="Normal 2 2 2 3 2 5 4 2" xfId="5355"/>
    <cellStyle name="Normal 2 2 2 3 2 5 5" xfId="3768"/>
    <cellStyle name="Normal 2 2 2 3 2 6" xfId="1335"/>
    <cellStyle name="Normal 2 2 2 3 2 6 2" xfId="2952"/>
    <cellStyle name="Normal 2 2 2 3 2 6 2 2" xfId="6129"/>
    <cellStyle name="Normal 2 2 2 3 2 6 3" xfId="4542"/>
    <cellStyle name="Normal 2 2 2 3 2 7" xfId="812"/>
    <cellStyle name="Normal 2 2 2 3 2 7 2" xfId="2429"/>
    <cellStyle name="Normal 2 2 2 3 2 7 2 2" xfId="5606"/>
    <cellStyle name="Normal 2 2 2 3 2 7 3" xfId="4019"/>
    <cellStyle name="Normal 2 2 2 3 2 8" xfId="1906"/>
    <cellStyle name="Normal 2 2 2 3 2 8 2" xfId="5083"/>
    <cellStyle name="Normal 2 2 2 3 2 9" xfId="3496"/>
    <cellStyle name="Normal 2 2 2 3 3" xfId="384"/>
    <cellStyle name="Normal 2 2 2 3 3 2" xfId="588"/>
    <cellStyle name="Normal 2 2 2 3 3 2 2" xfId="1636"/>
    <cellStyle name="Normal 2 2 2 3 3 2 2 2" xfId="3253"/>
    <cellStyle name="Normal 2 2 2 3 3 2 2 2 2" xfId="6430"/>
    <cellStyle name="Normal 2 2 2 3 3 2 2 3" xfId="4843"/>
    <cellStyle name="Normal 2 2 2 3 3 2 3" xfId="1113"/>
    <cellStyle name="Normal 2 2 2 3 3 2 3 2" xfId="2730"/>
    <cellStyle name="Normal 2 2 2 3 3 2 3 2 2" xfId="5907"/>
    <cellStyle name="Normal 2 2 2 3 3 2 3 3" xfId="4320"/>
    <cellStyle name="Normal 2 2 2 3 3 2 4" xfId="2207"/>
    <cellStyle name="Normal 2 2 2 3 3 2 4 2" xfId="5384"/>
    <cellStyle name="Normal 2 2 2 3 3 2 5" xfId="3797"/>
    <cellStyle name="Normal 2 2 2 3 3 3" xfId="1432"/>
    <cellStyle name="Normal 2 2 2 3 3 3 2" xfId="3049"/>
    <cellStyle name="Normal 2 2 2 3 3 3 2 2" xfId="6226"/>
    <cellStyle name="Normal 2 2 2 3 3 3 3" xfId="4639"/>
    <cellStyle name="Normal 2 2 2 3 3 4" xfId="909"/>
    <cellStyle name="Normal 2 2 2 3 3 4 2" xfId="2526"/>
    <cellStyle name="Normal 2 2 2 3 3 4 2 2" xfId="5703"/>
    <cellStyle name="Normal 2 2 2 3 3 4 3" xfId="4116"/>
    <cellStyle name="Normal 2 2 2 3 3 5" xfId="2003"/>
    <cellStyle name="Normal 2 2 2 3 3 5 2" xfId="5180"/>
    <cellStyle name="Normal 2 2 2 3 3 6" xfId="3593"/>
    <cellStyle name="Normal 2 2 2 3 4" xfId="465"/>
    <cellStyle name="Normal 2 2 2 3 4 2" xfId="669"/>
    <cellStyle name="Normal 2 2 2 3 4 2 2" xfId="1717"/>
    <cellStyle name="Normal 2 2 2 3 4 2 2 2" xfId="3334"/>
    <cellStyle name="Normal 2 2 2 3 4 2 2 2 2" xfId="6511"/>
    <cellStyle name="Normal 2 2 2 3 4 2 2 3" xfId="4924"/>
    <cellStyle name="Normal 2 2 2 3 4 2 3" xfId="1194"/>
    <cellStyle name="Normal 2 2 2 3 4 2 3 2" xfId="2811"/>
    <cellStyle name="Normal 2 2 2 3 4 2 3 2 2" xfId="5988"/>
    <cellStyle name="Normal 2 2 2 3 4 2 3 3" xfId="4401"/>
    <cellStyle name="Normal 2 2 2 3 4 2 4" xfId="2288"/>
    <cellStyle name="Normal 2 2 2 3 4 2 4 2" xfId="5465"/>
    <cellStyle name="Normal 2 2 2 3 4 2 5" xfId="3878"/>
    <cellStyle name="Normal 2 2 2 3 4 3" xfId="1513"/>
    <cellStyle name="Normal 2 2 2 3 4 3 2" xfId="3130"/>
    <cellStyle name="Normal 2 2 2 3 4 3 2 2" xfId="6307"/>
    <cellStyle name="Normal 2 2 2 3 4 3 3" xfId="4720"/>
    <cellStyle name="Normal 2 2 2 3 4 4" xfId="990"/>
    <cellStyle name="Normal 2 2 2 3 4 4 2" xfId="2607"/>
    <cellStyle name="Normal 2 2 2 3 4 4 2 2" xfId="5784"/>
    <cellStyle name="Normal 2 2 2 3 4 4 3" xfId="4197"/>
    <cellStyle name="Normal 2 2 2 3 4 5" xfId="2084"/>
    <cellStyle name="Normal 2 2 2 3 4 5 2" xfId="5261"/>
    <cellStyle name="Normal 2 2 2 3 4 6" xfId="3674"/>
    <cellStyle name="Normal 2 2 2 3 5" xfId="329"/>
    <cellStyle name="Normal 2 2 2 3 5 2" xfId="1377"/>
    <cellStyle name="Normal 2 2 2 3 5 2 2" xfId="2994"/>
    <cellStyle name="Normal 2 2 2 3 5 2 2 2" xfId="6171"/>
    <cellStyle name="Normal 2 2 2 3 5 2 3" xfId="4584"/>
    <cellStyle name="Normal 2 2 2 3 5 3" xfId="854"/>
    <cellStyle name="Normal 2 2 2 3 5 3 2" xfId="2471"/>
    <cellStyle name="Normal 2 2 2 3 5 3 2 2" xfId="5648"/>
    <cellStyle name="Normal 2 2 2 3 5 3 3" xfId="4061"/>
    <cellStyle name="Normal 2 2 2 3 5 4" xfId="1948"/>
    <cellStyle name="Normal 2 2 2 3 5 4 2" xfId="5125"/>
    <cellStyle name="Normal 2 2 2 3 5 5" xfId="3538"/>
    <cellStyle name="Normal 2 2 2 3 6" xfId="533"/>
    <cellStyle name="Normal 2 2 2 3 6 2" xfId="1581"/>
    <cellStyle name="Normal 2 2 2 3 6 2 2" xfId="3198"/>
    <cellStyle name="Normal 2 2 2 3 6 2 2 2" xfId="6375"/>
    <cellStyle name="Normal 2 2 2 3 6 2 3" xfId="4788"/>
    <cellStyle name="Normal 2 2 2 3 6 3" xfId="1058"/>
    <cellStyle name="Normal 2 2 2 3 6 3 2" xfId="2675"/>
    <cellStyle name="Normal 2 2 2 3 6 3 2 2" xfId="5852"/>
    <cellStyle name="Normal 2 2 2 3 6 3 3" xfId="4265"/>
    <cellStyle name="Normal 2 2 2 3 6 4" xfId="2152"/>
    <cellStyle name="Normal 2 2 2 3 6 4 2" xfId="5329"/>
    <cellStyle name="Normal 2 2 2 3 6 5" xfId="3742"/>
    <cellStyle name="Normal 2 2 2 3 7" xfId="1309"/>
    <cellStyle name="Normal 2 2 2 3 7 2" xfId="2926"/>
    <cellStyle name="Normal 2 2 2 3 7 2 2" xfId="6103"/>
    <cellStyle name="Normal 2 2 2 3 7 3" xfId="4516"/>
    <cellStyle name="Normal 2 2 2 3 8" xfId="786"/>
    <cellStyle name="Normal 2 2 2 3 8 2" xfId="2403"/>
    <cellStyle name="Normal 2 2 2 3 8 2 2" xfId="5580"/>
    <cellStyle name="Normal 2 2 2 3 8 3" xfId="3993"/>
    <cellStyle name="Normal 2 2 2 3 9" xfId="1880"/>
    <cellStyle name="Normal 2 2 2 3 9 2" xfId="5057"/>
    <cellStyle name="Normal 2 2 2 4" xfId="250"/>
    <cellStyle name="Normal 2 2 2 4 2" xfId="365"/>
    <cellStyle name="Normal 2 2 2 4 2 2" xfId="569"/>
    <cellStyle name="Normal 2 2 2 4 2 2 2" xfId="1617"/>
    <cellStyle name="Normal 2 2 2 4 2 2 2 2" xfId="3234"/>
    <cellStyle name="Normal 2 2 2 4 2 2 2 2 2" xfId="6411"/>
    <cellStyle name="Normal 2 2 2 4 2 2 2 3" xfId="4824"/>
    <cellStyle name="Normal 2 2 2 4 2 2 3" xfId="1094"/>
    <cellStyle name="Normal 2 2 2 4 2 2 3 2" xfId="2711"/>
    <cellStyle name="Normal 2 2 2 4 2 2 3 2 2" xfId="5888"/>
    <cellStyle name="Normal 2 2 2 4 2 2 3 3" xfId="4301"/>
    <cellStyle name="Normal 2 2 2 4 2 2 4" xfId="2188"/>
    <cellStyle name="Normal 2 2 2 4 2 2 4 2" xfId="5365"/>
    <cellStyle name="Normal 2 2 2 4 2 2 5" xfId="3778"/>
    <cellStyle name="Normal 2 2 2 4 2 3" xfId="1413"/>
    <cellStyle name="Normal 2 2 2 4 2 3 2" xfId="3030"/>
    <cellStyle name="Normal 2 2 2 4 2 3 2 2" xfId="6207"/>
    <cellStyle name="Normal 2 2 2 4 2 3 3" xfId="4620"/>
    <cellStyle name="Normal 2 2 2 4 2 4" xfId="890"/>
    <cellStyle name="Normal 2 2 2 4 2 4 2" xfId="2507"/>
    <cellStyle name="Normal 2 2 2 4 2 4 2 2" xfId="5684"/>
    <cellStyle name="Normal 2 2 2 4 2 4 3" xfId="4097"/>
    <cellStyle name="Normal 2 2 2 4 2 5" xfId="1984"/>
    <cellStyle name="Normal 2 2 2 4 2 5 2" xfId="5161"/>
    <cellStyle name="Normal 2 2 2 4 2 6" xfId="3574"/>
    <cellStyle name="Normal 2 2 2 4 3" xfId="458"/>
    <cellStyle name="Normal 2 2 2 4 3 2" xfId="662"/>
    <cellStyle name="Normal 2 2 2 4 3 2 2" xfId="1710"/>
    <cellStyle name="Normal 2 2 2 4 3 2 2 2" xfId="3327"/>
    <cellStyle name="Normal 2 2 2 4 3 2 2 2 2" xfId="6504"/>
    <cellStyle name="Normal 2 2 2 4 3 2 2 3" xfId="4917"/>
    <cellStyle name="Normal 2 2 2 4 3 2 3" xfId="1187"/>
    <cellStyle name="Normal 2 2 2 4 3 2 3 2" xfId="2804"/>
    <cellStyle name="Normal 2 2 2 4 3 2 3 2 2" xfId="5981"/>
    <cellStyle name="Normal 2 2 2 4 3 2 3 3" xfId="4394"/>
    <cellStyle name="Normal 2 2 2 4 3 2 4" xfId="2281"/>
    <cellStyle name="Normal 2 2 2 4 3 2 4 2" xfId="5458"/>
    <cellStyle name="Normal 2 2 2 4 3 2 5" xfId="3871"/>
    <cellStyle name="Normal 2 2 2 4 3 3" xfId="1506"/>
    <cellStyle name="Normal 2 2 2 4 3 3 2" xfId="3123"/>
    <cellStyle name="Normal 2 2 2 4 3 3 2 2" xfId="6300"/>
    <cellStyle name="Normal 2 2 2 4 3 3 3" xfId="4713"/>
    <cellStyle name="Normal 2 2 2 4 3 4" xfId="983"/>
    <cellStyle name="Normal 2 2 2 4 3 4 2" xfId="2600"/>
    <cellStyle name="Normal 2 2 2 4 3 4 2 2" xfId="5777"/>
    <cellStyle name="Normal 2 2 2 4 3 4 3" xfId="4190"/>
    <cellStyle name="Normal 2 2 2 4 3 5" xfId="2077"/>
    <cellStyle name="Normal 2 2 2 4 3 5 2" xfId="5254"/>
    <cellStyle name="Normal 2 2 2 4 3 6" xfId="3667"/>
    <cellStyle name="Normal 2 2 2 4 4" xfId="322"/>
    <cellStyle name="Normal 2 2 2 4 4 2" xfId="1370"/>
    <cellStyle name="Normal 2 2 2 4 4 2 2" xfId="2987"/>
    <cellStyle name="Normal 2 2 2 4 4 2 2 2" xfId="6164"/>
    <cellStyle name="Normal 2 2 2 4 4 2 3" xfId="4577"/>
    <cellStyle name="Normal 2 2 2 4 4 3" xfId="847"/>
    <cellStyle name="Normal 2 2 2 4 4 3 2" xfId="2464"/>
    <cellStyle name="Normal 2 2 2 4 4 3 2 2" xfId="5641"/>
    <cellStyle name="Normal 2 2 2 4 4 3 3" xfId="4054"/>
    <cellStyle name="Normal 2 2 2 4 4 4" xfId="1941"/>
    <cellStyle name="Normal 2 2 2 4 4 4 2" xfId="5118"/>
    <cellStyle name="Normal 2 2 2 4 4 5" xfId="3531"/>
    <cellStyle name="Normal 2 2 2 4 5" xfId="526"/>
    <cellStyle name="Normal 2 2 2 4 5 2" xfId="1574"/>
    <cellStyle name="Normal 2 2 2 4 5 2 2" xfId="3191"/>
    <cellStyle name="Normal 2 2 2 4 5 2 2 2" xfId="6368"/>
    <cellStyle name="Normal 2 2 2 4 5 2 3" xfId="4781"/>
    <cellStyle name="Normal 2 2 2 4 5 3" xfId="1051"/>
    <cellStyle name="Normal 2 2 2 4 5 3 2" xfId="2668"/>
    <cellStyle name="Normal 2 2 2 4 5 3 2 2" xfId="5845"/>
    <cellStyle name="Normal 2 2 2 4 5 3 3" xfId="4258"/>
    <cellStyle name="Normal 2 2 2 4 5 4" xfId="2145"/>
    <cellStyle name="Normal 2 2 2 4 5 4 2" xfId="5322"/>
    <cellStyle name="Normal 2 2 2 4 5 5" xfId="3735"/>
    <cellStyle name="Normal 2 2 2 4 6" xfId="1302"/>
    <cellStyle name="Normal 2 2 2 4 6 2" xfId="2919"/>
    <cellStyle name="Normal 2 2 2 4 6 2 2" xfId="6096"/>
    <cellStyle name="Normal 2 2 2 4 6 3" xfId="4509"/>
    <cellStyle name="Normal 2 2 2 4 7" xfId="779"/>
    <cellStyle name="Normal 2 2 2 4 7 2" xfId="2396"/>
    <cellStyle name="Normal 2 2 2 4 7 2 2" xfId="5573"/>
    <cellStyle name="Normal 2 2 2 4 7 3" xfId="3986"/>
    <cellStyle name="Normal 2 2 2 4 8" xfId="1873"/>
    <cellStyle name="Normal 2 2 2 4 8 2" xfId="5050"/>
    <cellStyle name="Normal 2 2 2 4 9" xfId="3463"/>
    <cellStyle name="Normal 2 2 2 5" xfId="280"/>
    <cellStyle name="Normal 2 2 2 5 2" xfId="416"/>
    <cellStyle name="Normal 2 2 2 5 2 2" xfId="620"/>
    <cellStyle name="Normal 2 2 2 5 2 2 2" xfId="1668"/>
    <cellStyle name="Normal 2 2 2 5 2 2 2 2" xfId="3285"/>
    <cellStyle name="Normal 2 2 2 5 2 2 2 2 2" xfId="6462"/>
    <cellStyle name="Normal 2 2 2 5 2 2 2 3" xfId="4875"/>
    <cellStyle name="Normal 2 2 2 5 2 2 3" xfId="1145"/>
    <cellStyle name="Normal 2 2 2 5 2 2 3 2" xfId="2762"/>
    <cellStyle name="Normal 2 2 2 5 2 2 3 2 2" xfId="5939"/>
    <cellStyle name="Normal 2 2 2 5 2 2 3 3" xfId="4352"/>
    <cellStyle name="Normal 2 2 2 5 2 2 4" xfId="2239"/>
    <cellStyle name="Normal 2 2 2 5 2 2 4 2" xfId="5416"/>
    <cellStyle name="Normal 2 2 2 5 2 2 5" xfId="3829"/>
    <cellStyle name="Normal 2 2 2 5 2 3" xfId="1464"/>
    <cellStyle name="Normal 2 2 2 5 2 3 2" xfId="3081"/>
    <cellStyle name="Normal 2 2 2 5 2 3 2 2" xfId="6258"/>
    <cellStyle name="Normal 2 2 2 5 2 3 3" xfId="4671"/>
    <cellStyle name="Normal 2 2 2 5 2 4" xfId="941"/>
    <cellStyle name="Normal 2 2 2 5 2 4 2" xfId="2558"/>
    <cellStyle name="Normal 2 2 2 5 2 4 2 2" xfId="5735"/>
    <cellStyle name="Normal 2 2 2 5 2 4 3" xfId="4148"/>
    <cellStyle name="Normal 2 2 2 5 2 5" xfId="2035"/>
    <cellStyle name="Normal 2 2 2 5 2 5 2" xfId="5212"/>
    <cellStyle name="Normal 2 2 2 5 2 6" xfId="3625"/>
    <cellStyle name="Normal 2 2 2 5 3" xfId="484"/>
    <cellStyle name="Normal 2 2 2 5 3 2" xfId="688"/>
    <cellStyle name="Normal 2 2 2 5 3 2 2" xfId="1736"/>
    <cellStyle name="Normal 2 2 2 5 3 2 2 2" xfId="3353"/>
    <cellStyle name="Normal 2 2 2 5 3 2 2 2 2" xfId="6530"/>
    <cellStyle name="Normal 2 2 2 5 3 2 2 3" xfId="4943"/>
    <cellStyle name="Normal 2 2 2 5 3 2 3" xfId="1213"/>
    <cellStyle name="Normal 2 2 2 5 3 2 3 2" xfId="2830"/>
    <cellStyle name="Normal 2 2 2 5 3 2 3 2 2" xfId="6007"/>
    <cellStyle name="Normal 2 2 2 5 3 2 3 3" xfId="4420"/>
    <cellStyle name="Normal 2 2 2 5 3 2 4" xfId="2307"/>
    <cellStyle name="Normal 2 2 2 5 3 2 4 2" xfId="5484"/>
    <cellStyle name="Normal 2 2 2 5 3 2 5" xfId="3897"/>
    <cellStyle name="Normal 2 2 2 5 3 3" xfId="1532"/>
    <cellStyle name="Normal 2 2 2 5 3 3 2" xfId="3149"/>
    <cellStyle name="Normal 2 2 2 5 3 3 2 2" xfId="6326"/>
    <cellStyle name="Normal 2 2 2 5 3 3 3" xfId="4739"/>
    <cellStyle name="Normal 2 2 2 5 3 4" xfId="1009"/>
    <cellStyle name="Normal 2 2 2 5 3 4 2" xfId="2626"/>
    <cellStyle name="Normal 2 2 2 5 3 4 2 2" xfId="5803"/>
    <cellStyle name="Normal 2 2 2 5 3 4 3" xfId="4216"/>
    <cellStyle name="Normal 2 2 2 5 3 5" xfId="2103"/>
    <cellStyle name="Normal 2 2 2 5 3 5 2" xfId="5280"/>
    <cellStyle name="Normal 2 2 2 5 3 6" xfId="3693"/>
    <cellStyle name="Normal 2 2 2 5 4" xfId="348"/>
    <cellStyle name="Normal 2 2 2 5 4 2" xfId="1396"/>
    <cellStyle name="Normal 2 2 2 5 4 2 2" xfId="3013"/>
    <cellStyle name="Normal 2 2 2 5 4 2 2 2" xfId="6190"/>
    <cellStyle name="Normal 2 2 2 5 4 2 3" xfId="4603"/>
    <cellStyle name="Normal 2 2 2 5 4 3" xfId="873"/>
    <cellStyle name="Normal 2 2 2 5 4 3 2" xfId="2490"/>
    <cellStyle name="Normal 2 2 2 5 4 3 2 2" xfId="5667"/>
    <cellStyle name="Normal 2 2 2 5 4 3 3" xfId="4080"/>
    <cellStyle name="Normal 2 2 2 5 4 4" xfId="1967"/>
    <cellStyle name="Normal 2 2 2 5 4 4 2" xfId="5144"/>
    <cellStyle name="Normal 2 2 2 5 4 5" xfId="3557"/>
    <cellStyle name="Normal 2 2 2 5 5" xfId="552"/>
    <cellStyle name="Normal 2 2 2 5 5 2" xfId="1600"/>
    <cellStyle name="Normal 2 2 2 5 5 2 2" xfId="3217"/>
    <cellStyle name="Normal 2 2 2 5 5 2 2 2" xfId="6394"/>
    <cellStyle name="Normal 2 2 2 5 5 2 3" xfId="4807"/>
    <cellStyle name="Normal 2 2 2 5 5 3" xfId="1077"/>
    <cellStyle name="Normal 2 2 2 5 5 3 2" xfId="2694"/>
    <cellStyle name="Normal 2 2 2 5 5 3 2 2" xfId="5871"/>
    <cellStyle name="Normal 2 2 2 5 5 3 3" xfId="4284"/>
    <cellStyle name="Normal 2 2 2 5 5 4" xfId="2171"/>
    <cellStyle name="Normal 2 2 2 5 5 4 2" xfId="5348"/>
    <cellStyle name="Normal 2 2 2 5 5 5" xfId="3761"/>
    <cellStyle name="Normal 2 2 2 5 6" xfId="1328"/>
    <cellStyle name="Normal 2 2 2 5 6 2" xfId="2945"/>
    <cellStyle name="Normal 2 2 2 5 6 2 2" xfId="6122"/>
    <cellStyle name="Normal 2 2 2 5 6 3" xfId="4535"/>
    <cellStyle name="Normal 2 2 2 5 7" xfId="805"/>
    <cellStyle name="Normal 2 2 2 5 7 2" xfId="2422"/>
    <cellStyle name="Normal 2 2 2 5 7 2 2" xfId="5599"/>
    <cellStyle name="Normal 2 2 2 5 7 3" xfId="4012"/>
    <cellStyle name="Normal 2 2 2 5 8" xfId="1899"/>
    <cellStyle name="Normal 2 2 2 5 8 2" xfId="5076"/>
    <cellStyle name="Normal 2 2 2 5 9" xfId="3489"/>
    <cellStyle name="Normal 2 2 2 6" xfId="376"/>
    <cellStyle name="Normal 2 2 2 6 2" xfId="580"/>
    <cellStyle name="Normal 2 2 2 6 2 2" xfId="1628"/>
    <cellStyle name="Normal 2 2 2 6 2 2 2" xfId="3245"/>
    <cellStyle name="Normal 2 2 2 6 2 2 2 2" xfId="6422"/>
    <cellStyle name="Normal 2 2 2 6 2 2 3" xfId="4835"/>
    <cellStyle name="Normal 2 2 2 6 2 3" xfId="1105"/>
    <cellStyle name="Normal 2 2 2 6 2 3 2" xfId="2722"/>
    <cellStyle name="Normal 2 2 2 6 2 3 2 2" xfId="5899"/>
    <cellStyle name="Normal 2 2 2 6 2 3 3" xfId="4312"/>
    <cellStyle name="Normal 2 2 2 6 2 4" xfId="2199"/>
    <cellStyle name="Normal 2 2 2 6 2 4 2" xfId="5376"/>
    <cellStyle name="Normal 2 2 2 6 2 5" xfId="3789"/>
    <cellStyle name="Normal 2 2 2 6 3" xfId="1424"/>
    <cellStyle name="Normal 2 2 2 6 3 2" xfId="3041"/>
    <cellStyle name="Normal 2 2 2 6 3 2 2" xfId="6218"/>
    <cellStyle name="Normal 2 2 2 6 3 3" xfId="4631"/>
    <cellStyle name="Normal 2 2 2 6 4" xfId="901"/>
    <cellStyle name="Normal 2 2 2 6 4 2" xfId="2518"/>
    <cellStyle name="Normal 2 2 2 6 4 2 2" xfId="5695"/>
    <cellStyle name="Normal 2 2 2 6 4 3" xfId="4108"/>
    <cellStyle name="Normal 2 2 2 6 5" xfId="1995"/>
    <cellStyle name="Normal 2 2 2 6 5 2" xfId="5172"/>
    <cellStyle name="Normal 2 2 2 6 6" xfId="3585"/>
    <cellStyle name="Normal 2 2 2 7" xfId="439"/>
    <cellStyle name="Normal 2 2 2 7 2" xfId="643"/>
    <cellStyle name="Normal 2 2 2 7 2 2" xfId="1691"/>
    <cellStyle name="Normal 2 2 2 7 2 2 2" xfId="3308"/>
    <cellStyle name="Normal 2 2 2 7 2 2 2 2" xfId="6485"/>
    <cellStyle name="Normal 2 2 2 7 2 2 3" xfId="4898"/>
    <cellStyle name="Normal 2 2 2 7 2 3" xfId="1168"/>
    <cellStyle name="Normal 2 2 2 7 2 3 2" xfId="2785"/>
    <cellStyle name="Normal 2 2 2 7 2 3 2 2" xfId="5962"/>
    <cellStyle name="Normal 2 2 2 7 2 3 3" xfId="4375"/>
    <cellStyle name="Normal 2 2 2 7 2 4" xfId="2262"/>
    <cellStyle name="Normal 2 2 2 7 2 4 2" xfId="5439"/>
    <cellStyle name="Normal 2 2 2 7 2 5" xfId="3852"/>
    <cellStyle name="Normal 2 2 2 7 3" xfId="1487"/>
    <cellStyle name="Normal 2 2 2 7 3 2" xfId="3104"/>
    <cellStyle name="Normal 2 2 2 7 3 2 2" xfId="6281"/>
    <cellStyle name="Normal 2 2 2 7 3 3" xfId="4694"/>
    <cellStyle name="Normal 2 2 2 7 4" xfId="964"/>
    <cellStyle name="Normal 2 2 2 7 4 2" xfId="2581"/>
    <cellStyle name="Normal 2 2 2 7 4 2 2" xfId="5758"/>
    <cellStyle name="Normal 2 2 2 7 4 3" xfId="4171"/>
    <cellStyle name="Normal 2 2 2 7 5" xfId="2058"/>
    <cellStyle name="Normal 2 2 2 7 5 2" xfId="5235"/>
    <cellStyle name="Normal 2 2 2 7 6" xfId="3648"/>
    <cellStyle name="Normal 2 2 2 7 7" xfId="8130"/>
    <cellStyle name="Normal 2 2 2 7 7 2" xfId="9587"/>
    <cellStyle name="Normal 2 2 2 7 8" xfId="8775"/>
    <cellStyle name="Normal 2 2 2 8" xfId="303"/>
    <cellStyle name="Normal 2 2 2 8 2" xfId="1351"/>
    <cellStyle name="Normal 2 2 2 8 2 2" xfId="2968"/>
    <cellStyle name="Normal 2 2 2 8 2 2 2" xfId="6145"/>
    <cellStyle name="Normal 2 2 2 8 2 3" xfId="4558"/>
    <cellStyle name="Normal 2 2 2 8 3" xfId="828"/>
    <cellStyle name="Normal 2 2 2 8 3 2" xfId="2445"/>
    <cellStyle name="Normal 2 2 2 8 3 2 2" xfId="5622"/>
    <cellStyle name="Normal 2 2 2 8 3 3" xfId="4035"/>
    <cellStyle name="Normal 2 2 2 8 4" xfId="1922"/>
    <cellStyle name="Normal 2 2 2 8 4 2" xfId="5099"/>
    <cellStyle name="Normal 2 2 2 8 5" xfId="3512"/>
    <cellStyle name="Normal 2 2 2 9" xfId="507"/>
    <cellStyle name="Normal 2 2 2 9 2" xfId="1555"/>
    <cellStyle name="Normal 2 2 2 9 2 2" xfId="3172"/>
    <cellStyle name="Normal 2 2 2 9 2 2 2" xfId="6349"/>
    <cellStyle name="Normal 2 2 2 9 2 3" xfId="4762"/>
    <cellStyle name="Normal 2 2 2 9 3" xfId="1032"/>
    <cellStyle name="Normal 2 2 2 9 3 2" xfId="2649"/>
    <cellStyle name="Normal 2 2 2 9 3 2 2" xfId="5826"/>
    <cellStyle name="Normal 2 2 2 9 3 3" xfId="4239"/>
    <cellStyle name="Normal 2 2 2 9 4" xfId="2126"/>
    <cellStyle name="Normal 2 2 2 9 4 2" xfId="5303"/>
    <cellStyle name="Normal 2 2 2 9 5" xfId="3716"/>
    <cellStyle name="Normal 2 2 3" xfId="188"/>
    <cellStyle name="Normal 2 2 3 10" xfId="765"/>
    <cellStyle name="Normal 2 2 3 10 2" xfId="2382"/>
    <cellStyle name="Normal 2 2 3 10 2 2" xfId="5559"/>
    <cellStyle name="Normal 2 2 3 10 3" xfId="3972"/>
    <cellStyle name="Normal 2 2 3 11" xfId="1859"/>
    <cellStyle name="Normal 2 2 3 11 2" xfId="5036"/>
    <cellStyle name="Normal 2 2 3 12" xfId="3449"/>
    <cellStyle name="Normal 2 2 3 2" xfId="266"/>
    <cellStyle name="Normal 2 2 3 2 10" xfId="3475"/>
    <cellStyle name="Normal 2 2 3 2 2" xfId="292"/>
    <cellStyle name="Normal 2 2 3 2 2 2" xfId="428"/>
    <cellStyle name="Normal 2 2 3 2 2 2 2" xfId="632"/>
    <cellStyle name="Normal 2 2 3 2 2 2 2 2" xfId="1680"/>
    <cellStyle name="Normal 2 2 3 2 2 2 2 2 2" xfId="3297"/>
    <cellStyle name="Normal 2 2 3 2 2 2 2 2 2 2" xfId="6474"/>
    <cellStyle name="Normal 2 2 3 2 2 2 2 2 3" xfId="4887"/>
    <cellStyle name="Normal 2 2 3 2 2 2 2 3" xfId="1157"/>
    <cellStyle name="Normal 2 2 3 2 2 2 2 3 2" xfId="2774"/>
    <cellStyle name="Normal 2 2 3 2 2 2 2 3 2 2" xfId="5951"/>
    <cellStyle name="Normal 2 2 3 2 2 2 2 3 3" xfId="4364"/>
    <cellStyle name="Normal 2 2 3 2 2 2 2 4" xfId="2251"/>
    <cellStyle name="Normal 2 2 3 2 2 2 2 4 2" xfId="5428"/>
    <cellStyle name="Normal 2 2 3 2 2 2 2 5" xfId="3841"/>
    <cellStyle name="Normal 2 2 3 2 2 2 3" xfId="1476"/>
    <cellStyle name="Normal 2 2 3 2 2 2 3 2" xfId="3093"/>
    <cellStyle name="Normal 2 2 3 2 2 2 3 2 2" xfId="6270"/>
    <cellStyle name="Normal 2 2 3 2 2 2 3 3" xfId="4683"/>
    <cellStyle name="Normal 2 2 3 2 2 2 4" xfId="953"/>
    <cellStyle name="Normal 2 2 3 2 2 2 4 2" xfId="2570"/>
    <cellStyle name="Normal 2 2 3 2 2 2 4 2 2" xfId="5747"/>
    <cellStyle name="Normal 2 2 3 2 2 2 4 3" xfId="4160"/>
    <cellStyle name="Normal 2 2 3 2 2 2 5" xfId="2047"/>
    <cellStyle name="Normal 2 2 3 2 2 2 5 2" xfId="5224"/>
    <cellStyle name="Normal 2 2 3 2 2 2 6" xfId="3637"/>
    <cellStyle name="Normal 2 2 3 2 2 3" xfId="496"/>
    <cellStyle name="Normal 2 2 3 2 2 3 2" xfId="700"/>
    <cellStyle name="Normal 2 2 3 2 2 3 2 2" xfId="1748"/>
    <cellStyle name="Normal 2 2 3 2 2 3 2 2 2" xfId="3365"/>
    <cellStyle name="Normal 2 2 3 2 2 3 2 2 2 2" xfId="6542"/>
    <cellStyle name="Normal 2 2 3 2 2 3 2 2 3" xfId="4955"/>
    <cellStyle name="Normal 2 2 3 2 2 3 2 3" xfId="1225"/>
    <cellStyle name="Normal 2 2 3 2 2 3 2 3 2" xfId="2842"/>
    <cellStyle name="Normal 2 2 3 2 2 3 2 3 2 2" xfId="6019"/>
    <cellStyle name="Normal 2 2 3 2 2 3 2 3 3" xfId="4432"/>
    <cellStyle name="Normal 2 2 3 2 2 3 2 4" xfId="2319"/>
    <cellStyle name="Normal 2 2 3 2 2 3 2 4 2" xfId="5496"/>
    <cellStyle name="Normal 2 2 3 2 2 3 2 5" xfId="3909"/>
    <cellStyle name="Normal 2 2 3 2 2 3 3" xfId="1544"/>
    <cellStyle name="Normal 2 2 3 2 2 3 3 2" xfId="3161"/>
    <cellStyle name="Normal 2 2 3 2 2 3 3 2 2" xfId="6338"/>
    <cellStyle name="Normal 2 2 3 2 2 3 3 3" xfId="4751"/>
    <cellStyle name="Normal 2 2 3 2 2 3 4" xfId="1021"/>
    <cellStyle name="Normal 2 2 3 2 2 3 4 2" xfId="2638"/>
    <cellStyle name="Normal 2 2 3 2 2 3 4 2 2" xfId="5815"/>
    <cellStyle name="Normal 2 2 3 2 2 3 4 3" xfId="4228"/>
    <cellStyle name="Normal 2 2 3 2 2 3 5" xfId="2115"/>
    <cellStyle name="Normal 2 2 3 2 2 3 5 2" xfId="5292"/>
    <cellStyle name="Normal 2 2 3 2 2 3 6" xfId="3705"/>
    <cellStyle name="Normal 2 2 3 2 2 4" xfId="360"/>
    <cellStyle name="Normal 2 2 3 2 2 4 2" xfId="1408"/>
    <cellStyle name="Normal 2 2 3 2 2 4 2 2" xfId="3025"/>
    <cellStyle name="Normal 2 2 3 2 2 4 2 2 2" xfId="6202"/>
    <cellStyle name="Normal 2 2 3 2 2 4 2 3" xfId="4615"/>
    <cellStyle name="Normal 2 2 3 2 2 4 3" xfId="885"/>
    <cellStyle name="Normal 2 2 3 2 2 4 3 2" xfId="2502"/>
    <cellStyle name="Normal 2 2 3 2 2 4 3 2 2" xfId="5679"/>
    <cellStyle name="Normal 2 2 3 2 2 4 3 3" xfId="4092"/>
    <cellStyle name="Normal 2 2 3 2 2 4 4" xfId="1979"/>
    <cellStyle name="Normal 2 2 3 2 2 4 4 2" xfId="5156"/>
    <cellStyle name="Normal 2 2 3 2 2 4 5" xfId="3569"/>
    <cellStyle name="Normal 2 2 3 2 2 5" xfId="564"/>
    <cellStyle name="Normal 2 2 3 2 2 5 2" xfId="1612"/>
    <cellStyle name="Normal 2 2 3 2 2 5 2 2" xfId="3229"/>
    <cellStyle name="Normal 2 2 3 2 2 5 2 2 2" xfId="6406"/>
    <cellStyle name="Normal 2 2 3 2 2 5 2 3" xfId="4819"/>
    <cellStyle name="Normal 2 2 3 2 2 5 3" xfId="1089"/>
    <cellStyle name="Normal 2 2 3 2 2 5 3 2" xfId="2706"/>
    <cellStyle name="Normal 2 2 3 2 2 5 3 2 2" xfId="5883"/>
    <cellStyle name="Normal 2 2 3 2 2 5 3 3" xfId="4296"/>
    <cellStyle name="Normal 2 2 3 2 2 5 4" xfId="2183"/>
    <cellStyle name="Normal 2 2 3 2 2 5 4 2" xfId="5360"/>
    <cellStyle name="Normal 2 2 3 2 2 5 5" xfId="3773"/>
    <cellStyle name="Normal 2 2 3 2 2 6" xfId="1340"/>
    <cellStyle name="Normal 2 2 3 2 2 6 2" xfId="2957"/>
    <cellStyle name="Normal 2 2 3 2 2 6 2 2" xfId="6134"/>
    <cellStyle name="Normal 2 2 3 2 2 6 3" xfId="4547"/>
    <cellStyle name="Normal 2 2 3 2 2 7" xfId="817"/>
    <cellStyle name="Normal 2 2 3 2 2 7 2" xfId="2434"/>
    <cellStyle name="Normal 2 2 3 2 2 7 2 2" xfId="5611"/>
    <cellStyle name="Normal 2 2 3 2 2 7 3" xfId="4024"/>
    <cellStyle name="Normal 2 2 3 2 2 8" xfId="1911"/>
    <cellStyle name="Normal 2 2 3 2 2 8 2" xfId="5088"/>
    <cellStyle name="Normal 2 2 3 2 2 9" xfId="3501"/>
    <cellStyle name="Normal 2 2 3 2 3" xfId="389"/>
    <cellStyle name="Normal 2 2 3 2 3 2" xfId="593"/>
    <cellStyle name="Normal 2 2 3 2 3 2 2" xfId="1641"/>
    <cellStyle name="Normal 2 2 3 2 3 2 2 2" xfId="3258"/>
    <cellStyle name="Normal 2 2 3 2 3 2 2 2 2" xfId="6435"/>
    <cellStyle name="Normal 2 2 3 2 3 2 2 3" xfId="4848"/>
    <cellStyle name="Normal 2 2 3 2 3 2 3" xfId="1118"/>
    <cellStyle name="Normal 2 2 3 2 3 2 3 2" xfId="2735"/>
    <cellStyle name="Normal 2 2 3 2 3 2 3 2 2" xfId="5912"/>
    <cellStyle name="Normal 2 2 3 2 3 2 3 3" xfId="4325"/>
    <cellStyle name="Normal 2 2 3 2 3 2 4" xfId="2212"/>
    <cellStyle name="Normal 2 2 3 2 3 2 4 2" xfId="5389"/>
    <cellStyle name="Normal 2 2 3 2 3 2 5" xfId="3802"/>
    <cellStyle name="Normal 2 2 3 2 3 3" xfId="1437"/>
    <cellStyle name="Normal 2 2 3 2 3 3 2" xfId="3054"/>
    <cellStyle name="Normal 2 2 3 2 3 3 2 2" xfId="6231"/>
    <cellStyle name="Normal 2 2 3 2 3 3 3" xfId="4644"/>
    <cellStyle name="Normal 2 2 3 2 3 4" xfId="914"/>
    <cellStyle name="Normal 2 2 3 2 3 4 2" xfId="2531"/>
    <cellStyle name="Normal 2 2 3 2 3 4 2 2" xfId="5708"/>
    <cellStyle name="Normal 2 2 3 2 3 4 3" xfId="4121"/>
    <cellStyle name="Normal 2 2 3 2 3 5" xfId="2008"/>
    <cellStyle name="Normal 2 2 3 2 3 5 2" xfId="5185"/>
    <cellStyle name="Normal 2 2 3 2 3 6" xfId="3598"/>
    <cellStyle name="Normal 2 2 3 2 4" xfId="470"/>
    <cellStyle name="Normal 2 2 3 2 4 2" xfId="674"/>
    <cellStyle name="Normal 2 2 3 2 4 2 2" xfId="1722"/>
    <cellStyle name="Normal 2 2 3 2 4 2 2 2" xfId="3339"/>
    <cellStyle name="Normal 2 2 3 2 4 2 2 2 2" xfId="6516"/>
    <cellStyle name="Normal 2 2 3 2 4 2 2 3" xfId="4929"/>
    <cellStyle name="Normal 2 2 3 2 4 2 3" xfId="1199"/>
    <cellStyle name="Normal 2 2 3 2 4 2 3 2" xfId="2816"/>
    <cellStyle name="Normal 2 2 3 2 4 2 3 2 2" xfId="5993"/>
    <cellStyle name="Normal 2 2 3 2 4 2 3 3" xfId="4406"/>
    <cellStyle name="Normal 2 2 3 2 4 2 4" xfId="2293"/>
    <cellStyle name="Normal 2 2 3 2 4 2 4 2" xfId="5470"/>
    <cellStyle name="Normal 2 2 3 2 4 2 5" xfId="3883"/>
    <cellStyle name="Normal 2 2 3 2 4 3" xfId="1518"/>
    <cellStyle name="Normal 2 2 3 2 4 3 2" xfId="3135"/>
    <cellStyle name="Normal 2 2 3 2 4 3 2 2" xfId="6312"/>
    <cellStyle name="Normal 2 2 3 2 4 3 3" xfId="4725"/>
    <cellStyle name="Normal 2 2 3 2 4 4" xfId="995"/>
    <cellStyle name="Normal 2 2 3 2 4 4 2" xfId="2612"/>
    <cellStyle name="Normal 2 2 3 2 4 4 2 2" xfId="5789"/>
    <cellStyle name="Normal 2 2 3 2 4 4 3" xfId="4202"/>
    <cellStyle name="Normal 2 2 3 2 4 5" xfId="2089"/>
    <cellStyle name="Normal 2 2 3 2 4 5 2" xfId="5266"/>
    <cellStyle name="Normal 2 2 3 2 4 6" xfId="3679"/>
    <cellStyle name="Normal 2 2 3 2 5" xfId="334"/>
    <cellStyle name="Normal 2 2 3 2 5 2" xfId="1382"/>
    <cellStyle name="Normal 2 2 3 2 5 2 2" xfId="2999"/>
    <cellStyle name="Normal 2 2 3 2 5 2 2 2" xfId="6176"/>
    <cellStyle name="Normal 2 2 3 2 5 2 3" xfId="4589"/>
    <cellStyle name="Normal 2 2 3 2 5 3" xfId="859"/>
    <cellStyle name="Normal 2 2 3 2 5 3 2" xfId="2476"/>
    <cellStyle name="Normal 2 2 3 2 5 3 2 2" xfId="5653"/>
    <cellStyle name="Normal 2 2 3 2 5 3 3" xfId="4066"/>
    <cellStyle name="Normal 2 2 3 2 5 4" xfId="1953"/>
    <cellStyle name="Normal 2 2 3 2 5 4 2" xfId="5130"/>
    <cellStyle name="Normal 2 2 3 2 5 5" xfId="3543"/>
    <cellStyle name="Normal 2 2 3 2 6" xfId="538"/>
    <cellStyle name="Normal 2 2 3 2 6 2" xfId="1586"/>
    <cellStyle name="Normal 2 2 3 2 6 2 2" xfId="3203"/>
    <cellStyle name="Normal 2 2 3 2 6 2 2 2" xfId="6380"/>
    <cellStyle name="Normal 2 2 3 2 6 2 3" xfId="4793"/>
    <cellStyle name="Normal 2 2 3 2 6 3" xfId="1063"/>
    <cellStyle name="Normal 2 2 3 2 6 3 2" xfId="2680"/>
    <cellStyle name="Normal 2 2 3 2 6 3 2 2" xfId="5857"/>
    <cellStyle name="Normal 2 2 3 2 6 3 3" xfId="4270"/>
    <cellStyle name="Normal 2 2 3 2 6 4" xfId="2157"/>
    <cellStyle name="Normal 2 2 3 2 6 4 2" xfId="5334"/>
    <cellStyle name="Normal 2 2 3 2 6 5" xfId="3747"/>
    <cellStyle name="Normal 2 2 3 2 7" xfId="1314"/>
    <cellStyle name="Normal 2 2 3 2 7 2" xfId="2931"/>
    <cellStyle name="Normal 2 2 3 2 7 2 2" xfId="6108"/>
    <cellStyle name="Normal 2 2 3 2 7 3" xfId="4521"/>
    <cellStyle name="Normal 2 2 3 2 8" xfId="791"/>
    <cellStyle name="Normal 2 2 3 2 8 2" xfId="2408"/>
    <cellStyle name="Normal 2 2 3 2 8 2 2" xfId="5585"/>
    <cellStyle name="Normal 2 2 3 2 8 3" xfId="3998"/>
    <cellStyle name="Normal 2 2 3 2 9" xfId="1885"/>
    <cellStyle name="Normal 2 2 3 2 9 2" xfId="5062"/>
    <cellStyle name="Normal 2 2 3 3" xfId="244"/>
    <cellStyle name="Normal 2 2 3 3 2" xfId="366"/>
    <cellStyle name="Normal 2 2 3 3 2 2" xfId="570"/>
    <cellStyle name="Normal 2 2 3 3 2 2 2" xfId="1618"/>
    <cellStyle name="Normal 2 2 3 3 2 2 2 2" xfId="3235"/>
    <cellStyle name="Normal 2 2 3 3 2 2 2 2 2" xfId="6412"/>
    <cellStyle name="Normal 2 2 3 3 2 2 2 3" xfId="4825"/>
    <cellStyle name="Normal 2 2 3 3 2 2 3" xfId="1095"/>
    <cellStyle name="Normal 2 2 3 3 2 2 3 2" xfId="2712"/>
    <cellStyle name="Normal 2 2 3 3 2 2 3 2 2" xfId="5889"/>
    <cellStyle name="Normal 2 2 3 3 2 2 3 3" xfId="4302"/>
    <cellStyle name="Normal 2 2 3 3 2 2 4" xfId="2189"/>
    <cellStyle name="Normal 2 2 3 3 2 2 4 2" xfId="5366"/>
    <cellStyle name="Normal 2 2 3 3 2 2 5" xfId="3779"/>
    <cellStyle name="Normal 2 2 3 3 2 3" xfId="1414"/>
    <cellStyle name="Normal 2 2 3 3 2 3 2" xfId="3031"/>
    <cellStyle name="Normal 2 2 3 3 2 3 2 2" xfId="6208"/>
    <cellStyle name="Normal 2 2 3 3 2 3 3" xfId="4621"/>
    <cellStyle name="Normal 2 2 3 3 2 4" xfId="891"/>
    <cellStyle name="Normal 2 2 3 3 2 4 2" xfId="2508"/>
    <cellStyle name="Normal 2 2 3 3 2 4 2 2" xfId="5685"/>
    <cellStyle name="Normal 2 2 3 3 2 4 3" xfId="4098"/>
    <cellStyle name="Normal 2 2 3 3 2 5" xfId="1985"/>
    <cellStyle name="Normal 2 2 3 3 2 5 2" xfId="5162"/>
    <cellStyle name="Normal 2 2 3 3 2 6" xfId="3575"/>
    <cellStyle name="Normal 2 2 3 3 3" xfId="454"/>
    <cellStyle name="Normal 2 2 3 3 3 2" xfId="658"/>
    <cellStyle name="Normal 2 2 3 3 3 2 2" xfId="1706"/>
    <cellStyle name="Normal 2 2 3 3 3 2 2 2" xfId="3323"/>
    <cellStyle name="Normal 2 2 3 3 3 2 2 2 2" xfId="6500"/>
    <cellStyle name="Normal 2 2 3 3 3 2 2 3" xfId="4913"/>
    <cellStyle name="Normal 2 2 3 3 3 2 3" xfId="1183"/>
    <cellStyle name="Normal 2 2 3 3 3 2 3 2" xfId="2800"/>
    <cellStyle name="Normal 2 2 3 3 3 2 3 2 2" xfId="5977"/>
    <cellStyle name="Normal 2 2 3 3 3 2 3 3" xfId="4390"/>
    <cellStyle name="Normal 2 2 3 3 3 2 4" xfId="2277"/>
    <cellStyle name="Normal 2 2 3 3 3 2 4 2" xfId="5454"/>
    <cellStyle name="Normal 2 2 3 3 3 2 5" xfId="3867"/>
    <cellStyle name="Normal 2 2 3 3 3 3" xfId="1502"/>
    <cellStyle name="Normal 2 2 3 3 3 3 2" xfId="3119"/>
    <cellStyle name="Normal 2 2 3 3 3 3 2 2" xfId="6296"/>
    <cellStyle name="Normal 2 2 3 3 3 3 3" xfId="4709"/>
    <cellStyle name="Normal 2 2 3 3 3 4" xfId="979"/>
    <cellStyle name="Normal 2 2 3 3 3 4 2" xfId="2596"/>
    <cellStyle name="Normal 2 2 3 3 3 4 2 2" xfId="5773"/>
    <cellStyle name="Normal 2 2 3 3 3 4 3" xfId="4186"/>
    <cellStyle name="Normal 2 2 3 3 3 5" xfId="2073"/>
    <cellStyle name="Normal 2 2 3 3 3 5 2" xfId="5250"/>
    <cellStyle name="Normal 2 2 3 3 3 6" xfId="3663"/>
    <cellStyle name="Normal 2 2 3 3 4" xfId="318"/>
    <cellStyle name="Normal 2 2 3 3 4 2" xfId="1366"/>
    <cellStyle name="Normal 2 2 3 3 4 2 2" xfId="2983"/>
    <cellStyle name="Normal 2 2 3 3 4 2 2 2" xfId="6160"/>
    <cellStyle name="Normal 2 2 3 3 4 2 3" xfId="4573"/>
    <cellStyle name="Normal 2 2 3 3 4 3" xfId="843"/>
    <cellStyle name="Normal 2 2 3 3 4 3 2" xfId="2460"/>
    <cellStyle name="Normal 2 2 3 3 4 3 2 2" xfId="5637"/>
    <cellStyle name="Normal 2 2 3 3 4 3 3" xfId="4050"/>
    <cellStyle name="Normal 2 2 3 3 4 4" xfId="1937"/>
    <cellStyle name="Normal 2 2 3 3 4 4 2" xfId="5114"/>
    <cellStyle name="Normal 2 2 3 3 4 5" xfId="3527"/>
    <cellStyle name="Normal 2 2 3 3 5" xfId="522"/>
    <cellStyle name="Normal 2 2 3 3 5 2" xfId="1570"/>
    <cellStyle name="Normal 2 2 3 3 5 2 2" xfId="3187"/>
    <cellStyle name="Normal 2 2 3 3 5 2 2 2" xfId="6364"/>
    <cellStyle name="Normal 2 2 3 3 5 2 3" xfId="4777"/>
    <cellStyle name="Normal 2 2 3 3 5 3" xfId="1047"/>
    <cellStyle name="Normal 2 2 3 3 5 3 2" xfId="2664"/>
    <cellStyle name="Normal 2 2 3 3 5 3 2 2" xfId="5841"/>
    <cellStyle name="Normal 2 2 3 3 5 3 3" xfId="4254"/>
    <cellStyle name="Normal 2 2 3 3 5 4" xfId="2141"/>
    <cellStyle name="Normal 2 2 3 3 5 4 2" xfId="5318"/>
    <cellStyle name="Normal 2 2 3 3 5 5" xfId="3731"/>
    <cellStyle name="Normal 2 2 3 3 6" xfId="1298"/>
    <cellStyle name="Normal 2 2 3 3 6 2" xfId="2915"/>
    <cellStyle name="Normal 2 2 3 3 6 2 2" xfId="6092"/>
    <cellStyle name="Normal 2 2 3 3 6 3" xfId="4505"/>
    <cellStyle name="Normal 2 2 3 3 7" xfId="775"/>
    <cellStyle name="Normal 2 2 3 3 7 2" xfId="2392"/>
    <cellStyle name="Normal 2 2 3 3 7 2 2" xfId="5569"/>
    <cellStyle name="Normal 2 2 3 3 7 3" xfId="3982"/>
    <cellStyle name="Normal 2 2 3 3 8" xfId="1869"/>
    <cellStyle name="Normal 2 2 3 3 8 2" xfId="5046"/>
    <cellStyle name="Normal 2 2 3 3 9" xfId="3459"/>
    <cellStyle name="Normal 2 2 3 4" xfId="276"/>
    <cellStyle name="Normal 2 2 3 4 2" xfId="412"/>
    <cellStyle name="Normal 2 2 3 4 2 2" xfId="616"/>
    <cellStyle name="Normal 2 2 3 4 2 2 2" xfId="1664"/>
    <cellStyle name="Normal 2 2 3 4 2 2 2 2" xfId="3281"/>
    <cellStyle name="Normal 2 2 3 4 2 2 2 2 2" xfId="6458"/>
    <cellStyle name="Normal 2 2 3 4 2 2 2 3" xfId="4871"/>
    <cellStyle name="Normal 2 2 3 4 2 2 3" xfId="1141"/>
    <cellStyle name="Normal 2 2 3 4 2 2 3 2" xfId="2758"/>
    <cellStyle name="Normal 2 2 3 4 2 2 3 2 2" xfId="5935"/>
    <cellStyle name="Normal 2 2 3 4 2 2 3 3" xfId="4348"/>
    <cellStyle name="Normal 2 2 3 4 2 2 4" xfId="2235"/>
    <cellStyle name="Normal 2 2 3 4 2 2 4 2" xfId="5412"/>
    <cellStyle name="Normal 2 2 3 4 2 2 5" xfId="3825"/>
    <cellStyle name="Normal 2 2 3 4 2 3" xfId="1460"/>
    <cellStyle name="Normal 2 2 3 4 2 3 2" xfId="3077"/>
    <cellStyle name="Normal 2 2 3 4 2 3 2 2" xfId="6254"/>
    <cellStyle name="Normal 2 2 3 4 2 3 3" xfId="4667"/>
    <cellStyle name="Normal 2 2 3 4 2 4" xfId="937"/>
    <cellStyle name="Normal 2 2 3 4 2 4 2" xfId="2554"/>
    <cellStyle name="Normal 2 2 3 4 2 4 2 2" xfId="5731"/>
    <cellStyle name="Normal 2 2 3 4 2 4 3" xfId="4144"/>
    <cellStyle name="Normal 2 2 3 4 2 5" xfId="2031"/>
    <cellStyle name="Normal 2 2 3 4 2 5 2" xfId="5208"/>
    <cellStyle name="Normal 2 2 3 4 2 6" xfId="3621"/>
    <cellStyle name="Normal 2 2 3 4 3" xfId="480"/>
    <cellStyle name="Normal 2 2 3 4 3 2" xfId="684"/>
    <cellStyle name="Normal 2 2 3 4 3 2 2" xfId="1732"/>
    <cellStyle name="Normal 2 2 3 4 3 2 2 2" xfId="3349"/>
    <cellStyle name="Normal 2 2 3 4 3 2 2 2 2" xfId="6526"/>
    <cellStyle name="Normal 2 2 3 4 3 2 2 3" xfId="4939"/>
    <cellStyle name="Normal 2 2 3 4 3 2 3" xfId="1209"/>
    <cellStyle name="Normal 2 2 3 4 3 2 3 2" xfId="2826"/>
    <cellStyle name="Normal 2 2 3 4 3 2 3 2 2" xfId="6003"/>
    <cellStyle name="Normal 2 2 3 4 3 2 3 3" xfId="4416"/>
    <cellStyle name="Normal 2 2 3 4 3 2 4" xfId="2303"/>
    <cellStyle name="Normal 2 2 3 4 3 2 4 2" xfId="5480"/>
    <cellStyle name="Normal 2 2 3 4 3 2 5" xfId="3893"/>
    <cellStyle name="Normal 2 2 3 4 3 3" xfId="1528"/>
    <cellStyle name="Normal 2 2 3 4 3 3 2" xfId="3145"/>
    <cellStyle name="Normal 2 2 3 4 3 3 2 2" xfId="6322"/>
    <cellStyle name="Normal 2 2 3 4 3 3 3" xfId="4735"/>
    <cellStyle name="Normal 2 2 3 4 3 4" xfId="1005"/>
    <cellStyle name="Normal 2 2 3 4 3 4 2" xfId="2622"/>
    <cellStyle name="Normal 2 2 3 4 3 4 2 2" xfId="5799"/>
    <cellStyle name="Normal 2 2 3 4 3 4 3" xfId="4212"/>
    <cellStyle name="Normal 2 2 3 4 3 5" xfId="2099"/>
    <cellStyle name="Normal 2 2 3 4 3 5 2" xfId="5276"/>
    <cellStyle name="Normal 2 2 3 4 3 6" xfId="3689"/>
    <cellStyle name="Normal 2 2 3 4 4" xfId="344"/>
    <cellStyle name="Normal 2 2 3 4 4 2" xfId="1392"/>
    <cellStyle name="Normal 2 2 3 4 4 2 2" xfId="3009"/>
    <cellStyle name="Normal 2 2 3 4 4 2 2 2" xfId="6186"/>
    <cellStyle name="Normal 2 2 3 4 4 2 3" xfId="4599"/>
    <cellStyle name="Normal 2 2 3 4 4 3" xfId="869"/>
    <cellStyle name="Normal 2 2 3 4 4 3 2" xfId="2486"/>
    <cellStyle name="Normal 2 2 3 4 4 3 2 2" xfId="5663"/>
    <cellStyle name="Normal 2 2 3 4 4 3 3" xfId="4076"/>
    <cellStyle name="Normal 2 2 3 4 4 4" xfId="1963"/>
    <cellStyle name="Normal 2 2 3 4 4 4 2" xfId="5140"/>
    <cellStyle name="Normal 2 2 3 4 4 5" xfId="3553"/>
    <cellStyle name="Normal 2 2 3 4 5" xfId="548"/>
    <cellStyle name="Normal 2 2 3 4 5 2" xfId="1596"/>
    <cellStyle name="Normal 2 2 3 4 5 2 2" xfId="3213"/>
    <cellStyle name="Normal 2 2 3 4 5 2 2 2" xfId="6390"/>
    <cellStyle name="Normal 2 2 3 4 5 2 3" xfId="4803"/>
    <cellStyle name="Normal 2 2 3 4 5 3" xfId="1073"/>
    <cellStyle name="Normal 2 2 3 4 5 3 2" xfId="2690"/>
    <cellStyle name="Normal 2 2 3 4 5 3 2 2" xfId="5867"/>
    <cellStyle name="Normal 2 2 3 4 5 3 3" xfId="4280"/>
    <cellStyle name="Normal 2 2 3 4 5 4" xfId="2167"/>
    <cellStyle name="Normal 2 2 3 4 5 4 2" xfId="5344"/>
    <cellStyle name="Normal 2 2 3 4 5 5" xfId="3757"/>
    <cellStyle name="Normal 2 2 3 4 6" xfId="1324"/>
    <cellStyle name="Normal 2 2 3 4 6 2" xfId="2941"/>
    <cellStyle name="Normal 2 2 3 4 6 2 2" xfId="6118"/>
    <cellStyle name="Normal 2 2 3 4 6 3" xfId="4531"/>
    <cellStyle name="Normal 2 2 3 4 7" xfId="801"/>
    <cellStyle name="Normal 2 2 3 4 7 2" xfId="2418"/>
    <cellStyle name="Normal 2 2 3 4 7 2 2" xfId="5595"/>
    <cellStyle name="Normal 2 2 3 4 7 3" xfId="4008"/>
    <cellStyle name="Normal 2 2 3 4 8" xfId="1895"/>
    <cellStyle name="Normal 2 2 3 4 8 2" xfId="5072"/>
    <cellStyle name="Normal 2 2 3 4 9" xfId="3485"/>
    <cellStyle name="Normal 2 2 3 5" xfId="371"/>
    <cellStyle name="Normal 2 2 3 5 2" xfId="575"/>
    <cellStyle name="Normal 2 2 3 5 2 2" xfId="1623"/>
    <cellStyle name="Normal 2 2 3 5 2 2 2" xfId="3240"/>
    <cellStyle name="Normal 2 2 3 5 2 2 2 2" xfId="6417"/>
    <cellStyle name="Normal 2 2 3 5 2 2 3" xfId="4830"/>
    <cellStyle name="Normal 2 2 3 5 2 3" xfId="1100"/>
    <cellStyle name="Normal 2 2 3 5 2 3 2" xfId="2717"/>
    <cellStyle name="Normal 2 2 3 5 2 3 2 2" xfId="5894"/>
    <cellStyle name="Normal 2 2 3 5 2 3 3" xfId="4307"/>
    <cellStyle name="Normal 2 2 3 5 2 4" xfId="2194"/>
    <cellStyle name="Normal 2 2 3 5 2 4 2" xfId="5371"/>
    <cellStyle name="Normal 2 2 3 5 2 5" xfId="3784"/>
    <cellStyle name="Normal 2 2 3 5 3" xfId="1419"/>
    <cellStyle name="Normal 2 2 3 5 3 2" xfId="3036"/>
    <cellStyle name="Normal 2 2 3 5 3 2 2" xfId="6213"/>
    <cellStyle name="Normal 2 2 3 5 3 3" xfId="4626"/>
    <cellStyle name="Normal 2 2 3 5 4" xfId="896"/>
    <cellStyle name="Normal 2 2 3 5 4 2" xfId="2513"/>
    <cellStyle name="Normal 2 2 3 5 4 2 2" xfId="5690"/>
    <cellStyle name="Normal 2 2 3 5 4 3" xfId="4103"/>
    <cellStyle name="Normal 2 2 3 5 5" xfId="1990"/>
    <cellStyle name="Normal 2 2 3 5 5 2" xfId="5167"/>
    <cellStyle name="Normal 2 2 3 5 6" xfId="3580"/>
    <cellStyle name="Normal 2 2 3 6" xfId="444"/>
    <cellStyle name="Normal 2 2 3 6 2" xfId="648"/>
    <cellStyle name="Normal 2 2 3 6 2 2" xfId="1696"/>
    <cellStyle name="Normal 2 2 3 6 2 2 2" xfId="3313"/>
    <cellStyle name="Normal 2 2 3 6 2 2 2 2" xfId="6490"/>
    <cellStyle name="Normal 2 2 3 6 2 2 3" xfId="4903"/>
    <cellStyle name="Normal 2 2 3 6 2 3" xfId="1173"/>
    <cellStyle name="Normal 2 2 3 6 2 3 2" xfId="2790"/>
    <cellStyle name="Normal 2 2 3 6 2 3 2 2" xfId="5967"/>
    <cellStyle name="Normal 2 2 3 6 2 3 3" xfId="4380"/>
    <cellStyle name="Normal 2 2 3 6 2 4" xfId="2267"/>
    <cellStyle name="Normal 2 2 3 6 2 4 2" xfId="5444"/>
    <cellStyle name="Normal 2 2 3 6 2 5" xfId="3857"/>
    <cellStyle name="Normal 2 2 3 6 3" xfId="1492"/>
    <cellStyle name="Normal 2 2 3 6 3 2" xfId="3109"/>
    <cellStyle name="Normal 2 2 3 6 3 2 2" xfId="6286"/>
    <cellStyle name="Normal 2 2 3 6 3 3" xfId="4699"/>
    <cellStyle name="Normal 2 2 3 6 4" xfId="969"/>
    <cellStyle name="Normal 2 2 3 6 4 2" xfId="2586"/>
    <cellStyle name="Normal 2 2 3 6 4 2 2" xfId="5763"/>
    <cellStyle name="Normal 2 2 3 6 4 3" xfId="4176"/>
    <cellStyle name="Normal 2 2 3 6 5" xfId="2063"/>
    <cellStyle name="Normal 2 2 3 6 5 2" xfId="5240"/>
    <cellStyle name="Normal 2 2 3 6 6" xfId="3653"/>
    <cellStyle name="Normal 2 2 3 7" xfId="308"/>
    <cellStyle name="Normal 2 2 3 7 2" xfId="1356"/>
    <cellStyle name="Normal 2 2 3 7 2 2" xfId="2973"/>
    <cellStyle name="Normal 2 2 3 7 2 2 2" xfId="6150"/>
    <cellStyle name="Normal 2 2 3 7 2 3" xfId="4563"/>
    <cellStyle name="Normal 2 2 3 7 3" xfId="833"/>
    <cellStyle name="Normal 2 2 3 7 3 2" xfId="2450"/>
    <cellStyle name="Normal 2 2 3 7 3 2 2" xfId="5627"/>
    <cellStyle name="Normal 2 2 3 7 3 3" xfId="4040"/>
    <cellStyle name="Normal 2 2 3 7 4" xfId="1927"/>
    <cellStyle name="Normal 2 2 3 7 4 2" xfId="5104"/>
    <cellStyle name="Normal 2 2 3 7 5" xfId="3517"/>
    <cellStyle name="Normal 2 2 3 8" xfId="512"/>
    <cellStyle name="Normal 2 2 3 8 2" xfId="1560"/>
    <cellStyle name="Normal 2 2 3 8 2 2" xfId="3177"/>
    <cellStyle name="Normal 2 2 3 8 2 2 2" xfId="6354"/>
    <cellStyle name="Normal 2 2 3 8 2 3" xfId="4767"/>
    <cellStyle name="Normal 2 2 3 8 3" xfId="1037"/>
    <cellStyle name="Normal 2 2 3 8 3 2" xfId="2654"/>
    <cellStyle name="Normal 2 2 3 8 3 2 2" xfId="5831"/>
    <cellStyle name="Normal 2 2 3 8 3 3" xfId="4244"/>
    <cellStyle name="Normal 2 2 3 8 4" xfId="2131"/>
    <cellStyle name="Normal 2 2 3 8 4 2" xfId="5308"/>
    <cellStyle name="Normal 2 2 3 8 5" xfId="3721"/>
    <cellStyle name="Normal 2 2 3 9" xfId="1288"/>
    <cellStyle name="Normal 2 2 3 9 2" xfId="2905"/>
    <cellStyle name="Normal 2 2 3 9 2 2" xfId="6082"/>
    <cellStyle name="Normal 2 2 3 9 3" xfId="4495"/>
    <cellStyle name="Normal 2 2 4" xfId="185"/>
    <cellStyle name="Normal 2 2 4 10" xfId="1856"/>
    <cellStyle name="Normal 2 2 4 10 2" xfId="5033"/>
    <cellStyle name="Normal 2 2 4 11" xfId="3446"/>
    <cellStyle name="Normal 2 2 4 2" xfId="263"/>
    <cellStyle name="Normal 2 2 4 2 2" xfId="401"/>
    <cellStyle name="Normal 2 2 4 2 2 2" xfId="605"/>
    <cellStyle name="Normal 2 2 4 2 2 2 2" xfId="1653"/>
    <cellStyle name="Normal 2 2 4 2 2 2 2 2" xfId="3270"/>
    <cellStyle name="Normal 2 2 4 2 2 2 2 2 2" xfId="6447"/>
    <cellStyle name="Normal 2 2 4 2 2 2 2 3" xfId="4860"/>
    <cellStyle name="Normal 2 2 4 2 2 2 3" xfId="1130"/>
    <cellStyle name="Normal 2 2 4 2 2 2 3 2" xfId="2747"/>
    <cellStyle name="Normal 2 2 4 2 2 2 3 2 2" xfId="5924"/>
    <cellStyle name="Normal 2 2 4 2 2 2 3 3" xfId="4337"/>
    <cellStyle name="Normal 2 2 4 2 2 2 4" xfId="2224"/>
    <cellStyle name="Normal 2 2 4 2 2 2 4 2" xfId="5401"/>
    <cellStyle name="Normal 2 2 4 2 2 2 5" xfId="3814"/>
    <cellStyle name="Normal 2 2 4 2 2 3" xfId="1449"/>
    <cellStyle name="Normal 2 2 4 2 2 3 2" xfId="3066"/>
    <cellStyle name="Normal 2 2 4 2 2 3 2 2" xfId="6243"/>
    <cellStyle name="Normal 2 2 4 2 2 3 3" xfId="4656"/>
    <cellStyle name="Normal 2 2 4 2 2 4" xfId="926"/>
    <cellStyle name="Normal 2 2 4 2 2 4 2" xfId="2543"/>
    <cellStyle name="Normal 2 2 4 2 2 4 2 2" xfId="5720"/>
    <cellStyle name="Normal 2 2 4 2 2 4 3" xfId="4133"/>
    <cellStyle name="Normal 2 2 4 2 2 5" xfId="2020"/>
    <cellStyle name="Normal 2 2 4 2 2 5 2" xfId="5197"/>
    <cellStyle name="Normal 2 2 4 2 2 6" xfId="3610"/>
    <cellStyle name="Normal 2 2 4 2 3" xfId="467"/>
    <cellStyle name="Normal 2 2 4 2 3 2" xfId="671"/>
    <cellStyle name="Normal 2 2 4 2 3 2 2" xfId="1719"/>
    <cellStyle name="Normal 2 2 4 2 3 2 2 2" xfId="3336"/>
    <cellStyle name="Normal 2 2 4 2 3 2 2 2 2" xfId="6513"/>
    <cellStyle name="Normal 2 2 4 2 3 2 2 3" xfId="4926"/>
    <cellStyle name="Normal 2 2 4 2 3 2 3" xfId="1196"/>
    <cellStyle name="Normal 2 2 4 2 3 2 3 2" xfId="2813"/>
    <cellStyle name="Normal 2 2 4 2 3 2 3 2 2" xfId="5990"/>
    <cellStyle name="Normal 2 2 4 2 3 2 3 3" xfId="4403"/>
    <cellStyle name="Normal 2 2 4 2 3 2 4" xfId="2290"/>
    <cellStyle name="Normal 2 2 4 2 3 2 4 2" xfId="5467"/>
    <cellStyle name="Normal 2 2 4 2 3 2 5" xfId="3880"/>
    <cellStyle name="Normal 2 2 4 2 3 3" xfId="1515"/>
    <cellStyle name="Normal 2 2 4 2 3 3 2" xfId="3132"/>
    <cellStyle name="Normal 2 2 4 2 3 3 2 2" xfId="6309"/>
    <cellStyle name="Normal 2 2 4 2 3 3 3" xfId="4722"/>
    <cellStyle name="Normal 2 2 4 2 3 4" xfId="992"/>
    <cellStyle name="Normal 2 2 4 2 3 4 2" xfId="2609"/>
    <cellStyle name="Normal 2 2 4 2 3 4 2 2" xfId="5786"/>
    <cellStyle name="Normal 2 2 4 2 3 4 3" xfId="4199"/>
    <cellStyle name="Normal 2 2 4 2 3 5" xfId="2086"/>
    <cellStyle name="Normal 2 2 4 2 3 5 2" xfId="5263"/>
    <cellStyle name="Normal 2 2 4 2 3 6" xfId="3676"/>
    <cellStyle name="Normal 2 2 4 2 4" xfId="331"/>
    <cellStyle name="Normal 2 2 4 2 4 2" xfId="1379"/>
    <cellStyle name="Normal 2 2 4 2 4 2 2" xfId="2996"/>
    <cellStyle name="Normal 2 2 4 2 4 2 2 2" xfId="6173"/>
    <cellStyle name="Normal 2 2 4 2 4 2 3" xfId="4586"/>
    <cellStyle name="Normal 2 2 4 2 4 3" xfId="856"/>
    <cellStyle name="Normal 2 2 4 2 4 3 2" xfId="2473"/>
    <cellStyle name="Normal 2 2 4 2 4 3 2 2" xfId="5650"/>
    <cellStyle name="Normal 2 2 4 2 4 3 3" xfId="4063"/>
    <cellStyle name="Normal 2 2 4 2 4 4" xfId="1950"/>
    <cellStyle name="Normal 2 2 4 2 4 4 2" xfId="5127"/>
    <cellStyle name="Normal 2 2 4 2 4 5" xfId="3540"/>
    <cellStyle name="Normal 2 2 4 2 5" xfId="535"/>
    <cellStyle name="Normal 2 2 4 2 5 2" xfId="1583"/>
    <cellStyle name="Normal 2 2 4 2 5 2 2" xfId="3200"/>
    <cellStyle name="Normal 2 2 4 2 5 2 2 2" xfId="6377"/>
    <cellStyle name="Normal 2 2 4 2 5 2 3" xfId="4790"/>
    <cellStyle name="Normal 2 2 4 2 5 3" xfId="1060"/>
    <cellStyle name="Normal 2 2 4 2 5 3 2" xfId="2677"/>
    <cellStyle name="Normal 2 2 4 2 5 3 2 2" xfId="5854"/>
    <cellStyle name="Normal 2 2 4 2 5 3 3" xfId="4267"/>
    <cellStyle name="Normal 2 2 4 2 5 4" xfId="2154"/>
    <cellStyle name="Normal 2 2 4 2 5 4 2" xfId="5331"/>
    <cellStyle name="Normal 2 2 4 2 5 5" xfId="3744"/>
    <cellStyle name="Normal 2 2 4 2 6" xfId="1311"/>
    <cellStyle name="Normal 2 2 4 2 6 2" xfId="2928"/>
    <cellStyle name="Normal 2 2 4 2 6 2 2" xfId="6105"/>
    <cellStyle name="Normal 2 2 4 2 6 3" xfId="4518"/>
    <cellStyle name="Normal 2 2 4 2 7" xfId="788"/>
    <cellStyle name="Normal 2 2 4 2 7 2" xfId="2405"/>
    <cellStyle name="Normal 2 2 4 2 7 2 2" xfId="5582"/>
    <cellStyle name="Normal 2 2 4 2 7 3" xfId="3995"/>
    <cellStyle name="Normal 2 2 4 2 8" xfId="1882"/>
    <cellStyle name="Normal 2 2 4 2 8 2" xfId="5059"/>
    <cellStyle name="Normal 2 2 4 2 9" xfId="3472"/>
    <cellStyle name="Normal 2 2 4 3" xfId="289"/>
    <cellStyle name="Normal 2 2 4 3 2" xfId="425"/>
    <cellStyle name="Normal 2 2 4 3 2 2" xfId="629"/>
    <cellStyle name="Normal 2 2 4 3 2 2 2" xfId="1677"/>
    <cellStyle name="Normal 2 2 4 3 2 2 2 2" xfId="3294"/>
    <cellStyle name="Normal 2 2 4 3 2 2 2 2 2" xfId="6471"/>
    <cellStyle name="Normal 2 2 4 3 2 2 2 3" xfId="4884"/>
    <cellStyle name="Normal 2 2 4 3 2 2 3" xfId="1154"/>
    <cellStyle name="Normal 2 2 4 3 2 2 3 2" xfId="2771"/>
    <cellStyle name="Normal 2 2 4 3 2 2 3 2 2" xfId="5948"/>
    <cellStyle name="Normal 2 2 4 3 2 2 3 3" xfId="4361"/>
    <cellStyle name="Normal 2 2 4 3 2 2 4" xfId="2248"/>
    <cellStyle name="Normal 2 2 4 3 2 2 4 2" xfId="5425"/>
    <cellStyle name="Normal 2 2 4 3 2 2 5" xfId="3838"/>
    <cellStyle name="Normal 2 2 4 3 2 3" xfId="1473"/>
    <cellStyle name="Normal 2 2 4 3 2 3 2" xfId="3090"/>
    <cellStyle name="Normal 2 2 4 3 2 3 2 2" xfId="6267"/>
    <cellStyle name="Normal 2 2 4 3 2 3 3" xfId="4680"/>
    <cellStyle name="Normal 2 2 4 3 2 4" xfId="950"/>
    <cellStyle name="Normal 2 2 4 3 2 4 2" xfId="2567"/>
    <cellStyle name="Normal 2 2 4 3 2 4 2 2" xfId="5744"/>
    <cellStyle name="Normal 2 2 4 3 2 4 3" xfId="4157"/>
    <cellStyle name="Normal 2 2 4 3 2 5" xfId="2044"/>
    <cellStyle name="Normal 2 2 4 3 2 5 2" xfId="5221"/>
    <cellStyle name="Normal 2 2 4 3 2 6" xfId="3634"/>
    <cellStyle name="Normal 2 2 4 3 3" xfId="493"/>
    <cellStyle name="Normal 2 2 4 3 3 2" xfId="697"/>
    <cellStyle name="Normal 2 2 4 3 3 2 2" xfId="1745"/>
    <cellStyle name="Normal 2 2 4 3 3 2 2 2" xfId="3362"/>
    <cellStyle name="Normal 2 2 4 3 3 2 2 2 2" xfId="6539"/>
    <cellStyle name="Normal 2 2 4 3 3 2 2 3" xfId="4952"/>
    <cellStyle name="Normal 2 2 4 3 3 2 3" xfId="1222"/>
    <cellStyle name="Normal 2 2 4 3 3 2 3 2" xfId="2839"/>
    <cellStyle name="Normal 2 2 4 3 3 2 3 2 2" xfId="6016"/>
    <cellStyle name="Normal 2 2 4 3 3 2 3 3" xfId="4429"/>
    <cellStyle name="Normal 2 2 4 3 3 2 4" xfId="2316"/>
    <cellStyle name="Normal 2 2 4 3 3 2 4 2" xfId="5493"/>
    <cellStyle name="Normal 2 2 4 3 3 2 5" xfId="3906"/>
    <cellStyle name="Normal 2 2 4 3 3 3" xfId="1541"/>
    <cellStyle name="Normal 2 2 4 3 3 3 2" xfId="3158"/>
    <cellStyle name="Normal 2 2 4 3 3 3 2 2" xfId="6335"/>
    <cellStyle name="Normal 2 2 4 3 3 3 3" xfId="4748"/>
    <cellStyle name="Normal 2 2 4 3 3 4" xfId="1018"/>
    <cellStyle name="Normal 2 2 4 3 3 4 2" xfId="2635"/>
    <cellStyle name="Normal 2 2 4 3 3 4 2 2" xfId="5812"/>
    <cellStyle name="Normal 2 2 4 3 3 4 3" xfId="4225"/>
    <cellStyle name="Normal 2 2 4 3 3 5" xfId="2112"/>
    <cellStyle name="Normal 2 2 4 3 3 5 2" xfId="5289"/>
    <cellStyle name="Normal 2 2 4 3 3 6" xfId="3702"/>
    <cellStyle name="Normal 2 2 4 3 4" xfId="357"/>
    <cellStyle name="Normal 2 2 4 3 4 2" xfId="1405"/>
    <cellStyle name="Normal 2 2 4 3 4 2 2" xfId="3022"/>
    <cellStyle name="Normal 2 2 4 3 4 2 2 2" xfId="6199"/>
    <cellStyle name="Normal 2 2 4 3 4 2 3" xfId="4612"/>
    <cellStyle name="Normal 2 2 4 3 4 3" xfId="882"/>
    <cellStyle name="Normal 2 2 4 3 4 3 2" xfId="2499"/>
    <cellStyle name="Normal 2 2 4 3 4 3 2 2" xfId="5676"/>
    <cellStyle name="Normal 2 2 4 3 4 3 3" xfId="4089"/>
    <cellStyle name="Normal 2 2 4 3 4 4" xfId="1976"/>
    <cellStyle name="Normal 2 2 4 3 4 4 2" xfId="5153"/>
    <cellStyle name="Normal 2 2 4 3 4 5" xfId="3566"/>
    <cellStyle name="Normal 2 2 4 3 5" xfId="561"/>
    <cellStyle name="Normal 2 2 4 3 5 2" xfId="1609"/>
    <cellStyle name="Normal 2 2 4 3 5 2 2" xfId="3226"/>
    <cellStyle name="Normal 2 2 4 3 5 2 2 2" xfId="6403"/>
    <cellStyle name="Normal 2 2 4 3 5 2 3" xfId="4816"/>
    <cellStyle name="Normal 2 2 4 3 5 3" xfId="1086"/>
    <cellStyle name="Normal 2 2 4 3 5 3 2" xfId="2703"/>
    <cellStyle name="Normal 2 2 4 3 5 3 2 2" xfId="5880"/>
    <cellStyle name="Normal 2 2 4 3 5 3 3" xfId="4293"/>
    <cellStyle name="Normal 2 2 4 3 5 4" xfId="2180"/>
    <cellStyle name="Normal 2 2 4 3 5 4 2" xfId="5357"/>
    <cellStyle name="Normal 2 2 4 3 5 5" xfId="3770"/>
    <cellStyle name="Normal 2 2 4 3 6" xfId="1337"/>
    <cellStyle name="Normal 2 2 4 3 6 2" xfId="2954"/>
    <cellStyle name="Normal 2 2 4 3 6 2 2" xfId="6131"/>
    <cellStyle name="Normal 2 2 4 3 6 3" xfId="4544"/>
    <cellStyle name="Normal 2 2 4 3 7" xfId="814"/>
    <cellStyle name="Normal 2 2 4 3 7 2" xfId="2431"/>
    <cellStyle name="Normal 2 2 4 3 7 2 2" xfId="5608"/>
    <cellStyle name="Normal 2 2 4 3 7 3" xfId="4021"/>
    <cellStyle name="Normal 2 2 4 3 8" xfId="1908"/>
    <cellStyle name="Normal 2 2 4 3 8 2" xfId="5085"/>
    <cellStyle name="Normal 2 2 4 3 9" xfId="3498"/>
    <cellStyle name="Normal 2 2 4 4" xfId="386"/>
    <cellStyle name="Normal 2 2 4 4 2" xfId="590"/>
    <cellStyle name="Normal 2 2 4 4 2 2" xfId="1638"/>
    <cellStyle name="Normal 2 2 4 4 2 2 2" xfId="3255"/>
    <cellStyle name="Normal 2 2 4 4 2 2 2 2" xfId="6432"/>
    <cellStyle name="Normal 2 2 4 4 2 2 3" xfId="4845"/>
    <cellStyle name="Normal 2 2 4 4 2 3" xfId="1115"/>
    <cellStyle name="Normal 2 2 4 4 2 3 2" xfId="2732"/>
    <cellStyle name="Normal 2 2 4 4 2 3 2 2" xfId="5909"/>
    <cellStyle name="Normal 2 2 4 4 2 3 3" xfId="4322"/>
    <cellStyle name="Normal 2 2 4 4 2 4" xfId="2209"/>
    <cellStyle name="Normal 2 2 4 4 2 4 2" xfId="5386"/>
    <cellStyle name="Normal 2 2 4 4 2 5" xfId="3799"/>
    <cellStyle name="Normal 2 2 4 4 3" xfId="1434"/>
    <cellStyle name="Normal 2 2 4 4 3 2" xfId="3051"/>
    <cellStyle name="Normal 2 2 4 4 3 2 2" xfId="6228"/>
    <cellStyle name="Normal 2 2 4 4 3 3" xfId="4641"/>
    <cellStyle name="Normal 2 2 4 4 4" xfId="911"/>
    <cellStyle name="Normal 2 2 4 4 4 2" xfId="2528"/>
    <cellStyle name="Normal 2 2 4 4 4 2 2" xfId="5705"/>
    <cellStyle name="Normal 2 2 4 4 4 3" xfId="4118"/>
    <cellStyle name="Normal 2 2 4 4 5" xfId="2005"/>
    <cellStyle name="Normal 2 2 4 4 5 2" xfId="5182"/>
    <cellStyle name="Normal 2 2 4 4 6" xfId="3595"/>
    <cellStyle name="Normal 2 2 4 5" xfId="441"/>
    <cellStyle name="Normal 2 2 4 5 2" xfId="645"/>
    <cellStyle name="Normal 2 2 4 5 2 2" xfId="1693"/>
    <cellStyle name="Normal 2 2 4 5 2 2 2" xfId="3310"/>
    <cellStyle name="Normal 2 2 4 5 2 2 2 2" xfId="6487"/>
    <cellStyle name="Normal 2 2 4 5 2 2 3" xfId="4900"/>
    <cellStyle name="Normal 2 2 4 5 2 3" xfId="1170"/>
    <cellStyle name="Normal 2 2 4 5 2 3 2" xfId="2787"/>
    <cellStyle name="Normal 2 2 4 5 2 3 2 2" xfId="5964"/>
    <cellStyle name="Normal 2 2 4 5 2 3 3" xfId="4377"/>
    <cellStyle name="Normal 2 2 4 5 2 4" xfId="2264"/>
    <cellStyle name="Normal 2 2 4 5 2 4 2" xfId="5441"/>
    <cellStyle name="Normal 2 2 4 5 2 5" xfId="3854"/>
    <cellStyle name="Normal 2 2 4 5 3" xfId="1489"/>
    <cellStyle name="Normal 2 2 4 5 3 2" xfId="3106"/>
    <cellStyle name="Normal 2 2 4 5 3 2 2" xfId="6283"/>
    <cellStyle name="Normal 2 2 4 5 3 3" xfId="4696"/>
    <cellStyle name="Normal 2 2 4 5 4" xfId="966"/>
    <cellStyle name="Normal 2 2 4 5 4 2" xfId="2583"/>
    <cellStyle name="Normal 2 2 4 5 4 2 2" xfId="5760"/>
    <cellStyle name="Normal 2 2 4 5 4 3" xfId="4173"/>
    <cellStyle name="Normal 2 2 4 5 5" xfId="2060"/>
    <cellStyle name="Normal 2 2 4 5 5 2" xfId="5237"/>
    <cellStyle name="Normal 2 2 4 5 6" xfId="3650"/>
    <cellStyle name="Normal 2 2 4 6" xfId="305"/>
    <cellStyle name="Normal 2 2 4 6 2" xfId="1353"/>
    <cellStyle name="Normal 2 2 4 6 2 2" xfId="2970"/>
    <cellStyle name="Normal 2 2 4 6 2 2 2" xfId="6147"/>
    <cellStyle name="Normal 2 2 4 6 2 3" xfId="4560"/>
    <cellStyle name="Normal 2 2 4 6 3" xfId="830"/>
    <cellStyle name="Normal 2 2 4 6 3 2" xfId="2447"/>
    <cellStyle name="Normal 2 2 4 6 3 2 2" xfId="5624"/>
    <cellStyle name="Normal 2 2 4 6 3 3" xfId="4037"/>
    <cellStyle name="Normal 2 2 4 6 4" xfId="1924"/>
    <cellStyle name="Normal 2 2 4 6 4 2" xfId="5101"/>
    <cellStyle name="Normal 2 2 4 6 5" xfId="3514"/>
    <cellStyle name="Normal 2 2 4 7" xfId="509"/>
    <cellStyle name="Normal 2 2 4 7 2" xfId="1557"/>
    <cellStyle name="Normal 2 2 4 7 2 2" xfId="3174"/>
    <cellStyle name="Normal 2 2 4 7 2 2 2" xfId="6351"/>
    <cellStyle name="Normal 2 2 4 7 2 3" xfId="4764"/>
    <cellStyle name="Normal 2 2 4 7 3" xfId="1034"/>
    <cellStyle name="Normal 2 2 4 7 3 2" xfId="2651"/>
    <cellStyle name="Normal 2 2 4 7 3 2 2" xfId="5828"/>
    <cellStyle name="Normal 2 2 4 7 3 3" xfId="4241"/>
    <cellStyle name="Normal 2 2 4 7 4" xfId="2128"/>
    <cellStyle name="Normal 2 2 4 7 4 2" xfId="5305"/>
    <cellStyle name="Normal 2 2 4 7 5" xfId="3718"/>
    <cellStyle name="Normal 2 2 4 8" xfId="1285"/>
    <cellStyle name="Normal 2 2 4 8 2" xfId="2902"/>
    <cellStyle name="Normal 2 2 4 8 2 2" xfId="6079"/>
    <cellStyle name="Normal 2 2 4 8 3" xfId="4492"/>
    <cellStyle name="Normal 2 2 4 9" xfId="762"/>
    <cellStyle name="Normal 2 2 4 9 2" xfId="2379"/>
    <cellStyle name="Normal 2 2 4 9 2 2" xfId="5556"/>
    <cellStyle name="Normal 2 2 4 9 3" xfId="3969"/>
    <cellStyle name="Normal 2 2 5" xfId="257"/>
    <cellStyle name="Normal 2 2 5 10" xfId="3466"/>
    <cellStyle name="Normal 2 2 5 2" xfId="283"/>
    <cellStyle name="Normal 2 2 5 2 2" xfId="419"/>
    <cellStyle name="Normal 2 2 5 2 2 2" xfId="623"/>
    <cellStyle name="Normal 2 2 5 2 2 2 2" xfId="1671"/>
    <cellStyle name="Normal 2 2 5 2 2 2 2 2" xfId="3288"/>
    <cellStyle name="Normal 2 2 5 2 2 2 2 2 2" xfId="6465"/>
    <cellStyle name="Normal 2 2 5 2 2 2 2 3" xfId="4878"/>
    <cellStyle name="Normal 2 2 5 2 2 2 3" xfId="1148"/>
    <cellStyle name="Normal 2 2 5 2 2 2 3 2" xfId="2765"/>
    <cellStyle name="Normal 2 2 5 2 2 2 3 2 2" xfId="5942"/>
    <cellStyle name="Normal 2 2 5 2 2 2 3 3" xfId="4355"/>
    <cellStyle name="Normal 2 2 5 2 2 2 4" xfId="2242"/>
    <cellStyle name="Normal 2 2 5 2 2 2 4 2" xfId="5419"/>
    <cellStyle name="Normal 2 2 5 2 2 2 5" xfId="3832"/>
    <cellStyle name="Normal 2 2 5 2 2 3" xfId="1467"/>
    <cellStyle name="Normal 2 2 5 2 2 3 2" xfId="3084"/>
    <cellStyle name="Normal 2 2 5 2 2 3 2 2" xfId="6261"/>
    <cellStyle name="Normal 2 2 5 2 2 3 3" xfId="4674"/>
    <cellStyle name="Normal 2 2 5 2 2 4" xfId="944"/>
    <cellStyle name="Normal 2 2 5 2 2 4 2" xfId="2561"/>
    <cellStyle name="Normal 2 2 5 2 2 4 2 2" xfId="5738"/>
    <cellStyle name="Normal 2 2 5 2 2 4 3" xfId="4151"/>
    <cellStyle name="Normal 2 2 5 2 2 5" xfId="2038"/>
    <cellStyle name="Normal 2 2 5 2 2 5 2" xfId="5215"/>
    <cellStyle name="Normal 2 2 5 2 2 6" xfId="3628"/>
    <cellStyle name="Normal 2 2 5 2 3" xfId="487"/>
    <cellStyle name="Normal 2 2 5 2 3 2" xfId="691"/>
    <cellStyle name="Normal 2 2 5 2 3 2 2" xfId="1739"/>
    <cellStyle name="Normal 2 2 5 2 3 2 2 2" xfId="3356"/>
    <cellStyle name="Normal 2 2 5 2 3 2 2 2 2" xfId="6533"/>
    <cellStyle name="Normal 2 2 5 2 3 2 2 3" xfId="4946"/>
    <cellStyle name="Normal 2 2 5 2 3 2 3" xfId="1216"/>
    <cellStyle name="Normal 2 2 5 2 3 2 3 2" xfId="2833"/>
    <cellStyle name="Normal 2 2 5 2 3 2 3 2 2" xfId="6010"/>
    <cellStyle name="Normal 2 2 5 2 3 2 3 3" xfId="4423"/>
    <cellStyle name="Normal 2 2 5 2 3 2 4" xfId="2310"/>
    <cellStyle name="Normal 2 2 5 2 3 2 4 2" xfId="5487"/>
    <cellStyle name="Normal 2 2 5 2 3 2 5" xfId="3900"/>
    <cellStyle name="Normal 2 2 5 2 3 3" xfId="1535"/>
    <cellStyle name="Normal 2 2 5 2 3 3 2" xfId="3152"/>
    <cellStyle name="Normal 2 2 5 2 3 3 2 2" xfId="6329"/>
    <cellStyle name="Normal 2 2 5 2 3 3 3" xfId="4742"/>
    <cellStyle name="Normal 2 2 5 2 3 4" xfId="1012"/>
    <cellStyle name="Normal 2 2 5 2 3 4 2" xfId="2629"/>
    <cellStyle name="Normal 2 2 5 2 3 4 2 2" xfId="5806"/>
    <cellStyle name="Normal 2 2 5 2 3 4 3" xfId="4219"/>
    <cellStyle name="Normal 2 2 5 2 3 5" xfId="2106"/>
    <cellStyle name="Normal 2 2 5 2 3 5 2" xfId="5283"/>
    <cellStyle name="Normal 2 2 5 2 3 6" xfId="3696"/>
    <cellStyle name="Normal 2 2 5 2 4" xfId="351"/>
    <cellStyle name="Normal 2 2 5 2 4 2" xfId="1399"/>
    <cellStyle name="Normal 2 2 5 2 4 2 2" xfId="3016"/>
    <cellStyle name="Normal 2 2 5 2 4 2 2 2" xfId="6193"/>
    <cellStyle name="Normal 2 2 5 2 4 2 3" xfId="4606"/>
    <cellStyle name="Normal 2 2 5 2 4 3" xfId="876"/>
    <cellStyle name="Normal 2 2 5 2 4 3 2" xfId="2493"/>
    <cellStyle name="Normal 2 2 5 2 4 3 2 2" xfId="5670"/>
    <cellStyle name="Normal 2 2 5 2 4 3 3" xfId="4083"/>
    <cellStyle name="Normal 2 2 5 2 4 4" xfId="1970"/>
    <cellStyle name="Normal 2 2 5 2 4 4 2" xfId="5147"/>
    <cellStyle name="Normal 2 2 5 2 4 5" xfId="3560"/>
    <cellStyle name="Normal 2 2 5 2 5" xfId="555"/>
    <cellStyle name="Normal 2 2 5 2 5 2" xfId="1603"/>
    <cellStyle name="Normal 2 2 5 2 5 2 2" xfId="3220"/>
    <cellStyle name="Normal 2 2 5 2 5 2 2 2" xfId="6397"/>
    <cellStyle name="Normal 2 2 5 2 5 2 3" xfId="4810"/>
    <cellStyle name="Normal 2 2 5 2 5 3" xfId="1080"/>
    <cellStyle name="Normal 2 2 5 2 5 3 2" xfId="2697"/>
    <cellStyle name="Normal 2 2 5 2 5 3 2 2" xfId="5874"/>
    <cellStyle name="Normal 2 2 5 2 5 3 3" xfId="4287"/>
    <cellStyle name="Normal 2 2 5 2 5 4" xfId="2174"/>
    <cellStyle name="Normal 2 2 5 2 5 4 2" xfId="5351"/>
    <cellStyle name="Normal 2 2 5 2 5 5" xfId="3764"/>
    <cellStyle name="Normal 2 2 5 2 6" xfId="1331"/>
    <cellStyle name="Normal 2 2 5 2 6 2" xfId="2948"/>
    <cellStyle name="Normal 2 2 5 2 6 2 2" xfId="6125"/>
    <cellStyle name="Normal 2 2 5 2 6 3" xfId="4538"/>
    <cellStyle name="Normal 2 2 5 2 7" xfId="808"/>
    <cellStyle name="Normal 2 2 5 2 7 2" xfId="2425"/>
    <cellStyle name="Normal 2 2 5 2 7 2 2" xfId="5602"/>
    <cellStyle name="Normal 2 2 5 2 7 3" xfId="4015"/>
    <cellStyle name="Normal 2 2 5 2 8" xfId="1902"/>
    <cellStyle name="Normal 2 2 5 2 8 2" xfId="5079"/>
    <cellStyle name="Normal 2 2 5 2 9" xfId="3492"/>
    <cellStyle name="Normal 2 2 5 3" xfId="380"/>
    <cellStyle name="Normal 2 2 5 3 2" xfId="584"/>
    <cellStyle name="Normal 2 2 5 3 2 2" xfId="1632"/>
    <cellStyle name="Normal 2 2 5 3 2 2 2" xfId="3249"/>
    <cellStyle name="Normal 2 2 5 3 2 2 2 2" xfId="6426"/>
    <cellStyle name="Normal 2 2 5 3 2 2 3" xfId="4839"/>
    <cellStyle name="Normal 2 2 5 3 2 3" xfId="1109"/>
    <cellStyle name="Normal 2 2 5 3 2 3 2" xfId="2726"/>
    <cellStyle name="Normal 2 2 5 3 2 3 2 2" xfId="5903"/>
    <cellStyle name="Normal 2 2 5 3 2 3 3" xfId="4316"/>
    <cellStyle name="Normal 2 2 5 3 2 4" xfId="2203"/>
    <cellStyle name="Normal 2 2 5 3 2 4 2" xfId="5380"/>
    <cellStyle name="Normal 2 2 5 3 2 5" xfId="3793"/>
    <cellStyle name="Normal 2 2 5 3 3" xfId="1428"/>
    <cellStyle name="Normal 2 2 5 3 3 2" xfId="3045"/>
    <cellStyle name="Normal 2 2 5 3 3 2 2" xfId="6222"/>
    <cellStyle name="Normal 2 2 5 3 3 3" xfId="4635"/>
    <cellStyle name="Normal 2 2 5 3 4" xfId="905"/>
    <cellStyle name="Normal 2 2 5 3 4 2" xfId="2522"/>
    <cellStyle name="Normal 2 2 5 3 4 2 2" xfId="5699"/>
    <cellStyle name="Normal 2 2 5 3 4 3" xfId="4112"/>
    <cellStyle name="Normal 2 2 5 3 5" xfId="1999"/>
    <cellStyle name="Normal 2 2 5 3 5 2" xfId="5176"/>
    <cellStyle name="Normal 2 2 5 3 6" xfId="3589"/>
    <cellStyle name="Normal 2 2 5 4" xfId="461"/>
    <cellStyle name="Normal 2 2 5 4 2" xfId="665"/>
    <cellStyle name="Normal 2 2 5 4 2 2" xfId="1713"/>
    <cellStyle name="Normal 2 2 5 4 2 2 2" xfId="3330"/>
    <cellStyle name="Normal 2 2 5 4 2 2 2 2" xfId="6507"/>
    <cellStyle name="Normal 2 2 5 4 2 2 3" xfId="4920"/>
    <cellStyle name="Normal 2 2 5 4 2 3" xfId="1190"/>
    <cellStyle name="Normal 2 2 5 4 2 3 2" xfId="2807"/>
    <cellStyle name="Normal 2 2 5 4 2 3 2 2" xfId="5984"/>
    <cellStyle name="Normal 2 2 5 4 2 3 3" xfId="4397"/>
    <cellStyle name="Normal 2 2 5 4 2 4" xfId="2284"/>
    <cellStyle name="Normal 2 2 5 4 2 4 2" xfId="5461"/>
    <cellStyle name="Normal 2 2 5 4 2 5" xfId="3874"/>
    <cellStyle name="Normal 2 2 5 4 3" xfId="1509"/>
    <cellStyle name="Normal 2 2 5 4 3 2" xfId="3126"/>
    <cellStyle name="Normal 2 2 5 4 3 2 2" xfId="6303"/>
    <cellStyle name="Normal 2 2 5 4 3 3" xfId="4716"/>
    <cellStyle name="Normal 2 2 5 4 4" xfId="986"/>
    <cellStyle name="Normal 2 2 5 4 4 2" xfId="2603"/>
    <cellStyle name="Normal 2 2 5 4 4 2 2" xfId="5780"/>
    <cellStyle name="Normal 2 2 5 4 4 3" xfId="4193"/>
    <cellStyle name="Normal 2 2 5 4 5" xfId="2080"/>
    <cellStyle name="Normal 2 2 5 4 5 2" xfId="5257"/>
    <cellStyle name="Normal 2 2 5 4 6" xfId="3670"/>
    <cellStyle name="Normal 2 2 5 5" xfId="325"/>
    <cellStyle name="Normal 2 2 5 5 2" xfId="1373"/>
    <cellStyle name="Normal 2 2 5 5 2 2" xfId="2990"/>
    <cellStyle name="Normal 2 2 5 5 2 2 2" xfId="6167"/>
    <cellStyle name="Normal 2 2 5 5 2 3" xfId="4580"/>
    <cellStyle name="Normal 2 2 5 5 3" xfId="850"/>
    <cellStyle name="Normal 2 2 5 5 3 2" xfId="2467"/>
    <cellStyle name="Normal 2 2 5 5 3 2 2" xfId="5644"/>
    <cellStyle name="Normal 2 2 5 5 3 3" xfId="4057"/>
    <cellStyle name="Normal 2 2 5 5 4" xfId="1944"/>
    <cellStyle name="Normal 2 2 5 5 4 2" xfId="5121"/>
    <cellStyle name="Normal 2 2 5 5 5" xfId="3534"/>
    <cellStyle name="Normal 2 2 5 6" xfId="529"/>
    <cellStyle name="Normal 2 2 5 6 2" xfId="1577"/>
    <cellStyle name="Normal 2 2 5 6 2 2" xfId="3194"/>
    <cellStyle name="Normal 2 2 5 6 2 2 2" xfId="6371"/>
    <cellStyle name="Normal 2 2 5 6 2 3" xfId="4784"/>
    <cellStyle name="Normal 2 2 5 6 3" xfId="1054"/>
    <cellStyle name="Normal 2 2 5 6 3 2" xfId="2671"/>
    <cellStyle name="Normal 2 2 5 6 3 2 2" xfId="5848"/>
    <cellStyle name="Normal 2 2 5 6 3 3" xfId="4261"/>
    <cellStyle name="Normal 2 2 5 6 4" xfId="2148"/>
    <cellStyle name="Normal 2 2 5 6 4 2" xfId="5325"/>
    <cellStyle name="Normal 2 2 5 6 5" xfId="3738"/>
    <cellStyle name="Normal 2 2 5 7" xfId="1305"/>
    <cellStyle name="Normal 2 2 5 7 2" xfId="2922"/>
    <cellStyle name="Normal 2 2 5 7 2 2" xfId="6099"/>
    <cellStyle name="Normal 2 2 5 7 3" xfId="4512"/>
    <cellStyle name="Normal 2 2 5 8" xfId="782"/>
    <cellStyle name="Normal 2 2 5 8 2" xfId="2399"/>
    <cellStyle name="Normal 2 2 5 8 2 2" xfId="5576"/>
    <cellStyle name="Normal 2 2 5 8 3" xfId="3989"/>
    <cellStyle name="Normal 2 2 5 9" xfId="1876"/>
    <cellStyle name="Normal 2 2 5 9 2" xfId="5053"/>
    <cellStyle name="Normal 2 2 6" xfId="239"/>
    <cellStyle name="Normal 2 2 6 2" xfId="397"/>
    <cellStyle name="Normal 2 2 6 2 2" xfId="601"/>
    <cellStyle name="Normal 2 2 6 2 2 2" xfId="1649"/>
    <cellStyle name="Normal 2 2 6 2 2 2 2" xfId="3266"/>
    <cellStyle name="Normal 2 2 6 2 2 2 2 2" xfId="6443"/>
    <cellStyle name="Normal 2 2 6 2 2 2 3" xfId="4856"/>
    <cellStyle name="Normal 2 2 6 2 2 3" xfId="1126"/>
    <cellStyle name="Normal 2 2 6 2 2 3 2" xfId="2743"/>
    <cellStyle name="Normal 2 2 6 2 2 3 2 2" xfId="5920"/>
    <cellStyle name="Normal 2 2 6 2 2 3 3" xfId="4333"/>
    <cellStyle name="Normal 2 2 6 2 2 4" xfId="2220"/>
    <cellStyle name="Normal 2 2 6 2 2 4 2" xfId="5397"/>
    <cellStyle name="Normal 2 2 6 2 2 5" xfId="3810"/>
    <cellStyle name="Normal 2 2 6 2 3" xfId="1445"/>
    <cellStyle name="Normal 2 2 6 2 3 2" xfId="3062"/>
    <cellStyle name="Normal 2 2 6 2 3 2 2" xfId="6239"/>
    <cellStyle name="Normal 2 2 6 2 3 3" xfId="4652"/>
    <cellStyle name="Normal 2 2 6 2 4" xfId="922"/>
    <cellStyle name="Normal 2 2 6 2 4 2" xfId="2539"/>
    <cellStyle name="Normal 2 2 6 2 4 2 2" xfId="5716"/>
    <cellStyle name="Normal 2 2 6 2 4 3" xfId="4129"/>
    <cellStyle name="Normal 2 2 6 2 5" xfId="2016"/>
    <cellStyle name="Normal 2 2 6 2 5 2" xfId="5193"/>
    <cellStyle name="Normal 2 2 6 2 6" xfId="3606"/>
    <cellStyle name="Normal 2 2 6 3" xfId="452"/>
    <cellStyle name="Normal 2 2 6 3 2" xfId="656"/>
    <cellStyle name="Normal 2 2 6 3 2 2" xfId="1704"/>
    <cellStyle name="Normal 2 2 6 3 2 2 2" xfId="3321"/>
    <cellStyle name="Normal 2 2 6 3 2 2 2 2" xfId="6498"/>
    <cellStyle name="Normal 2 2 6 3 2 2 3" xfId="4911"/>
    <cellStyle name="Normal 2 2 6 3 2 3" xfId="1181"/>
    <cellStyle name="Normal 2 2 6 3 2 3 2" xfId="2798"/>
    <cellStyle name="Normal 2 2 6 3 2 3 2 2" xfId="5975"/>
    <cellStyle name="Normal 2 2 6 3 2 3 3" xfId="4388"/>
    <cellStyle name="Normal 2 2 6 3 2 4" xfId="2275"/>
    <cellStyle name="Normal 2 2 6 3 2 4 2" xfId="5452"/>
    <cellStyle name="Normal 2 2 6 3 2 5" xfId="3865"/>
    <cellStyle name="Normal 2 2 6 3 3" xfId="1500"/>
    <cellStyle name="Normal 2 2 6 3 3 2" xfId="3117"/>
    <cellStyle name="Normal 2 2 6 3 3 2 2" xfId="6294"/>
    <cellStyle name="Normal 2 2 6 3 3 3" xfId="4707"/>
    <cellStyle name="Normal 2 2 6 3 4" xfId="977"/>
    <cellStyle name="Normal 2 2 6 3 4 2" xfId="2594"/>
    <cellStyle name="Normal 2 2 6 3 4 2 2" xfId="5771"/>
    <cellStyle name="Normal 2 2 6 3 4 3" xfId="4184"/>
    <cellStyle name="Normal 2 2 6 3 5" xfId="2071"/>
    <cellStyle name="Normal 2 2 6 3 5 2" xfId="5248"/>
    <cellStyle name="Normal 2 2 6 3 6" xfId="3661"/>
    <cellStyle name="Normal 2 2 6 4" xfId="316"/>
    <cellStyle name="Normal 2 2 6 4 2" xfId="1364"/>
    <cellStyle name="Normal 2 2 6 4 2 2" xfId="2981"/>
    <cellStyle name="Normal 2 2 6 4 2 2 2" xfId="6158"/>
    <cellStyle name="Normal 2 2 6 4 2 3" xfId="4571"/>
    <cellStyle name="Normal 2 2 6 4 3" xfId="841"/>
    <cellStyle name="Normal 2 2 6 4 3 2" xfId="2458"/>
    <cellStyle name="Normal 2 2 6 4 3 2 2" xfId="5635"/>
    <cellStyle name="Normal 2 2 6 4 3 3" xfId="4048"/>
    <cellStyle name="Normal 2 2 6 4 4" xfId="1935"/>
    <cellStyle name="Normal 2 2 6 4 4 2" xfId="5112"/>
    <cellStyle name="Normal 2 2 6 4 5" xfId="3525"/>
    <cellStyle name="Normal 2 2 6 5" xfId="520"/>
    <cellStyle name="Normal 2 2 6 5 2" xfId="1568"/>
    <cellStyle name="Normal 2 2 6 5 2 2" xfId="3185"/>
    <cellStyle name="Normal 2 2 6 5 2 2 2" xfId="6362"/>
    <cellStyle name="Normal 2 2 6 5 2 3" xfId="4775"/>
    <cellStyle name="Normal 2 2 6 5 3" xfId="1045"/>
    <cellStyle name="Normal 2 2 6 5 3 2" xfId="2662"/>
    <cellStyle name="Normal 2 2 6 5 3 2 2" xfId="5839"/>
    <cellStyle name="Normal 2 2 6 5 3 3" xfId="4252"/>
    <cellStyle name="Normal 2 2 6 5 4" xfId="2139"/>
    <cellStyle name="Normal 2 2 6 5 4 2" xfId="5316"/>
    <cellStyle name="Normal 2 2 6 5 5" xfId="3729"/>
    <cellStyle name="Normal 2 2 6 6" xfId="1296"/>
    <cellStyle name="Normal 2 2 6 6 2" xfId="2913"/>
    <cellStyle name="Normal 2 2 6 6 2 2" xfId="6090"/>
    <cellStyle name="Normal 2 2 6 6 3" xfId="4503"/>
    <cellStyle name="Normal 2 2 6 7" xfId="773"/>
    <cellStyle name="Normal 2 2 6 7 2" xfId="2390"/>
    <cellStyle name="Normal 2 2 6 7 2 2" xfId="5567"/>
    <cellStyle name="Normal 2 2 6 7 3" xfId="3980"/>
    <cellStyle name="Normal 2 2 6 8" xfId="1867"/>
    <cellStyle name="Normal 2 2 6 8 2" xfId="5044"/>
    <cellStyle name="Normal 2 2 6 9" xfId="3457"/>
    <cellStyle name="Normal 2 2 7" xfId="274"/>
    <cellStyle name="Normal 2 2 7 10" xfId="7624"/>
    <cellStyle name="Normal 2 2 7 10 2" xfId="9573"/>
    <cellStyle name="Normal 2 2 7 11" xfId="8752"/>
    <cellStyle name="Normal 2 2 7 2" xfId="410"/>
    <cellStyle name="Normal 2 2 7 2 2" xfId="614"/>
    <cellStyle name="Normal 2 2 7 2 2 2" xfId="1662"/>
    <cellStyle name="Normal 2 2 7 2 2 2 2" xfId="3279"/>
    <cellStyle name="Normal 2 2 7 2 2 2 2 2" xfId="6456"/>
    <cellStyle name="Normal 2 2 7 2 2 2 3" xfId="4869"/>
    <cellStyle name="Normal 2 2 7 2 2 3" xfId="1139"/>
    <cellStyle name="Normal 2 2 7 2 2 3 2" xfId="2756"/>
    <cellStyle name="Normal 2 2 7 2 2 3 2 2" xfId="5933"/>
    <cellStyle name="Normal 2 2 7 2 2 3 3" xfId="4346"/>
    <cellStyle name="Normal 2 2 7 2 2 4" xfId="2233"/>
    <cellStyle name="Normal 2 2 7 2 2 4 2" xfId="5410"/>
    <cellStyle name="Normal 2 2 7 2 2 5" xfId="3823"/>
    <cellStyle name="Normal 2 2 7 2 3" xfId="1458"/>
    <cellStyle name="Normal 2 2 7 2 3 2" xfId="3075"/>
    <cellStyle name="Normal 2 2 7 2 3 2 2" xfId="6252"/>
    <cellStyle name="Normal 2 2 7 2 3 3" xfId="4665"/>
    <cellStyle name="Normal 2 2 7 2 4" xfId="935"/>
    <cellStyle name="Normal 2 2 7 2 4 2" xfId="2552"/>
    <cellStyle name="Normal 2 2 7 2 4 2 2" xfId="5729"/>
    <cellStyle name="Normal 2 2 7 2 4 3" xfId="4142"/>
    <cellStyle name="Normal 2 2 7 2 5" xfId="2029"/>
    <cellStyle name="Normal 2 2 7 2 5 2" xfId="5206"/>
    <cellStyle name="Normal 2 2 7 2 6" xfId="3619"/>
    <cellStyle name="Normal 2 2 7 3" xfId="478"/>
    <cellStyle name="Normal 2 2 7 3 2" xfId="682"/>
    <cellStyle name="Normal 2 2 7 3 2 2" xfId="1730"/>
    <cellStyle name="Normal 2 2 7 3 2 2 2" xfId="3347"/>
    <cellStyle name="Normal 2 2 7 3 2 2 2 2" xfId="6524"/>
    <cellStyle name="Normal 2 2 7 3 2 2 3" xfId="4937"/>
    <cellStyle name="Normal 2 2 7 3 2 3" xfId="1207"/>
    <cellStyle name="Normal 2 2 7 3 2 3 2" xfId="2824"/>
    <cellStyle name="Normal 2 2 7 3 2 3 2 2" xfId="6001"/>
    <cellStyle name="Normal 2 2 7 3 2 3 3" xfId="4414"/>
    <cellStyle name="Normal 2 2 7 3 2 4" xfId="2301"/>
    <cellStyle name="Normal 2 2 7 3 2 4 2" xfId="5478"/>
    <cellStyle name="Normal 2 2 7 3 2 5" xfId="3891"/>
    <cellStyle name="Normal 2 2 7 3 3" xfId="1526"/>
    <cellStyle name="Normal 2 2 7 3 3 2" xfId="3143"/>
    <cellStyle name="Normal 2 2 7 3 3 2 2" xfId="6320"/>
    <cellStyle name="Normal 2 2 7 3 3 3" xfId="4733"/>
    <cellStyle name="Normal 2 2 7 3 4" xfId="1003"/>
    <cellStyle name="Normal 2 2 7 3 4 2" xfId="2620"/>
    <cellStyle name="Normal 2 2 7 3 4 2 2" xfId="5797"/>
    <cellStyle name="Normal 2 2 7 3 4 3" xfId="4210"/>
    <cellStyle name="Normal 2 2 7 3 5" xfId="2097"/>
    <cellStyle name="Normal 2 2 7 3 5 2" xfId="5274"/>
    <cellStyle name="Normal 2 2 7 3 6" xfId="3687"/>
    <cellStyle name="Normal 2 2 7 4" xfId="342"/>
    <cellStyle name="Normal 2 2 7 4 2" xfId="1390"/>
    <cellStyle name="Normal 2 2 7 4 2 2" xfId="3007"/>
    <cellStyle name="Normal 2 2 7 4 2 2 2" xfId="6184"/>
    <cellStyle name="Normal 2 2 7 4 2 3" xfId="4597"/>
    <cellStyle name="Normal 2 2 7 4 3" xfId="867"/>
    <cellStyle name="Normal 2 2 7 4 3 2" xfId="2484"/>
    <cellStyle name="Normal 2 2 7 4 3 2 2" xfId="5661"/>
    <cellStyle name="Normal 2 2 7 4 3 3" xfId="4074"/>
    <cellStyle name="Normal 2 2 7 4 4" xfId="1961"/>
    <cellStyle name="Normal 2 2 7 4 4 2" xfId="5138"/>
    <cellStyle name="Normal 2 2 7 4 5" xfId="3551"/>
    <cellStyle name="Normal 2 2 7 5" xfId="546"/>
    <cellStyle name="Normal 2 2 7 5 2" xfId="1594"/>
    <cellStyle name="Normal 2 2 7 5 2 2" xfId="3211"/>
    <cellStyle name="Normal 2 2 7 5 2 2 2" xfId="6388"/>
    <cellStyle name="Normal 2 2 7 5 2 3" xfId="4801"/>
    <cellStyle name="Normal 2 2 7 5 3" xfId="1071"/>
    <cellStyle name="Normal 2 2 7 5 3 2" xfId="2688"/>
    <cellStyle name="Normal 2 2 7 5 3 2 2" xfId="5865"/>
    <cellStyle name="Normal 2 2 7 5 3 3" xfId="4278"/>
    <cellStyle name="Normal 2 2 7 5 4" xfId="2165"/>
    <cellStyle name="Normal 2 2 7 5 4 2" xfId="5342"/>
    <cellStyle name="Normal 2 2 7 5 5" xfId="3755"/>
    <cellStyle name="Normal 2 2 7 6" xfId="1322"/>
    <cellStyle name="Normal 2 2 7 6 2" xfId="2939"/>
    <cellStyle name="Normal 2 2 7 6 2 2" xfId="6116"/>
    <cellStyle name="Normal 2 2 7 6 3" xfId="4529"/>
    <cellStyle name="Normal 2 2 7 7" xfId="799"/>
    <cellStyle name="Normal 2 2 7 7 2" xfId="2416"/>
    <cellStyle name="Normal 2 2 7 7 2 2" xfId="5593"/>
    <cellStyle name="Normal 2 2 7 7 3" xfId="4006"/>
    <cellStyle name="Normal 2 2 7 8" xfId="1893"/>
    <cellStyle name="Normal 2 2 7 8 2" xfId="5070"/>
    <cellStyle name="Normal 2 2 7 9" xfId="3483"/>
    <cellStyle name="Normal 2 2 8" xfId="368"/>
    <cellStyle name="Normal 2 2 8 2" xfId="572"/>
    <cellStyle name="Normal 2 2 8 2 2" xfId="1620"/>
    <cellStyle name="Normal 2 2 8 2 2 2" xfId="3237"/>
    <cellStyle name="Normal 2 2 8 2 2 2 2" xfId="6414"/>
    <cellStyle name="Normal 2 2 8 2 2 3" xfId="4827"/>
    <cellStyle name="Normal 2 2 8 2 3" xfId="1097"/>
    <cellStyle name="Normal 2 2 8 2 3 2" xfId="2714"/>
    <cellStyle name="Normal 2 2 8 2 3 2 2" xfId="5891"/>
    <cellStyle name="Normal 2 2 8 2 3 3" xfId="4304"/>
    <cellStyle name="Normal 2 2 8 2 4" xfId="2191"/>
    <cellStyle name="Normal 2 2 8 2 4 2" xfId="5368"/>
    <cellStyle name="Normal 2 2 8 2 5" xfId="3781"/>
    <cellStyle name="Normal 2 2 8 3" xfId="1416"/>
    <cellStyle name="Normal 2 2 8 3 2" xfId="3033"/>
    <cellStyle name="Normal 2 2 8 3 2 2" xfId="6210"/>
    <cellStyle name="Normal 2 2 8 3 3" xfId="4623"/>
    <cellStyle name="Normal 2 2 8 4" xfId="893"/>
    <cellStyle name="Normal 2 2 8 4 2" xfId="2510"/>
    <cellStyle name="Normal 2 2 8 4 2 2" xfId="5687"/>
    <cellStyle name="Normal 2 2 8 4 3" xfId="4100"/>
    <cellStyle name="Normal 2 2 8 5" xfId="1987"/>
    <cellStyle name="Normal 2 2 8 5 2" xfId="5164"/>
    <cellStyle name="Normal 2 2 8 6" xfId="3577"/>
    <cellStyle name="Normal 2 2 9" xfId="435"/>
    <cellStyle name="Normal 2 2 9 2" xfId="639"/>
    <cellStyle name="Normal 2 2 9 2 2" xfId="1687"/>
    <cellStyle name="Normal 2 2 9 2 2 2" xfId="3304"/>
    <cellStyle name="Normal 2 2 9 2 2 2 2" xfId="6481"/>
    <cellStyle name="Normal 2 2 9 2 2 3" xfId="4894"/>
    <cellStyle name="Normal 2 2 9 2 3" xfId="1164"/>
    <cellStyle name="Normal 2 2 9 2 3 2" xfId="2781"/>
    <cellStyle name="Normal 2 2 9 2 3 2 2" xfId="5958"/>
    <cellStyle name="Normal 2 2 9 2 3 3" xfId="4371"/>
    <cellStyle name="Normal 2 2 9 2 4" xfId="2258"/>
    <cellStyle name="Normal 2 2 9 2 4 2" xfId="5435"/>
    <cellStyle name="Normal 2 2 9 2 5" xfId="3848"/>
    <cellStyle name="Normal 2 2 9 3" xfId="1483"/>
    <cellStyle name="Normal 2 2 9 3 2" xfId="3100"/>
    <cellStyle name="Normal 2 2 9 3 2 2" xfId="6277"/>
    <cellStyle name="Normal 2 2 9 3 3" xfId="4690"/>
    <cellStyle name="Normal 2 2 9 4" xfId="960"/>
    <cellStyle name="Normal 2 2 9 4 2" xfId="2577"/>
    <cellStyle name="Normal 2 2 9 4 2 2" xfId="5754"/>
    <cellStyle name="Normal 2 2 9 4 3" xfId="4167"/>
    <cellStyle name="Normal 2 2 9 5" xfId="2054"/>
    <cellStyle name="Normal 2 2 9 5 2" xfId="5231"/>
    <cellStyle name="Normal 2 2 9 6" xfId="3644"/>
    <cellStyle name="Normal 2 2 9 7" xfId="7625"/>
    <cellStyle name="Normal 2 20" xfId="3403"/>
    <cellStyle name="Normal 2 21" xfId="52"/>
    <cellStyle name="Normal 2 22" xfId="8724"/>
    <cellStyle name="Normal 2 3" xfId="13"/>
    <cellStyle name="Normal 2 3 10" xfId="502"/>
    <cellStyle name="Normal 2 3 10 2" xfId="1550"/>
    <cellStyle name="Normal 2 3 10 2 2" xfId="3167"/>
    <cellStyle name="Normal 2 3 10 2 2 2" xfId="6344"/>
    <cellStyle name="Normal 2 3 10 2 3" xfId="4757"/>
    <cellStyle name="Normal 2 3 10 3" xfId="1027"/>
    <cellStyle name="Normal 2 3 10 3 2" xfId="2644"/>
    <cellStyle name="Normal 2 3 10 3 2 2" xfId="5821"/>
    <cellStyle name="Normal 2 3 10 3 3" xfId="4234"/>
    <cellStyle name="Normal 2 3 10 4" xfId="2121"/>
    <cellStyle name="Normal 2 3 10 4 2" xfId="5298"/>
    <cellStyle name="Normal 2 3 10 5" xfId="3711"/>
    <cellStyle name="Normal 2 3 11" xfId="175"/>
    <cellStyle name="Normal 2 3 11 2" xfId="1278"/>
    <cellStyle name="Normal 2 3 11 2 2" xfId="2895"/>
    <cellStyle name="Normal 2 3 11 2 2 2" xfId="6072"/>
    <cellStyle name="Normal 2 3 11 2 3" xfId="4485"/>
    <cellStyle name="Normal 2 3 11 3" xfId="755"/>
    <cellStyle name="Normal 2 3 11 3 2" xfId="2372"/>
    <cellStyle name="Normal 2 3 11 3 2 2" xfId="5549"/>
    <cellStyle name="Normal 2 3 11 3 3" xfId="3962"/>
    <cellStyle name="Normal 2 3 11 4" xfId="1849"/>
    <cellStyle name="Normal 2 3 11 4 2" xfId="5026"/>
    <cellStyle name="Normal 2 3 11 5" xfId="3439"/>
    <cellStyle name="Normal 2 3 12" xfId="119"/>
    <cellStyle name="Normal 2 3 12 2" xfId="8895"/>
    <cellStyle name="Normal 2 3 13" xfId="7626"/>
    <cellStyle name="Normal 2 3 13 2" xfId="9574"/>
    <cellStyle name="Normal 2 3 14" xfId="8753"/>
    <cellStyle name="Normal 2 3 2" xfId="182"/>
    <cellStyle name="Normal 2 3 2 10" xfId="1282"/>
    <cellStyle name="Normal 2 3 2 10 2" xfId="2899"/>
    <cellStyle name="Normal 2 3 2 10 2 2" xfId="6076"/>
    <cellStyle name="Normal 2 3 2 10 3" xfId="4489"/>
    <cellStyle name="Normal 2 3 2 11" xfId="759"/>
    <cellStyle name="Normal 2 3 2 11 2" xfId="2376"/>
    <cellStyle name="Normal 2 3 2 11 2 2" xfId="5553"/>
    <cellStyle name="Normal 2 3 2 11 3" xfId="3966"/>
    <cellStyle name="Normal 2 3 2 12" xfId="1853"/>
    <cellStyle name="Normal 2 3 2 12 2" xfId="5030"/>
    <cellStyle name="Normal 2 3 2 13" xfId="3443"/>
    <cellStyle name="Normal 2 3 2 2" xfId="191"/>
    <cellStyle name="Normal 2 3 2 2 10" xfId="1862"/>
    <cellStyle name="Normal 2 3 2 2 10 2" xfId="5039"/>
    <cellStyle name="Normal 2 3 2 2 11" xfId="3452"/>
    <cellStyle name="Normal 2 3 2 2 2" xfId="269"/>
    <cellStyle name="Normal 2 3 2 2 2 2" xfId="405"/>
    <cellStyle name="Normal 2 3 2 2 2 2 2" xfId="609"/>
    <cellStyle name="Normal 2 3 2 2 2 2 2 2" xfId="1657"/>
    <cellStyle name="Normal 2 3 2 2 2 2 2 2 2" xfId="3274"/>
    <cellStyle name="Normal 2 3 2 2 2 2 2 2 2 2" xfId="6451"/>
    <cellStyle name="Normal 2 3 2 2 2 2 2 2 3" xfId="4864"/>
    <cellStyle name="Normal 2 3 2 2 2 2 2 3" xfId="1134"/>
    <cellStyle name="Normal 2 3 2 2 2 2 2 3 2" xfId="2751"/>
    <cellStyle name="Normal 2 3 2 2 2 2 2 3 2 2" xfId="5928"/>
    <cellStyle name="Normal 2 3 2 2 2 2 2 3 3" xfId="4341"/>
    <cellStyle name="Normal 2 3 2 2 2 2 2 4" xfId="2228"/>
    <cellStyle name="Normal 2 3 2 2 2 2 2 4 2" xfId="5405"/>
    <cellStyle name="Normal 2 3 2 2 2 2 2 5" xfId="3818"/>
    <cellStyle name="Normal 2 3 2 2 2 2 3" xfId="1453"/>
    <cellStyle name="Normal 2 3 2 2 2 2 3 2" xfId="3070"/>
    <cellStyle name="Normal 2 3 2 2 2 2 3 2 2" xfId="6247"/>
    <cellStyle name="Normal 2 3 2 2 2 2 3 3" xfId="4660"/>
    <cellStyle name="Normal 2 3 2 2 2 2 4" xfId="930"/>
    <cellStyle name="Normal 2 3 2 2 2 2 4 2" xfId="2547"/>
    <cellStyle name="Normal 2 3 2 2 2 2 4 2 2" xfId="5724"/>
    <cellStyle name="Normal 2 3 2 2 2 2 4 3" xfId="4137"/>
    <cellStyle name="Normal 2 3 2 2 2 2 5" xfId="2024"/>
    <cellStyle name="Normal 2 3 2 2 2 2 5 2" xfId="5201"/>
    <cellStyle name="Normal 2 3 2 2 2 2 6" xfId="3614"/>
    <cellStyle name="Normal 2 3 2 2 2 3" xfId="473"/>
    <cellStyle name="Normal 2 3 2 2 2 3 2" xfId="677"/>
    <cellStyle name="Normal 2 3 2 2 2 3 2 2" xfId="1725"/>
    <cellStyle name="Normal 2 3 2 2 2 3 2 2 2" xfId="3342"/>
    <cellStyle name="Normal 2 3 2 2 2 3 2 2 2 2" xfId="6519"/>
    <cellStyle name="Normal 2 3 2 2 2 3 2 2 3" xfId="4932"/>
    <cellStyle name="Normal 2 3 2 2 2 3 2 3" xfId="1202"/>
    <cellStyle name="Normal 2 3 2 2 2 3 2 3 2" xfId="2819"/>
    <cellStyle name="Normal 2 3 2 2 2 3 2 3 2 2" xfId="5996"/>
    <cellStyle name="Normal 2 3 2 2 2 3 2 3 3" xfId="4409"/>
    <cellStyle name="Normal 2 3 2 2 2 3 2 4" xfId="2296"/>
    <cellStyle name="Normal 2 3 2 2 2 3 2 4 2" xfId="5473"/>
    <cellStyle name="Normal 2 3 2 2 2 3 2 5" xfId="3886"/>
    <cellStyle name="Normal 2 3 2 2 2 3 3" xfId="1521"/>
    <cellStyle name="Normal 2 3 2 2 2 3 3 2" xfId="3138"/>
    <cellStyle name="Normal 2 3 2 2 2 3 3 2 2" xfId="6315"/>
    <cellStyle name="Normal 2 3 2 2 2 3 3 3" xfId="4728"/>
    <cellStyle name="Normal 2 3 2 2 2 3 4" xfId="998"/>
    <cellStyle name="Normal 2 3 2 2 2 3 4 2" xfId="2615"/>
    <cellStyle name="Normal 2 3 2 2 2 3 4 2 2" xfId="5792"/>
    <cellStyle name="Normal 2 3 2 2 2 3 4 3" xfId="4205"/>
    <cellStyle name="Normal 2 3 2 2 2 3 5" xfId="2092"/>
    <cellStyle name="Normal 2 3 2 2 2 3 5 2" xfId="5269"/>
    <cellStyle name="Normal 2 3 2 2 2 3 6" xfId="3682"/>
    <cellStyle name="Normal 2 3 2 2 2 4" xfId="337"/>
    <cellStyle name="Normal 2 3 2 2 2 4 2" xfId="1385"/>
    <cellStyle name="Normal 2 3 2 2 2 4 2 2" xfId="3002"/>
    <cellStyle name="Normal 2 3 2 2 2 4 2 2 2" xfId="6179"/>
    <cellStyle name="Normal 2 3 2 2 2 4 2 3" xfId="4592"/>
    <cellStyle name="Normal 2 3 2 2 2 4 3" xfId="862"/>
    <cellStyle name="Normal 2 3 2 2 2 4 3 2" xfId="2479"/>
    <cellStyle name="Normal 2 3 2 2 2 4 3 2 2" xfId="5656"/>
    <cellStyle name="Normal 2 3 2 2 2 4 3 3" xfId="4069"/>
    <cellStyle name="Normal 2 3 2 2 2 4 4" xfId="1956"/>
    <cellStyle name="Normal 2 3 2 2 2 4 4 2" xfId="5133"/>
    <cellStyle name="Normal 2 3 2 2 2 4 5" xfId="3546"/>
    <cellStyle name="Normal 2 3 2 2 2 5" xfId="541"/>
    <cellStyle name="Normal 2 3 2 2 2 5 2" xfId="1589"/>
    <cellStyle name="Normal 2 3 2 2 2 5 2 2" xfId="3206"/>
    <cellStyle name="Normal 2 3 2 2 2 5 2 2 2" xfId="6383"/>
    <cellStyle name="Normal 2 3 2 2 2 5 2 3" xfId="4796"/>
    <cellStyle name="Normal 2 3 2 2 2 5 3" xfId="1066"/>
    <cellStyle name="Normal 2 3 2 2 2 5 3 2" xfId="2683"/>
    <cellStyle name="Normal 2 3 2 2 2 5 3 2 2" xfId="5860"/>
    <cellStyle name="Normal 2 3 2 2 2 5 3 3" xfId="4273"/>
    <cellStyle name="Normal 2 3 2 2 2 5 4" xfId="2160"/>
    <cellStyle name="Normal 2 3 2 2 2 5 4 2" xfId="5337"/>
    <cellStyle name="Normal 2 3 2 2 2 5 5" xfId="3750"/>
    <cellStyle name="Normal 2 3 2 2 2 6" xfId="1317"/>
    <cellStyle name="Normal 2 3 2 2 2 6 2" xfId="2934"/>
    <cellStyle name="Normal 2 3 2 2 2 6 2 2" xfId="6111"/>
    <cellStyle name="Normal 2 3 2 2 2 6 3" xfId="4524"/>
    <cellStyle name="Normal 2 3 2 2 2 7" xfId="794"/>
    <cellStyle name="Normal 2 3 2 2 2 7 2" xfId="2411"/>
    <cellStyle name="Normal 2 3 2 2 2 7 2 2" xfId="5588"/>
    <cellStyle name="Normal 2 3 2 2 2 7 3" xfId="4001"/>
    <cellStyle name="Normal 2 3 2 2 2 8" xfId="1888"/>
    <cellStyle name="Normal 2 3 2 2 2 8 2" xfId="5065"/>
    <cellStyle name="Normal 2 3 2 2 2 9" xfId="3478"/>
    <cellStyle name="Normal 2 3 2 2 3" xfId="295"/>
    <cellStyle name="Normal 2 3 2 2 3 2" xfId="431"/>
    <cellStyle name="Normal 2 3 2 2 3 2 2" xfId="635"/>
    <cellStyle name="Normal 2 3 2 2 3 2 2 2" xfId="1683"/>
    <cellStyle name="Normal 2 3 2 2 3 2 2 2 2" xfId="3300"/>
    <cellStyle name="Normal 2 3 2 2 3 2 2 2 2 2" xfId="6477"/>
    <cellStyle name="Normal 2 3 2 2 3 2 2 2 3" xfId="4890"/>
    <cellStyle name="Normal 2 3 2 2 3 2 2 3" xfId="1160"/>
    <cellStyle name="Normal 2 3 2 2 3 2 2 3 2" xfId="2777"/>
    <cellStyle name="Normal 2 3 2 2 3 2 2 3 2 2" xfId="5954"/>
    <cellStyle name="Normal 2 3 2 2 3 2 2 3 3" xfId="4367"/>
    <cellStyle name="Normal 2 3 2 2 3 2 2 4" xfId="2254"/>
    <cellStyle name="Normal 2 3 2 2 3 2 2 4 2" xfId="5431"/>
    <cellStyle name="Normal 2 3 2 2 3 2 2 5" xfId="3844"/>
    <cellStyle name="Normal 2 3 2 2 3 2 3" xfId="1479"/>
    <cellStyle name="Normal 2 3 2 2 3 2 3 2" xfId="3096"/>
    <cellStyle name="Normal 2 3 2 2 3 2 3 2 2" xfId="6273"/>
    <cellStyle name="Normal 2 3 2 2 3 2 3 3" xfId="4686"/>
    <cellStyle name="Normal 2 3 2 2 3 2 4" xfId="956"/>
    <cellStyle name="Normal 2 3 2 2 3 2 4 2" xfId="2573"/>
    <cellStyle name="Normal 2 3 2 2 3 2 4 2 2" xfId="5750"/>
    <cellStyle name="Normal 2 3 2 2 3 2 4 3" xfId="4163"/>
    <cellStyle name="Normal 2 3 2 2 3 2 5" xfId="2050"/>
    <cellStyle name="Normal 2 3 2 2 3 2 5 2" xfId="5227"/>
    <cellStyle name="Normal 2 3 2 2 3 2 6" xfId="3640"/>
    <cellStyle name="Normal 2 3 2 2 3 3" xfId="499"/>
    <cellStyle name="Normal 2 3 2 2 3 3 2" xfId="703"/>
    <cellStyle name="Normal 2 3 2 2 3 3 2 2" xfId="1751"/>
    <cellStyle name="Normal 2 3 2 2 3 3 2 2 2" xfId="3368"/>
    <cellStyle name="Normal 2 3 2 2 3 3 2 2 2 2" xfId="6545"/>
    <cellStyle name="Normal 2 3 2 2 3 3 2 2 3" xfId="4958"/>
    <cellStyle name="Normal 2 3 2 2 3 3 2 3" xfId="1228"/>
    <cellStyle name="Normal 2 3 2 2 3 3 2 3 2" xfId="2845"/>
    <cellStyle name="Normal 2 3 2 2 3 3 2 3 2 2" xfId="6022"/>
    <cellStyle name="Normal 2 3 2 2 3 3 2 3 3" xfId="4435"/>
    <cellStyle name="Normal 2 3 2 2 3 3 2 4" xfId="2322"/>
    <cellStyle name="Normal 2 3 2 2 3 3 2 4 2" xfId="5499"/>
    <cellStyle name="Normal 2 3 2 2 3 3 2 5" xfId="3912"/>
    <cellStyle name="Normal 2 3 2 2 3 3 3" xfId="1547"/>
    <cellStyle name="Normal 2 3 2 2 3 3 3 2" xfId="3164"/>
    <cellStyle name="Normal 2 3 2 2 3 3 3 2 2" xfId="6341"/>
    <cellStyle name="Normal 2 3 2 2 3 3 3 3" xfId="4754"/>
    <cellStyle name="Normal 2 3 2 2 3 3 4" xfId="1024"/>
    <cellStyle name="Normal 2 3 2 2 3 3 4 2" xfId="2641"/>
    <cellStyle name="Normal 2 3 2 2 3 3 4 2 2" xfId="5818"/>
    <cellStyle name="Normal 2 3 2 2 3 3 4 3" xfId="4231"/>
    <cellStyle name="Normal 2 3 2 2 3 3 5" xfId="2118"/>
    <cellStyle name="Normal 2 3 2 2 3 3 5 2" xfId="5295"/>
    <cellStyle name="Normal 2 3 2 2 3 3 6" xfId="3708"/>
    <cellStyle name="Normal 2 3 2 2 3 4" xfId="363"/>
    <cellStyle name="Normal 2 3 2 2 3 4 2" xfId="1411"/>
    <cellStyle name="Normal 2 3 2 2 3 4 2 2" xfId="3028"/>
    <cellStyle name="Normal 2 3 2 2 3 4 2 2 2" xfId="6205"/>
    <cellStyle name="Normal 2 3 2 2 3 4 2 3" xfId="4618"/>
    <cellStyle name="Normal 2 3 2 2 3 4 3" xfId="888"/>
    <cellStyle name="Normal 2 3 2 2 3 4 3 2" xfId="2505"/>
    <cellStyle name="Normal 2 3 2 2 3 4 3 2 2" xfId="5682"/>
    <cellStyle name="Normal 2 3 2 2 3 4 3 3" xfId="4095"/>
    <cellStyle name="Normal 2 3 2 2 3 4 4" xfId="1982"/>
    <cellStyle name="Normal 2 3 2 2 3 4 4 2" xfId="5159"/>
    <cellStyle name="Normal 2 3 2 2 3 4 5" xfId="3572"/>
    <cellStyle name="Normal 2 3 2 2 3 5" xfId="567"/>
    <cellStyle name="Normal 2 3 2 2 3 5 2" xfId="1615"/>
    <cellStyle name="Normal 2 3 2 2 3 5 2 2" xfId="3232"/>
    <cellStyle name="Normal 2 3 2 2 3 5 2 2 2" xfId="6409"/>
    <cellStyle name="Normal 2 3 2 2 3 5 2 3" xfId="4822"/>
    <cellStyle name="Normal 2 3 2 2 3 5 3" xfId="1092"/>
    <cellStyle name="Normal 2 3 2 2 3 5 3 2" xfId="2709"/>
    <cellStyle name="Normal 2 3 2 2 3 5 3 2 2" xfId="5886"/>
    <cellStyle name="Normal 2 3 2 2 3 5 3 3" xfId="4299"/>
    <cellStyle name="Normal 2 3 2 2 3 5 4" xfId="2186"/>
    <cellStyle name="Normal 2 3 2 2 3 5 4 2" xfId="5363"/>
    <cellStyle name="Normal 2 3 2 2 3 5 5" xfId="3776"/>
    <cellStyle name="Normal 2 3 2 2 3 6" xfId="1343"/>
    <cellStyle name="Normal 2 3 2 2 3 6 2" xfId="2960"/>
    <cellStyle name="Normal 2 3 2 2 3 6 2 2" xfId="6137"/>
    <cellStyle name="Normal 2 3 2 2 3 6 3" xfId="4550"/>
    <cellStyle name="Normal 2 3 2 2 3 7" xfId="820"/>
    <cellStyle name="Normal 2 3 2 2 3 7 2" xfId="2437"/>
    <cellStyle name="Normal 2 3 2 2 3 7 2 2" xfId="5614"/>
    <cellStyle name="Normal 2 3 2 2 3 7 3" xfId="4027"/>
    <cellStyle name="Normal 2 3 2 2 3 8" xfId="1914"/>
    <cellStyle name="Normal 2 3 2 2 3 8 2" xfId="5091"/>
    <cellStyle name="Normal 2 3 2 2 3 9" xfId="3504"/>
    <cellStyle name="Normal 2 3 2 2 4" xfId="392"/>
    <cellStyle name="Normal 2 3 2 2 4 2" xfId="596"/>
    <cellStyle name="Normal 2 3 2 2 4 2 2" xfId="1644"/>
    <cellStyle name="Normal 2 3 2 2 4 2 2 2" xfId="3261"/>
    <cellStyle name="Normal 2 3 2 2 4 2 2 2 2" xfId="6438"/>
    <cellStyle name="Normal 2 3 2 2 4 2 2 3" xfId="4851"/>
    <cellStyle name="Normal 2 3 2 2 4 2 3" xfId="1121"/>
    <cellStyle name="Normal 2 3 2 2 4 2 3 2" xfId="2738"/>
    <cellStyle name="Normal 2 3 2 2 4 2 3 2 2" xfId="5915"/>
    <cellStyle name="Normal 2 3 2 2 4 2 3 3" xfId="4328"/>
    <cellStyle name="Normal 2 3 2 2 4 2 4" xfId="2215"/>
    <cellStyle name="Normal 2 3 2 2 4 2 4 2" xfId="5392"/>
    <cellStyle name="Normal 2 3 2 2 4 2 5" xfId="3805"/>
    <cellStyle name="Normal 2 3 2 2 4 3" xfId="1440"/>
    <cellStyle name="Normal 2 3 2 2 4 3 2" xfId="3057"/>
    <cellStyle name="Normal 2 3 2 2 4 3 2 2" xfId="6234"/>
    <cellStyle name="Normal 2 3 2 2 4 3 3" xfId="4647"/>
    <cellStyle name="Normal 2 3 2 2 4 4" xfId="917"/>
    <cellStyle name="Normal 2 3 2 2 4 4 2" xfId="2534"/>
    <cellStyle name="Normal 2 3 2 2 4 4 2 2" xfId="5711"/>
    <cellStyle name="Normal 2 3 2 2 4 4 3" xfId="4124"/>
    <cellStyle name="Normal 2 3 2 2 4 5" xfId="2011"/>
    <cellStyle name="Normal 2 3 2 2 4 5 2" xfId="5188"/>
    <cellStyle name="Normal 2 3 2 2 4 6" xfId="3601"/>
    <cellStyle name="Normal 2 3 2 2 5" xfId="447"/>
    <cellStyle name="Normal 2 3 2 2 5 2" xfId="651"/>
    <cellStyle name="Normal 2 3 2 2 5 2 2" xfId="1699"/>
    <cellStyle name="Normal 2 3 2 2 5 2 2 2" xfId="3316"/>
    <cellStyle name="Normal 2 3 2 2 5 2 2 2 2" xfId="6493"/>
    <cellStyle name="Normal 2 3 2 2 5 2 2 3" xfId="4906"/>
    <cellStyle name="Normal 2 3 2 2 5 2 3" xfId="1176"/>
    <cellStyle name="Normal 2 3 2 2 5 2 3 2" xfId="2793"/>
    <cellStyle name="Normal 2 3 2 2 5 2 3 2 2" xfId="5970"/>
    <cellStyle name="Normal 2 3 2 2 5 2 3 3" xfId="4383"/>
    <cellStyle name="Normal 2 3 2 2 5 2 4" xfId="2270"/>
    <cellStyle name="Normal 2 3 2 2 5 2 4 2" xfId="5447"/>
    <cellStyle name="Normal 2 3 2 2 5 2 5" xfId="3860"/>
    <cellStyle name="Normal 2 3 2 2 5 3" xfId="1495"/>
    <cellStyle name="Normal 2 3 2 2 5 3 2" xfId="3112"/>
    <cellStyle name="Normal 2 3 2 2 5 3 2 2" xfId="6289"/>
    <cellStyle name="Normal 2 3 2 2 5 3 3" xfId="4702"/>
    <cellStyle name="Normal 2 3 2 2 5 4" xfId="972"/>
    <cellStyle name="Normal 2 3 2 2 5 4 2" xfId="2589"/>
    <cellStyle name="Normal 2 3 2 2 5 4 2 2" xfId="5766"/>
    <cellStyle name="Normal 2 3 2 2 5 4 3" xfId="4179"/>
    <cellStyle name="Normal 2 3 2 2 5 5" xfId="2066"/>
    <cellStyle name="Normal 2 3 2 2 5 5 2" xfId="5243"/>
    <cellStyle name="Normal 2 3 2 2 5 6" xfId="3656"/>
    <cellStyle name="Normal 2 3 2 2 6" xfId="311"/>
    <cellStyle name="Normal 2 3 2 2 6 2" xfId="1359"/>
    <cellStyle name="Normal 2 3 2 2 6 2 2" xfId="2976"/>
    <cellStyle name="Normal 2 3 2 2 6 2 2 2" xfId="6153"/>
    <cellStyle name="Normal 2 3 2 2 6 2 3" xfId="4566"/>
    <cellStyle name="Normal 2 3 2 2 6 3" xfId="836"/>
    <cellStyle name="Normal 2 3 2 2 6 3 2" xfId="2453"/>
    <cellStyle name="Normal 2 3 2 2 6 3 2 2" xfId="5630"/>
    <cellStyle name="Normal 2 3 2 2 6 3 3" xfId="4043"/>
    <cellStyle name="Normal 2 3 2 2 6 4" xfId="1930"/>
    <cellStyle name="Normal 2 3 2 2 6 4 2" xfId="5107"/>
    <cellStyle name="Normal 2 3 2 2 6 5" xfId="3520"/>
    <cellStyle name="Normal 2 3 2 2 7" xfId="515"/>
    <cellStyle name="Normal 2 3 2 2 7 2" xfId="1563"/>
    <cellStyle name="Normal 2 3 2 2 7 2 2" xfId="3180"/>
    <cellStyle name="Normal 2 3 2 2 7 2 2 2" xfId="6357"/>
    <cellStyle name="Normal 2 3 2 2 7 2 3" xfId="4770"/>
    <cellStyle name="Normal 2 3 2 2 7 3" xfId="1040"/>
    <cellStyle name="Normal 2 3 2 2 7 3 2" xfId="2657"/>
    <cellStyle name="Normal 2 3 2 2 7 3 2 2" xfId="5834"/>
    <cellStyle name="Normal 2 3 2 2 7 3 3" xfId="4247"/>
    <cellStyle name="Normal 2 3 2 2 7 4" xfId="2134"/>
    <cellStyle name="Normal 2 3 2 2 7 4 2" xfId="5311"/>
    <cellStyle name="Normal 2 3 2 2 7 5" xfId="3724"/>
    <cellStyle name="Normal 2 3 2 2 8" xfId="1291"/>
    <cellStyle name="Normal 2 3 2 2 8 2" xfId="2908"/>
    <cellStyle name="Normal 2 3 2 2 8 2 2" xfId="6085"/>
    <cellStyle name="Normal 2 3 2 2 8 3" xfId="4498"/>
    <cellStyle name="Normal 2 3 2 2 9" xfId="768"/>
    <cellStyle name="Normal 2 3 2 2 9 2" xfId="2385"/>
    <cellStyle name="Normal 2 3 2 2 9 2 2" xfId="5562"/>
    <cellStyle name="Normal 2 3 2 2 9 3" xfId="3975"/>
    <cellStyle name="Normal 2 3 2 3" xfId="260"/>
    <cellStyle name="Normal 2 3 2 3 10" xfId="3469"/>
    <cellStyle name="Normal 2 3 2 3 2" xfId="286"/>
    <cellStyle name="Normal 2 3 2 3 2 2" xfId="422"/>
    <cellStyle name="Normal 2 3 2 3 2 2 2" xfId="626"/>
    <cellStyle name="Normal 2 3 2 3 2 2 2 2" xfId="1674"/>
    <cellStyle name="Normal 2 3 2 3 2 2 2 2 2" xfId="3291"/>
    <cellStyle name="Normal 2 3 2 3 2 2 2 2 2 2" xfId="6468"/>
    <cellStyle name="Normal 2 3 2 3 2 2 2 2 3" xfId="4881"/>
    <cellStyle name="Normal 2 3 2 3 2 2 2 3" xfId="1151"/>
    <cellStyle name="Normal 2 3 2 3 2 2 2 3 2" xfId="2768"/>
    <cellStyle name="Normal 2 3 2 3 2 2 2 3 2 2" xfId="5945"/>
    <cellStyle name="Normal 2 3 2 3 2 2 2 3 3" xfId="4358"/>
    <cellStyle name="Normal 2 3 2 3 2 2 2 4" xfId="2245"/>
    <cellStyle name="Normal 2 3 2 3 2 2 2 4 2" xfId="5422"/>
    <cellStyle name="Normal 2 3 2 3 2 2 2 5" xfId="3835"/>
    <cellStyle name="Normal 2 3 2 3 2 2 3" xfId="1470"/>
    <cellStyle name="Normal 2 3 2 3 2 2 3 2" xfId="3087"/>
    <cellStyle name="Normal 2 3 2 3 2 2 3 2 2" xfId="6264"/>
    <cellStyle name="Normal 2 3 2 3 2 2 3 3" xfId="4677"/>
    <cellStyle name="Normal 2 3 2 3 2 2 4" xfId="947"/>
    <cellStyle name="Normal 2 3 2 3 2 2 4 2" xfId="2564"/>
    <cellStyle name="Normal 2 3 2 3 2 2 4 2 2" xfId="5741"/>
    <cellStyle name="Normal 2 3 2 3 2 2 4 3" xfId="4154"/>
    <cellStyle name="Normal 2 3 2 3 2 2 5" xfId="2041"/>
    <cellStyle name="Normal 2 3 2 3 2 2 5 2" xfId="5218"/>
    <cellStyle name="Normal 2 3 2 3 2 2 6" xfId="3631"/>
    <cellStyle name="Normal 2 3 2 3 2 3" xfId="490"/>
    <cellStyle name="Normal 2 3 2 3 2 3 2" xfId="694"/>
    <cellStyle name="Normal 2 3 2 3 2 3 2 2" xfId="1742"/>
    <cellStyle name="Normal 2 3 2 3 2 3 2 2 2" xfId="3359"/>
    <cellStyle name="Normal 2 3 2 3 2 3 2 2 2 2" xfId="6536"/>
    <cellStyle name="Normal 2 3 2 3 2 3 2 2 3" xfId="4949"/>
    <cellStyle name="Normal 2 3 2 3 2 3 2 3" xfId="1219"/>
    <cellStyle name="Normal 2 3 2 3 2 3 2 3 2" xfId="2836"/>
    <cellStyle name="Normal 2 3 2 3 2 3 2 3 2 2" xfId="6013"/>
    <cellStyle name="Normal 2 3 2 3 2 3 2 3 3" xfId="4426"/>
    <cellStyle name="Normal 2 3 2 3 2 3 2 4" xfId="2313"/>
    <cellStyle name="Normal 2 3 2 3 2 3 2 4 2" xfId="5490"/>
    <cellStyle name="Normal 2 3 2 3 2 3 2 5" xfId="3903"/>
    <cellStyle name="Normal 2 3 2 3 2 3 3" xfId="1538"/>
    <cellStyle name="Normal 2 3 2 3 2 3 3 2" xfId="3155"/>
    <cellStyle name="Normal 2 3 2 3 2 3 3 2 2" xfId="6332"/>
    <cellStyle name="Normal 2 3 2 3 2 3 3 3" xfId="4745"/>
    <cellStyle name="Normal 2 3 2 3 2 3 4" xfId="1015"/>
    <cellStyle name="Normal 2 3 2 3 2 3 4 2" xfId="2632"/>
    <cellStyle name="Normal 2 3 2 3 2 3 4 2 2" xfId="5809"/>
    <cellStyle name="Normal 2 3 2 3 2 3 4 3" xfId="4222"/>
    <cellStyle name="Normal 2 3 2 3 2 3 5" xfId="2109"/>
    <cellStyle name="Normal 2 3 2 3 2 3 5 2" xfId="5286"/>
    <cellStyle name="Normal 2 3 2 3 2 3 6" xfId="3699"/>
    <cellStyle name="Normal 2 3 2 3 2 4" xfId="354"/>
    <cellStyle name="Normal 2 3 2 3 2 4 2" xfId="1402"/>
    <cellStyle name="Normal 2 3 2 3 2 4 2 2" xfId="3019"/>
    <cellStyle name="Normal 2 3 2 3 2 4 2 2 2" xfId="6196"/>
    <cellStyle name="Normal 2 3 2 3 2 4 2 3" xfId="4609"/>
    <cellStyle name="Normal 2 3 2 3 2 4 3" xfId="879"/>
    <cellStyle name="Normal 2 3 2 3 2 4 3 2" xfId="2496"/>
    <cellStyle name="Normal 2 3 2 3 2 4 3 2 2" xfId="5673"/>
    <cellStyle name="Normal 2 3 2 3 2 4 3 3" xfId="4086"/>
    <cellStyle name="Normal 2 3 2 3 2 4 4" xfId="1973"/>
    <cellStyle name="Normal 2 3 2 3 2 4 4 2" xfId="5150"/>
    <cellStyle name="Normal 2 3 2 3 2 4 5" xfId="3563"/>
    <cellStyle name="Normal 2 3 2 3 2 5" xfId="558"/>
    <cellStyle name="Normal 2 3 2 3 2 5 2" xfId="1606"/>
    <cellStyle name="Normal 2 3 2 3 2 5 2 2" xfId="3223"/>
    <cellStyle name="Normal 2 3 2 3 2 5 2 2 2" xfId="6400"/>
    <cellStyle name="Normal 2 3 2 3 2 5 2 3" xfId="4813"/>
    <cellStyle name="Normal 2 3 2 3 2 5 3" xfId="1083"/>
    <cellStyle name="Normal 2 3 2 3 2 5 3 2" xfId="2700"/>
    <cellStyle name="Normal 2 3 2 3 2 5 3 2 2" xfId="5877"/>
    <cellStyle name="Normal 2 3 2 3 2 5 3 3" xfId="4290"/>
    <cellStyle name="Normal 2 3 2 3 2 5 4" xfId="2177"/>
    <cellStyle name="Normal 2 3 2 3 2 5 4 2" xfId="5354"/>
    <cellStyle name="Normal 2 3 2 3 2 5 5" xfId="3767"/>
    <cellStyle name="Normal 2 3 2 3 2 6" xfId="1334"/>
    <cellStyle name="Normal 2 3 2 3 2 6 2" xfId="2951"/>
    <cellStyle name="Normal 2 3 2 3 2 6 2 2" xfId="6128"/>
    <cellStyle name="Normal 2 3 2 3 2 6 3" xfId="4541"/>
    <cellStyle name="Normal 2 3 2 3 2 7" xfId="811"/>
    <cellStyle name="Normal 2 3 2 3 2 7 2" xfId="2428"/>
    <cellStyle name="Normal 2 3 2 3 2 7 2 2" xfId="5605"/>
    <cellStyle name="Normal 2 3 2 3 2 7 3" xfId="4018"/>
    <cellStyle name="Normal 2 3 2 3 2 8" xfId="1905"/>
    <cellStyle name="Normal 2 3 2 3 2 8 2" xfId="5082"/>
    <cellStyle name="Normal 2 3 2 3 2 9" xfId="3495"/>
    <cellStyle name="Normal 2 3 2 3 3" xfId="383"/>
    <cellStyle name="Normal 2 3 2 3 3 2" xfId="587"/>
    <cellStyle name="Normal 2 3 2 3 3 2 2" xfId="1635"/>
    <cellStyle name="Normal 2 3 2 3 3 2 2 2" xfId="3252"/>
    <cellStyle name="Normal 2 3 2 3 3 2 2 2 2" xfId="6429"/>
    <cellStyle name="Normal 2 3 2 3 3 2 2 3" xfId="4842"/>
    <cellStyle name="Normal 2 3 2 3 3 2 3" xfId="1112"/>
    <cellStyle name="Normal 2 3 2 3 3 2 3 2" xfId="2729"/>
    <cellStyle name="Normal 2 3 2 3 3 2 3 2 2" xfId="5906"/>
    <cellStyle name="Normal 2 3 2 3 3 2 3 3" xfId="4319"/>
    <cellStyle name="Normal 2 3 2 3 3 2 4" xfId="2206"/>
    <cellStyle name="Normal 2 3 2 3 3 2 4 2" xfId="5383"/>
    <cellStyle name="Normal 2 3 2 3 3 2 5" xfId="3796"/>
    <cellStyle name="Normal 2 3 2 3 3 3" xfId="1431"/>
    <cellStyle name="Normal 2 3 2 3 3 3 2" xfId="3048"/>
    <cellStyle name="Normal 2 3 2 3 3 3 2 2" xfId="6225"/>
    <cellStyle name="Normal 2 3 2 3 3 3 3" xfId="4638"/>
    <cellStyle name="Normal 2 3 2 3 3 4" xfId="908"/>
    <cellStyle name="Normal 2 3 2 3 3 4 2" xfId="2525"/>
    <cellStyle name="Normal 2 3 2 3 3 4 2 2" xfId="5702"/>
    <cellStyle name="Normal 2 3 2 3 3 4 3" xfId="4115"/>
    <cellStyle name="Normal 2 3 2 3 3 5" xfId="2002"/>
    <cellStyle name="Normal 2 3 2 3 3 5 2" xfId="5179"/>
    <cellStyle name="Normal 2 3 2 3 3 6" xfId="3592"/>
    <cellStyle name="Normal 2 3 2 3 4" xfId="464"/>
    <cellStyle name="Normal 2 3 2 3 4 2" xfId="668"/>
    <cellStyle name="Normal 2 3 2 3 4 2 2" xfId="1716"/>
    <cellStyle name="Normal 2 3 2 3 4 2 2 2" xfId="3333"/>
    <cellStyle name="Normal 2 3 2 3 4 2 2 2 2" xfId="6510"/>
    <cellStyle name="Normal 2 3 2 3 4 2 2 3" xfId="4923"/>
    <cellStyle name="Normal 2 3 2 3 4 2 3" xfId="1193"/>
    <cellStyle name="Normal 2 3 2 3 4 2 3 2" xfId="2810"/>
    <cellStyle name="Normal 2 3 2 3 4 2 3 2 2" xfId="5987"/>
    <cellStyle name="Normal 2 3 2 3 4 2 3 3" xfId="4400"/>
    <cellStyle name="Normal 2 3 2 3 4 2 4" xfId="2287"/>
    <cellStyle name="Normal 2 3 2 3 4 2 4 2" xfId="5464"/>
    <cellStyle name="Normal 2 3 2 3 4 2 5" xfId="3877"/>
    <cellStyle name="Normal 2 3 2 3 4 3" xfId="1512"/>
    <cellStyle name="Normal 2 3 2 3 4 3 2" xfId="3129"/>
    <cellStyle name="Normal 2 3 2 3 4 3 2 2" xfId="6306"/>
    <cellStyle name="Normal 2 3 2 3 4 3 3" xfId="4719"/>
    <cellStyle name="Normal 2 3 2 3 4 4" xfId="989"/>
    <cellStyle name="Normal 2 3 2 3 4 4 2" xfId="2606"/>
    <cellStyle name="Normal 2 3 2 3 4 4 2 2" xfId="5783"/>
    <cellStyle name="Normal 2 3 2 3 4 4 3" xfId="4196"/>
    <cellStyle name="Normal 2 3 2 3 4 5" xfId="2083"/>
    <cellStyle name="Normal 2 3 2 3 4 5 2" xfId="5260"/>
    <cellStyle name="Normal 2 3 2 3 4 6" xfId="3673"/>
    <cellStyle name="Normal 2 3 2 3 5" xfId="328"/>
    <cellStyle name="Normal 2 3 2 3 5 2" xfId="1376"/>
    <cellStyle name="Normal 2 3 2 3 5 2 2" xfId="2993"/>
    <cellStyle name="Normal 2 3 2 3 5 2 2 2" xfId="6170"/>
    <cellStyle name="Normal 2 3 2 3 5 2 3" xfId="4583"/>
    <cellStyle name="Normal 2 3 2 3 5 3" xfId="853"/>
    <cellStyle name="Normal 2 3 2 3 5 3 2" xfId="2470"/>
    <cellStyle name="Normal 2 3 2 3 5 3 2 2" xfId="5647"/>
    <cellStyle name="Normal 2 3 2 3 5 3 3" xfId="4060"/>
    <cellStyle name="Normal 2 3 2 3 5 4" xfId="1947"/>
    <cellStyle name="Normal 2 3 2 3 5 4 2" xfId="5124"/>
    <cellStyle name="Normal 2 3 2 3 5 5" xfId="3537"/>
    <cellStyle name="Normal 2 3 2 3 6" xfId="532"/>
    <cellStyle name="Normal 2 3 2 3 6 2" xfId="1580"/>
    <cellStyle name="Normal 2 3 2 3 6 2 2" xfId="3197"/>
    <cellStyle name="Normal 2 3 2 3 6 2 2 2" xfId="6374"/>
    <cellStyle name="Normal 2 3 2 3 6 2 3" xfId="4787"/>
    <cellStyle name="Normal 2 3 2 3 6 3" xfId="1057"/>
    <cellStyle name="Normal 2 3 2 3 6 3 2" xfId="2674"/>
    <cellStyle name="Normal 2 3 2 3 6 3 2 2" xfId="5851"/>
    <cellStyle name="Normal 2 3 2 3 6 3 3" xfId="4264"/>
    <cellStyle name="Normal 2 3 2 3 6 4" xfId="2151"/>
    <cellStyle name="Normal 2 3 2 3 6 4 2" xfId="5328"/>
    <cellStyle name="Normal 2 3 2 3 6 5" xfId="3741"/>
    <cellStyle name="Normal 2 3 2 3 7" xfId="1308"/>
    <cellStyle name="Normal 2 3 2 3 7 2" xfId="2925"/>
    <cellStyle name="Normal 2 3 2 3 7 2 2" xfId="6102"/>
    <cellStyle name="Normal 2 3 2 3 7 3" xfId="4515"/>
    <cellStyle name="Normal 2 3 2 3 8" xfId="785"/>
    <cellStyle name="Normal 2 3 2 3 8 2" xfId="2402"/>
    <cellStyle name="Normal 2 3 2 3 8 2 2" xfId="5579"/>
    <cellStyle name="Normal 2 3 2 3 8 3" xfId="3992"/>
    <cellStyle name="Normal 2 3 2 3 9" xfId="1879"/>
    <cellStyle name="Normal 2 3 2 3 9 2" xfId="5056"/>
    <cellStyle name="Normal 2 3 2 4" xfId="249"/>
    <cellStyle name="Normal 2 3 2 4 2" xfId="394"/>
    <cellStyle name="Normal 2 3 2 4 2 2" xfId="598"/>
    <cellStyle name="Normal 2 3 2 4 2 2 2" xfId="1646"/>
    <cellStyle name="Normal 2 3 2 4 2 2 2 2" xfId="3263"/>
    <cellStyle name="Normal 2 3 2 4 2 2 2 2 2" xfId="6440"/>
    <cellStyle name="Normal 2 3 2 4 2 2 2 3" xfId="4853"/>
    <cellStyle name="Normal 2 3 2 4 2 2 3" xfId="1123"/>
    <cellStyle name="Normal 2 3 2 4 2 2 3 2" xfId="2740"/>
    <cellStyle name="Normal 2 3 2 4 2 2 3 2 2" xfId="5917"/>
    <cellStyle name="Normal 2 3 2 4 2 2 3 3" xfId="4330"/>
    <cellStyle name="Normal 2 3 2 4 2 2 4" xfId="2217"/>
    <cellStyle name="Normal 2 3 2 4 2 2 4 2" xfId="5394"/>
    <cellStyle name="Normal 2 3 2 4 2 2 5" xfId="3807"/>
    <cellStyle name="Normal 2 3 2 4 2 3" xfId="1442"/>
    <cellStyle name="Normal 2 3 2 4 2 3 2" xfId="3059"/>
    <cellStyle name="Normal 2 3 2 4 2 3 2 2" xfId="6236"/>
    <cellStyle name="Normal 2 3 2 4 2 3 3" xfId="4649"/>
    <cellStyle name="Normal 2 3 2 4 2 4" xfId="919"/>
    <cellStyle name="Normal 2 3 2 4 2 4 2" xfId="2536"/>
    <cellStyle name="Normal 2 3 2 4 2 4 2 2" xfId="5713"/>
    <cellStyle name="Normal 2 3 2 4 2 4 3" xfId="4126"/>
    <cellStyle name="Normal 2 3 2 4 2 5" xfId="2013"/>
    <cellStyle name="Normal 2 3 2 4 2 5 2" xfId="5190"/>
    <cellStyle name="Normal 2 3 2 4 2 6" xfId="3603"/>
    <cellStyle name="Normal 2 3 2 4 3" xfId="457"/>
    <cellStyle name="Normal 2 3 2 4 3 2" xfId="661"/>
    <cellStyle name="Normal 2 3 2 4 3 2 2" xfId="1709"/>
    <cellStyle name="Normal 2 3 2 4 3 2 2 2" xfId="3326"/>
    <cellStyle name="Normal 2 3 2 4 3 2 2 2 2" xfId="6503"/>
    <cellStyle name="Normal 2 3 2 4 3 2 2 3" xfId="4916"/>
    <cellStyle name="Normal 2 3 2 4 3 2 3" xfId="1186"/>
    <cellStyle name="Normal 2 3 2 4 3 2 3 2" xfId="2803"/>
    <cellStyle name="Normal 2 3 2 4 3 2 3 2 2" xfId="5980"/>
    <cellStyle name="Normal 2 3 2 4 3 2 3 3" xfId="4393"/>
    <cellStyle name="Normal 2 3 2 4 3 2 4" xfId="2280"/>
    <cellStyle name="Normal 2 3 2 4 3 2 4 2" xfId="5457"/>
    <cellStyle name="Normal 2 3 2 4 3 2 5" xfId="3870"/>
    <cellStyle name="Normal 2 3 2 4 3 3" xfId="1505"/>
    <cellStyle name="Normal 2 3 2 4 3 3 2" xfId="3122"/>
    <cellStyle name="Normal 2 3 2 4 3 3 2 2" xfId="6299"/>
    <cellStyle name="Normal 2 3 2 4 3 3 3" xfId="4712"/>
    <cellStyle name="Normal 2 3 2 4 3 4" xfId="982"/>
    <cellStyle name="Normal 2 3 2 4 3 4 2" xfId="2599"/>
    <cellStyle name="Normal 2 3 2 4 3 4 2 2" xfId="5776"/>
    <cellStyle name="Normal 2 3 2 4 3 4 3" xfId="4189"/>
    <cellStyle name="Normal 2 3 2 4 3 5" xfId="2076"/>
    <cellStyle name="Normal 2 3 2 4 3 5 2" xfId="5253"/>
    <cellStyle name="Normal 2 3 2 4 3 6" xfId="3666"/>
    <cellStyle name="Normal 2 3 2 4 4" xfId="321"/>
    <cellStyle name="Normal 2 3 2 4 4 2" xfId="1369"/>
    <cellStyle name="Normal 2 3 2 4 4 2 2" xfId="2986"/>
    <cellStyle name="Normal 2 3 2 4 4 2 2 2" xfId="6163"/>
    <cellStyle name="Normal 2 3 2 4 4 2 3" xfId="4576"/>
    <cellStyle name="Normal 2 3 2 4 4 3" xfId="846"/>
    <cellStyle name="Normal 2 3 2 4 4 3 2" xfId="2463"/>
    <cellStyle name="Normal 2 3 2 4 4 3 2 2" xfId="5640"/>
    <cellStyle name="Normal 2 3 2 4 4 3 3" xfId="4053"/>
    <cellStyle name="Normal 2 3 2 4 4 4" xfId="1940"/>
    <cellStyle name="Normal 2 3 2 4 4 4 2" xfId="5117"/>
    <cellStyle name="Normal 2 3 2 4 4 5" xfId="3530"/>
    <cellStyle name="Normal 2 3 2 4 5" xfId="525"/>
    <cellStyle name="Normal 2 3 2 4 5 2" xfId="1573"/>
    <cellStyle name="Normal 2 3 2 4 5 2 2" xfId="3190"/>
    <cellStyle name="Normal 2 3 2 4 5 2 2 2" xfId="6367"/>
    <cellStyle name="Normal 2 3 2 4 5 2 3" xfId="4780"/>
    <cellStyle name="Normal 2 3 2 4 5 3" xfId="1050"/>
    <cellStyle name="Normal 2 3 2 4 5 3 2" xfId="2667"/>
    <cellStyle name="Normal 2 3 2 4 5 3 2 2" xfId="5844"/>
    <cellStyle name="Normal 2 3 2 4 5 3 3" xfId="4257"/>
    <cellStyle name="Normal 2 3 2 4 5 4" xfId="2144"/>
    <cellStyle name="Normal 2 3 2 4 5 4 2" xfId="5321"/>
    <cellStyle name="Normal 2 3 2 4 5 5" xfId="3734"/>
    <cellStyle name="Normal 2 3 2 4 6" xfId="1301"/>
    <cellStyle name="Normal 2 3 2 4 6 2" xfId="2918"/>
    <cellStyle name="Normal 2 3 2 4 6 2 2" xfId="6095"/>
    <cellStyle name="Normal 2 3 2 4 6 3" xfId="4508"/>
    <cellStyle name="Normal 2 3 2 4 7" xfId="778"/>
    <cellStyle name="Normal 2 3 2 4 7 2" xfId="2395"/>
    <cellStyle name="Normal 2 3 2 4 7 2 2" xfId="5572"/>
    <cellStyle name="Normal 2 3 2 4 7 3" xfId="3985"/>
    <cellStyle name="Normal 2 3 2 4 8" xfId="1872"/>
    <cellStyle name="Normal 2 3 2 4 8 2" xfId="5049"/>
    <cellStyle name="Normal 2 3 2 4 9" xfId="3462"/>
    <cellStyle name="Normal 2 3 2 5" xfId="279"/>
    <cellStyle name="Normal 2 3 2 5 2" xfId="415"/>
    <cellStyle name="Normal 2 3 2 5 2 2" xfId="619"/>
    <cellStyle name="Normal 2 3 2 5 2 2 2" xfId="1667"/>
    <cellStyle name="Normal 2 3 2 5 2 2 2 2" xfId="3284"/>
    <cellStyle name="Normal 2 3 2 5 2 2 2 2 2" xfId="6461"/>
    <cellStyle name="Normal 2 3 2 5 2 2 2 3" xfId="4874"/>
    <cellStyle name="Normal 2 3 2 5 2 2 3" xfId="1144"/>
    <cellStyle name="Normal 2 3 2 5 2 2 3 2" xfId="2761"/>
    <cellStyle name="Normal 2 3 2 5 2 2 3 2 2" xfId="5938"/>
    <cellStyle name="Normal 2 3 2 5 2 2 3 3" xfId="4351"/>
    <cellStyle name="Normal 2 3 2 5 2 2 4" xfId="2238"/>
    <cellStyle name="Normal 2 3 2 5 2 2 4 2" xfId="5415"/>
    <cellStyle name="Normal 2 3 2 5 2 2 5" xfId="3828"/>
    <cellStyle name="Normal 2 3 2 5 2 3" xfId="1463"/>
    <cellStyle name="Normal 2 3 2 5 2 3 2" xfId="3080"/>
    <cellStyle name="Normal 2 3 2 5 2 3 2 2" xfId="6257"/>
    <cellStyle name="Normal 2 3 2 5 2 3 3" xfId="4670"/>
    <cellStyle name="Normal 2 3 2 5 2 4" xfId="940"/>
    <cellStyle name="Normal 2 3 2 5 2 4 2" xfId="2557"/>
    <cellStyle name="Normal 2 3 2 5 2 4 2 2" xfId="5734"/>
    <cellStyle name="Normal 2 3 2 5 2 4 3" xfId="4147"/>
    <cellStyle name="Normal 2 3 2 5 2 5" xfId="2034"/>
    <cellStyle name="Normal 2 3 2 5 2 5 2" xfId="5211"/>
    <cellStyle name="Normal 2 3 2 5 2 6" xfId="3624"/>
    <cellStyle name="Normal 2 3 2 5 3" xfId="483"/>
    <cellStyle name="Normal 2 3 2 5 3 2" xfId="687"/>
    <cellStyle name="Normal 2 3 2 5 3 2 2" xfId="1735"/>
    <cellStyle name="Normal 2 3 2 5 3 2 2 2" xfId="3352"/>
    <cellStyle name="Normal 2 3 2 5 3 2 2 2 2" xfId="6529"/>
    <cellStyle name="Normal 2 3 2 5 3 2 2 3" xfId="4942"/>
    <cellStyle name="Normal 2 3 2 5 3 2 3" xfId="1212"/>
    <cellStyle name="Normal 2 3 2 5 3 2 3 2" xfId="2829"/>
    <cellStyle name="Normal 2 3 2 5 3 2 3 2 2" xfId="6006"/>
    <cellStyle name="Normal 2 3 2 5 3 2 3 3" xfId="4419"/>
    <cellStyle name="Normal 2 3 2 5 3 2 4" xfId="2306"/>
    <cellStyle name="Normal 2 3 2 5 3 2 4 2" xfId="5483"/>
    <cellStyle name="Normal 2 3 2 5 3 2 5" xfId="3896"/>
    <cellStyle name="Normal 2 3 2 5 3 3" xfId="1531"/>
    <cellStyle name="Normal 2 3 2 5 3 3 2" xfId="3148"/>
    <cellStyle name="Normal 2 3 2 5 3 3 2 2" xfId="6325"/>
    <cellStyle name="Normal 2 3 2 5 3 3 3" xfId="4738"/>
    <cellStyle name="Normal 2 3 2 5 3 4" xfId="1008"/>
    <cellStyle name="Normal 2 3 2 5 3 4 2" xfId="2625"/>
    <cellStyle name="Normal 2 3 2 5 3 4 2 2" xfId="5802"/>
    <cellStyle name="Normal 2 3 2 5 3 4 3" xfId="4215"/>
    <cellStyle name="Normal 2 3 2 5 3 5" xfId="2102"/>
    <cellStyle name="Normal 2 3 2 5 3 5 2" xfId="5279"/>
    <cellStyle name="Normal 2 3 2 5 3 6" xfId="3692"/>
    <cellStyle name="Normal 2 3 2 5 4" xfId="347"/>
    <cellStyle name="Normal 2 3 2 5 4 2" xfId="1395"/>
    <cellStyle name="Normal 2 3 2 5 4 2 2" xfId="3012"/>
    <cellStyle name="Normal 2 3 2 5 4 2 2 2" xfId="6189"/>
    <cellStyle name="Normal 2 3 2 5 4 2 3" xfId="4602"/>
    <cellStyle name="Normal 2 3 2 5 4 3" xfId="872"/>
    <cellStyle name="Normal 2 3 2 5 4 3 2" xfId="2489"/>
    <cellStyle name="Normal 2 3 2 5 4 3 2 2" xfId="5666"/>
    <cellStyle name="Normal 2 3 2 5 4 3 3" xfId="4079"/>
    <cellStyle name="Normal 2 3 2 5 4 4" xfId="1966"/>
    <cellStyle name="Normal 2 3 2 5 4 4 2" xfId="5143"/>
    <cellStyle name="Normal 2 3 2 5 4 5" xfId="3556"/>
    <cellStyle name="Normal 2 3 2 5 5" xfId="551"/>
    <cellStyle name="Normal 2 3 2 5 5 2" xfId="1599"/>
    <cellStyle name="Normal 2 3 2 5 5 2 2" xfId="3216"/>
    <cellStyle name="Normal 2 3 2 5 5 2 2 2" xfId="6393"/>
    <cellStyle name="Normal 2 3 2 5 5 2 3" xfId="4806"/>
    <cellStyle name="Normal 2 3 2 5 5 3" xfId="1076"/>
    <cellStyle name="Normal 2 3 2 5 5 3 2" xfId="2693"/>
    <cellStyle name="Normal 2 3 2 5 5 3 2 2" xfId="5870"/>
    <cellStyle name="Normal 2 3 2 5 5 3 3" xfId="4283"/>
    <cellStyle name="Normal 2 3 2 5 5 4" xfId="2170"/>
    <cellStyle name="Normal 2 3 2 5 5 4 2" xfId="5347"/>
    <cellStyle name="Normal 2 3 2 5 5 5" xfId="3760"/>
    <cellStyle name="Normal 2 3 2 5 6" xfId="1327"/>
    <cellStyle name="Normal 2 3 2 5 6 2" xfId="2944"/>
    <cellStyle name="Normal 2 3 2 5 6 2 2" xfId="6121"/>
    <cellStyle name="Normal 2 3 2 5 6 3" xfId="4534"/>
    <cellStyle name="Normal 2 3 2 5 7" xfId="804"/>
    <cellStyle name="Normal 2 3 2 5 7 2" xfId="2421"/>
    <cellStyle name="Normal 2 3 2 5 7 2 2" xfId="5598"/>
    <cellStyle name="Normal 2 3 2 5 7 3" xfId="4011"/>
    <cellStyle name="Normal 2 3 2 5 8" xfId="1898"/>
    <cellStyle name="Normal 2 3 2 5 8 2" xfId="5075"/>
    <cellStyle name="Normal 2 3 2 5 9" xfId="3488"/>
    <cellStyle name="Normal 2 3 2 6" xfId="375"/>
    <cellStyle name="Normal 2 3 2 6 2" xfId="579"/>
    <cellStyle name="Normal 2 3 2 6 2 2" xfId="1627"/>
    <cellStyle name="Normal 2 3 2 6 2 2 2" xfId="3244"/>
    <cellStyle name="Normal 2 3 2 6 2 2 2 2" xfId="6421"/>
    <cellStyle name="Normal 2 3 2 6 2 2 3" xfId="4834"/>
    <cellStyle name="Normal 2 3 2 6 2 3" xfId="1104"/>
    <cellStyle name="Normal 2 3 2 6 2 3 2" xfId="2721"/>
    <cellStyle name="Normal 2 3 2 6 2 3 2 2" xfId="5898"/>
    <cellStyle name="Normal 2 3 2 6 2 3 3" xfId="4311"/>
    <cellStyle name="Normal 2 3 2 6 2 4" xfId="2198"/>
    <cellStyle name="Normal 2 3 2 6 2 4 2" xfId="5375"/>
    <cellStyle name="Normal 2 3 2 6 2 5" xfId="3788"/>
    <cellStyle name="Normal 2 3 2 6 3" xfId="1423"/>
    <cellStyle name="Normal 2 3 2 6 3 2" xfId="3040"/>
    <cellStyle name="Normal 2 3 2 6 3 2 2" xfId="6217"/>
    <cellStyle name="Normal 2 3 2 6 3 3" xfId="4630"/>
    <cellStyle name="Normal 2 3 2 6 4" xfId="900"/>
    <cellStyle name="Normal 2 3 2 6 4 2" xfId="2517"/>
    <cellStyle name="Normal 2 3 2 6 4 2 2" xfId="5694"/>
    <cellStyle name="Normal 2 3 2 6 4 3" xfId="4107"/>
    <cellStyle name="Normal 2 3 2 6 5" xfId="1994"/>
    <cellStyle name="Normal 2 3 2 6 5 2" xfId="5171"/>
    <cellStyle name="Normal 2 3 2 6 6" xfId="3584"/>
    <cellStyle name="Normal 2 3 2 7" xfId="438"/>
    <cellStyle name="Normal 2 3 2 7 2" xfId="642"/>
    <cellStyle name="Normal 2 3 2 7 2 2" xfId="1690"/>
    <cellStyle name="Normal 2 3 2 7 2 2 2" xfId="3307"/>
    <cellStyle name="Normal 2 3 2 7 2 2 2 2" xfId="6484"/>
    <cellStyle name="Normal 2 3 2 7 2 2 3" xfId="4897"/>
    <cellStyle name="Normal 2 3 2 7 2 3" xfId="1167"/>
    <cellStyle name="Normal 2 3 2 7 2 3 2" xfId="2784"/>
    <cellStyle name="Normal 2 3 2 7 2 3 2 2" xfId="5961"/>
    <cellStyle name="Normal 2 3 2 7 2 3 3" xfId="4374"/>
    <cellStyle name="Normal 2 3 2 7 2 4" xfId="2261"/>
    <cellStyle name="Normal 2 3 2 7 2 4 2" xfId="5438"/>
    <cellStyle name="Normal 2 3 2 7 2 5" xfId="3851"/>
    <cellStyle name="Normal 2 3 2 7 3" xfId="1486"/>
    <cellStyle name="Normal 2 3 2 7 3 2" xfId="3103"/>
    <cellStyle name="Normal 2 3 2 7 3 2 2" xfId="6280"/>
    <cellStyle name="Normal 2 3 2 7 3 3" xfId="4693"/>
    <cellStyle name="Normal 2 3 2 7 4" xfId="963"/>
    <cellStyle name="Normal 2 3 2 7 4 2" xfId="2580"/>
    <cellStyle name="Normal 2 3 2 7 4 2 2" xfId="5757"/>
    <cellStyle name="Normal 2 3 2 7 4 3" xfId="4170"/>
    <cellStyle name="Normal 2 3 2 7 5" xfId="2057"/>
    <cellStyle name="Normal 2 3 2 7 5 2" xfId="5234"/>
    <cellStyle name="Normal 2 3 2 7 6" xfId="3647"/>
    <cellStyle name="Normal 2 3 2 8" xfId="302"/>
    <cellStyle name="Normal 2 3 2 8 2" xfId="1350"/>
    <cellStyle name="Normal 2 3 2 8 2 2" xfId="2967"/>
    <cellStyle name="Normal 2 3 2 8 2 2 2" xfId="6144"/>
    <cellStyle name="Normal 2 3 2 8 2 3" xfId="4557"/>
    <cellStyle name="Normal 2 3 2 8 3" xfId="827"/>
    <cellStyle name="Normal 2 3 2 8 3 2" xfId="2444"/>
    <cellStyle name="Normal 2 3 2 8 3 2 2" xfId="5621"/>
    <cellStyle name="Normal 2 3 2 8 3 3" xfId="4034"/>
    <cellStyle name="Normal 2 3 2 8 4" xfId="1921"/>
    <cellStyle name="Normal 2 3 2 8 4 2" xfId="5098"/>
    <cellStyle name="Normal 2 3 2 8 5" xfId="3511"/>
    <cellStyle name="Normal 2 3 2 9" xfId="506"/>
    <cellStyle name="Normal 2 3 2 9 2" xfId="1554"/>
    <cellStyle name="Normal 2 3 2 9 2 2" xfId="3171"/>
    <cellStyle name="Normal 2 3 2 9 2 2 2" xfId="6348"/>
    <cellStyle name="Normal 2 3 2 9 2 3" xfId="4761"/>
    <cellStyle name="Normal 2 3 2 9 3" xfId="1031"/>
    <cellStyle name="Normal 2 3 2 9 3 2" xfId="2648"/>
    <cellStyle name="Normal 2 3 2 9 3 2 2" xfId="5825"/>
    <cellStyle name="Normal 2 3 2 9 3 3" xfId="4238"/>
    <cellStyle name="Normal 2 3 2 9 4" xfId="2125"/>
    <cellStyle name="Normal 2 3 2 9 4 2" xfId="5302"/>
    <cellStyle name="Normal 2 3 2 9 5" xfId="3715"/>
    <cellStyle name="Normal 2 3 3" xfId="187"/>
    <cellStyle name="Normal 2 3 3 10" xfId="1858"/>
    <cellStyle name="Normal 2 3 3 10 2" xfId="5035"/>
    <cellStyle name="Normal 2 3 3 11" xfId="3448"/>
    <cellStyle name="Normal 2 3 3 2" xfId="265"/>
    <cellStyle name="Normal 2 3 3 2 2" xfId="402"/>
    <cellStyle name="Normal 2 3 3 2 2 2" xfId="606"/>
    <cellStyle name="Normal 2 3 3 2 2 2 2" xfId="1654"/>
    <cellStyle name="Normal 2 3 3 2 2 2 2 2" xfId="3271"/>
    <cellStyle name="Normal 2 3 3 2 2 2 2 2 2" xfId="6448"/>
    <cellStyle name="Normal 2 3 3 2 2 2 2 3" xfId="4861"/>
    <cellStyle name="Normal 2 3 3 2 2 2 3" xfId="1131"/>
    <cellStyle name="Normal 2 3 3 2 2 2 3 2" xfId="2748"/>
    <cellStyle name="Normal 2 3 3 2 2 2 3 2 2" xfId="5925"/>
    <cellStyle name="Normal 2 3 3 2 2 2 3 3" xfId="4338"/>
    <cellStyle name="Normal 2 3 3 2 2 2 4" xfId="2225"/>
    <cellStyle name="Normal 2 3 3 2 2 2 4 2" xfId="5402"/>
    <cellStyle name="Normal 2 3 3 2 2 2 5" xfId="3815"/>
    <cellStyle name="Normal 2 3 3 2 2 3" xfId="1450"/>
    <cellStyle name="Normal 2 3 3 2 2 3 2" xfId="3067"/>
    <cellStyle name="Normal 2 3 3 2 2 3 2 2" xfId="6244"/>
    <cellStyle name="Normal 2 3 3 2 2 3 3" xfId="4657"/>
    <cellStyle name="Normal 2 3 3 2 2 4" xfId="927"/>
    <cellStyle name="Normal 2 3 3 2 2 4 2" xfId="2544"/>
    <cellStyle name="Normal 2 3 3 2 2 4 2 2" xfId="5721"/>
    <cellStyle name="Normal 2 3 3 2 2 4 3" xfId="4134"/>
    <cellStyle name="Normal 2 3 3 2 2 5" xfId="2021"/>
    <cellStyle name="Normal 2 3 3 2 2 5 2" xfId="5198"/>
    <cellStyle name="Normal 2 3 3 2 2 6" xfId="3611"/>
    <cellStyle name="Normal 2 3 3 2 3" xfId="469"/>
    <cellStyle name="Normal 2 3 3 2 3 2" xfId="673"/>
    <cellStyle name="Normal 2 3 3 2 3 2 2" xfId="1721"/>
    <cellStyle name="Normal 2 3 3 2 3 2 2 2" xfId="3338"/>
    <cellStyle name="Normal 2 3 3 2 3 2 2 2 2" xfId="6515"/>
    <cellStyle name="Normal 2 3 3 2 3 2 2 3" xfId="4928"/>
    <cellStyle name="Normal 2 3 3 2 3 2 3" xfId="1198"/>
    <cellStyle name="Normal 2 3 3 2 3 2 3 2" xfId="2815"/>
    <cellStyle name="Normal 2 3 3 2 3 2 3 2 2" xfId="5992"/>
    <cellStyle name="Normal 2 3 3 2 3 2 3 3" xfId="4405"/>
    <cellStyle name="Normal 2 3 3 2 3 2 4" xfId="2292"/>
    <cellStyle name="Normal 2 3 3 2 3 2 4 2" xfId="5469"/>
    <cellStyle name="Normal 2 3 3 2 3 2 5" xfId="3882"/>
    <cellStyle name="Normal 2 3 3 2 3 3" xfId="1517"/>
    <cellStyle name="Normal 2 3 3 2 3 3 2" xfId="3134"/>
    <cellStyle name="Normal 2 3 3 2 3 3 2 2" xfId="6311"/>
    <cellStyle name="Normal 2 3 3 2 3 3 3" xfId="4724"/>
    <cellStyle name="Normal 2 3 3 2 3 4" xfId="994"/>
    <cellStyle name="Normal 2 3 3 2 3 4 2" xfId="2611"/>
    <cellStyle name="Normal 2 3 3 2 3 4 2 2" xfId="5788"/>
    <cellStyle name="Normal 2 3 3 2 3 4 3" xfId="4201"/>
    <cellStyle name="Normal 2 3 3 2 3 5" xfId="2088"/>
    <cellStyle name="Normal 2 3 3 2 3 5 2" xfId="5265"/>
    <cellStyle name="Normal 2 3 3 2 3 6" xfId="3678"/>
    <cellStyle name="Normal 2 3 3 2 4" xfId="333"/>
    <cellStyle name="Normal 2 3 3 2 4 2" xfId="1381"/>
    <cellStyle name="Normal 2 3 3 2 4 2 2" xfId="2998"/>
    <cellStyle name="Normal 2 3 3 2 4 2 2 2" xfId="6175"/>
    <cellStyle name="Normal 2 3 3 2 4 2 3" xfId="4588"/>
    <cellStyle name="Normal 2 3 3 2 4 3" xfId="858"/>
    <cellStyle name="Normal 2 3 3 2 4 3 2" xfId="2475"/>
    <cellStyle name="Normal 2 3 3 2 4 3 2 2" xfId="5652"/>
    <cellStyle name="Normal 2 3 3 2 4 3 3" xfId="4065"/>
    <cellStyle name="Normal 2 3 3 2 4 4" xfId="1952"/>
    <cellStyle name="Normal 2 3 3 2 4 4 2" xfId="5129"/>
    <cellStyle name="Normal 2 3 3 2 4 5" xfId="3542"/>
    <cellStyle name="Normal 2 3 3 2 5" xfId="537"/>
    <cellStyle name="Normal 2 3 3 2 5 2" xfId="1585"/>
    <cellStyle name="Normal 2 3 3 2 5 2 2" xfId="3202"/>
    <cellStyle name="Normal 2 3 3 2 5 2 2 2" xfId="6379"/>
    <cellStyle name="Normal 2 3 3 2 5 2 3" xfId="4792"/>
    <cellStyle name="Normal 2 3 3 2 5 3" xfId="1062"/>
    <cellStyle name="Normal 2 3 3 2 5 3 2" xfId="2679"/>
    <cellStyle name="Normal 2 3 3 2 5 3 2 2" xfId="5856"/>
    <cellStyle name="Normal 2 3 3 2 5 3 3" xfId="4269"/>
    <cellStyle name="Normal 2 3 3 2 5 4" xfId="2156"/>
    <cellStyle name="Normal 2 3 3 2 5 4 2" xfId="5333"/>
    <cellStyle name="Normal 2 3 3 2 5 5" xfId="3746"/>
    <cellStyle name="Normal 2 3 3 2 6" xfId="1313"/>
    <cellStyle name="Normal 2 3 3 2 6 2" xfId="2930"/>
    <cellStyle name="Normal 2 3 3 2 6 2 2" xfId="6107"/>
    <cellStyle name="Normal 2 3 3 2 6 3" xfId="4520"/>
    <cellStyle name="Normal 2 3 3 2 7" xfId="790"/>
    <cellStyle name="Normal 2 3 3 2 7 2" xfId="2407"/>
    <cellStyle name="Normal 2 3 3 2 7 2 2" xfId="5584"/>
    <cellStyle name="Normal 2 3 3 2 7 3" xfId="3997"/>
    <cellStyle name="Normal 2 3 3 2 8" xfId="1884"/>
    <cellStyle name="Normal 2 3 3 2 8 2" xfId="5061"/>
    <cellStyle name="Normal 2 3 3 2 9" xfId="3474"/>
    <cellStyle name="Normal 2 3 3 3" xfId="291"/>
    <cellStyle name="Normal 2 3 3 3 2" xfId="427"/>
    <cellStyle name="Normal 2 3 3 3 2 2" xfId="631"/>
    <cellStyle name="Normal 2 3 3 3 2 2 2" xfId="1679"/>
    <cellStyle name="Normal 2 3 3 3 2 2 2 2" xfId="3296"/>
    <cellStyle name="Normal 2 3 3 3 2 2 2 2 2" xfId="6473"/>
    <cellStyle name="Normal 2 3 3 3 2 2 2 3" xfId="4886"/>
    <cellStyle name="Normal 2 3 3 3 2 2 3" xfId="1156"/>
    <cellStyle name="Normal 2 3 3 3 2 2 3 2" xfId="2773"/>
    <cellStyle name="Normal 2 3 3 3 2 2 3 2 2" xfId="5950"/>
    <cellStyle name="Normal 2 3 3 3 2 2 3 3" xfId="4363"/>
    <cellStyle name="Normal 2 3 3 3 2 2 4" xfId="2250"/>
    <cellStyle name="Normal 2 3 3 3 2 2 4 2" xfId="5427"/>
    <cellStyle name="Normal 2 3 3 3 2 2 5" xfId="3840"/>
    <cellStyle name="Normal 2 3 3 3 2 3" xfId="1475"/>
    <cellStyle name="Normal 2 3 3 3 2 3 2" xfId="3092"/>
    <cellStyle name="Normal 2 3 3 3 2 3 2 2" xfId="6269"/>
    <cellStyle name="Normal 2 3 3 3 2 3 3" xfId="4682"/>
    <cellStyle name="Normal 2 3 3 3 2 4" xfId="952"/>
    <cellStyle name="Normal 2 3 3 3 2 4 2" xfId="2569"/>
    <cellStyle name="Normal 2 3 3 3 2 4 2 2" xfId="5746"/>
    <cellStyle name="Normal 2 3 3 3 2 4 3" xfId="4159"/>
    <cellStyle name="Normal 2 3 3 3 2 5" xfId="2046"/>
    <cellStyle name="Normal 2 3 3 3 2 5 2" xfId="5223"/>
    <cellStyle name="Normal 2 3 3 3 2 6" xfId="3636"/>
    <cellStyle name="Normal 2 3 3 3 3" xfId="495"/>
    <cellStyle name="Normal 2 3 3 3 3 2" xfId="699"/>
    <cellStyle name="Normal 2 3 3 3 3 2 2" xfId="1747"/>
    <cellStyle name="Normal 2 3 3 3 3 2 2 2" xfId="3364"/>
    <cellStyle name="Normal 2 3 3 3 3 2 2 2 2" xfId="6541"/>
    <cellStyle name="Normal 2 3 3 3 3 2 2 3" xfId="4954"/>
    <cellStyle name="Normal 2 3 3 3 3 2 3" xfId="1224"/>
    <cellStyle name="Normal 2 3 3 3 3 2 3 2" xfId="2841"/>
    <cellStyle name="Normal 2 3 3 3 3 2 3 2 2" xfId="6018"/>
    <cellStyle name="Normal 2 3 3 3 3 2 3 3" xfId="4431"/>
    <cellStyle name="Normal 2 3 3 3 3 2 4" xfId="2318"/>
    <cellStyle name="Normal 2 3 3 3 3 2 4 2" xfId="5495"/>
    <cellStyle name="Normal 2 3 3 3 3 2 5" xfId="3908"/>
    <cellStyle name="Normal 2 3 3 3 3 3" xfId="1543"/>
    <cellStyle name="Normal 2 3 3 3 3 3 2" xfId="3160"/>
    <cellStyle name="Normal 2 3 3 3 3 3 2 2" xfId="6337"/>
    <cellStyle name="Normal 2 3 3 3 3 3 3" xfId="4750"/>
    <cellStyle name="Normal 2 3 3 3 3 4" xfId="1020"/>
    <cellStyle name="Normal 2 3 3 3 3 4 2" xfId="2637"/>
    <cellStyle name="Normal 2 3 3 3 3 4 2 2" xfId="5814"/>
    <cellStyle name="Normal 2 3 3 3 3 4 3" xfId="4227"/>
    <cellStyle name="Normal 2 3 3 3 3 5" xfId="2114"/>
    <cellStyle name="Normal 2 3 3 3 3 5 2" xfId="5291"/>
    <cellStyle name="Normal 2 3 3 3 3 6" xfId="3704"/>
    <cellStyle name="Normal 2 3 3 3 4" xfId="359"/>
    <cellStyle name="Normal 2 3 3 3 4 2" xfId="1407"/>
    <cellStyle name="Normal 2 3 3 3 4 2 2" xfId="3024"/>
    <cellStyle name="Normal 2 3 3 3 4 2 2 2" xfId="6201"/>
    <cellStyle name="Normal 2 3 3 3 4 2 3" xfId="4614"/>
    <cellStyle name="Normal 2 3 3 3 4 3" xfId="884"/>
    <cellStyle name="Normal 2 3 3 3 4 3 2" xfId="2501"/>
    <cellStyle name="Normal 2 3 3 3 4 3 2 2" xfId="5678"/>
    <cellStyle name="Normal 2 3 3 3 4 3 3" xfId="4091"/>
    <cellStyle name="Normal 2 3 3 3 4 4" xfId="1978"/>
    <cellStyle name="Normal 2 3 3 3 4 4 2" xfId="5155"/>
    <cellStyle name="Normal 2 3 3 3 4 5" xfId="3568"/>
    <cellStyle name="Normal 2 3 3 3 5" xfId="563"/>
    <cellStyle name="Normal 2 3 3 3 5 2" xfId="1611"/>
    <cellStyle name="Normal 2 3 3 3 5 2 2" xfId="3228"/>
    <cellStyle name="Normal 2 3 3 3 5 2 2 2" xfId="6405"/>
    <cellStyle name="Normal 2 3 3 3 5 2 3" xfId="4818"/>
    <cellStyle name="Normal 2 3 3 3 5 3" xfId="1088"/>
    <cellStyle name="Normal 2 3 3 3 5 3 2" xfId="2705"/>
    <cellStyle name="Normal 2 3 3 3 5 3 2 2" xfId="5882"/>
    <cellStyle name="Normal 2 3 3 3 5 3 3" xfId="4295"/>
    <cellStyle name="Normal 2 3 3 3 5 4" xfId="2182"/>
    <cellStyle name="Normal 2 3 3 3 5 4 2" xfId="5359"/>
    <cellStyle name="Normal 2 3 3 3 5 5" xfId="3772"/>
    <cellStyle name="Normal 2 3 3 3 6" xfId="1339"/>
    <cellStyle name="Normal 2 3 3 3 6 2" xfId="2956"/>
    <cellStyle name="Normal 2 3 3 3 6 2 2" xfId="6133"/>
    <cellStyle name="Normal 2 3 3 3 6 3" xfId="4546"/>
    <cellStyle name="Normal 2 3 3 3 7" xfId="816"/>
    <cellStyle name="Normal 2 3 3 3 7 2" xfId="2433"/>
    <cellStyle name="Normal 2 3 3 3 7 2 2" xfId="5610"/>
    <cellStyle name="Normal 2 3 3 3 7 3" xfId="4023"/>
    <cellStyle name="Normal 2 3 3 3 8" xfId="1910"/>
    <cellStyle name="Normal 2 3 3 3 8 2" xfId="5087"/>
    <cellStyle name="Normal 2 3 3 3 9" xfId="3500"/>
    <cellStyle name="Normal 2 3 3 4" xfId="388"/>
    <cellStyle name="Normal 2 3 3 4 2" xfId="592"/>
    <cellStyle name="Normal 2 3 3 4 2 2" xfId="1640"/>
    <cellStyle name="Normal 2 3 3 4 2 2 2" xfId="3257"/>
    <cellStyle name="Normal 2 3 3 4 2 2 2 2" xfId="6434"/>
    <cellStyle name="Normal 2 3 3 4 2 2 3" xfId="4847"/>
    <cellStyle name="Normal 2 3 3 4 2 3" xfId="1117"/>
    <cellStyle name="Normal 2 3 3 4 2 3 2" xfId="2734"/>
    <cellStyle name="Normal 2 3 3 4 2 3 2 2" xfId="5911"/>
    <cellStyle name="Normal 2 3 3 4 2 3 3" xfId="4324"/>
    <cellStyle name="Normal 2 3 3 4 2 4" xfId="2211"/>
    <cellStyle name="Normal 2 3 3 4 2 4 2" xfId="5388"/>
    <cellStyle name="Normal 2 3 3 4 2 5" xfId="3801"/>
    <cellStyle name="Normal 2 3 3 4 3" xfId="1436"/>
    <cellStyle name="Normal 2 3 3 4 3 2" xfId="3053"/>
    <cellStyle name="Normal 2 3 3 4 3 2 2" xfId="6230"/>
    <cellStyle name="Normal 2 3 3 4 3 3" xfId="4643"/>
    <cellStyle name="Normal 2 3 3 4 4" xfId="913"/>
    <cellStyle name="Normal 2 3 3 4 4 2" xfId="2530"/>
    <cellStyle name="Normal 2 3 3 4 4 2 2" xfId="5707"/>
    <cellStyle name="Normal 2 3 3 4 4 3" xfId="4120"/>
    <cellStyle name="Normal 2 3 3 4 5" xfId="2007"/>
    <cellStyle name="Normal 2 3 3 4 5 2" xfId="5184"/>
    <cellStyle name="Normal 2 3 3 4 6" xfId="3597"/>
    <cellStyle name="Normal 2 3 3 5" xfId="443"/>
    <cellStyle name="Normal 2 3 3 5 2" xfId="647"/>
    <cellStyle name="Normal 2 3 3 5 2 2" xfId="1695"/>
    <cellStyle name="Normal 2 3 3 5 2 2 2" xfId="3312"/>
    <cellStyle name="Normal 2 3 3 5 2 2 2 2" xfId="6489"/>
    <cellStyle name="Normal 2 3 3 5 2 2 3" xfId="4902"/>
    <cellStyle name="Normal 2 3 3 5 2 3" xfId="1172"/>
    <cellStyle name="Normal 2 3 3 5 2 3 2" xfId="2789"/>
    <cellStyle name="Normal 2 3 3 5 2 3 2 2" xfId="5966"/>
    <cellStyle name="Normal 2 3 3 5 2 3 3" xfId="4379"/>
    <cellStyle name="Normal 2 3 3 5 2 4" xfId="2266"/>
    <cellStyle name="Normal 2 3 3 5 2 4 2" xfId="5443"/>
    <cellStyle name="Normal 2 3 3 5 2 5" xfId="3856"/>
    <cellStyle name="Normal 2 3 3 5 3" xfId="1491"/>
    <cellStyle name="Normal 2 3 3 5 3 2" xfId="3108"/>
    <cellStyle name="Normal 2 3 3 5 3 2 2" xfId="6285"/>
    <cellStyle name="Normal 2 3 3 5 3 3" xfId="4698"/>
    <cellStyle name="Normal 2 3 3 5 4" xfId="968"/>
    <cellStyle name="Normal 2 3 3 5 4 2" xfId="2585"/>
    <cellStyle name="Normal 2 3 3 5 4 2 2" xfId="5762"/>
    <cellStyle name="Normal 2 3 3 5 4 3" xfId="4175"/>
    <cellStyle name="Normal 2 3 3 5 5" xfId="2062"/>
    <cellStyle name="Normal 2 3 3 5 5 2" xfId="5239"/>
    <cellStyle name="Normal 2 3 3 5 6" xfId="3652"/>
    <cellStyle name="Normal 2 3 3 6" xfId="307"/>
    <cellStyle name="Normal 2 3 3 6 2" xfId="1355"/>
    <cellStyle name="Normal 2 3 3 6 2 2" xfId="2972"/>
    <cellStyle name="Normal 2 3 3 6 2 2 2" xfId="6149"/>
    <cellStyle name="Normal 2 3 3 6 2 3" xfId="4562"/>
    <cellStyle name="Normal 2 3 3 6 3" xfId="832"/>
    <cellStyle name="Normal 2 3 3 6 3 2" xfId="2449"/>
    <cellStyle name="Normal 2 3 3 6 3 2 2" xfId="5626"/>
    <cellStyle name="Normal 2 3 3 6 3 3" xfId="4039"/>
    <cellStyle name="Normal 2 3 3 6 4" xfId="1926"/>
    <cellStyle name="Normal 2 3 3 6 4 2" xfId="5103"/>
    <cellStyle name="Normal 2 3 3 6 5" xfId="3516"/>
    <cellStyle name="Normal 2 3 3 7" xfId="511"/>
    <cellStyle name="Normal 2 3 3 7 2" xfId="1559"/>
    <cellStyle name="Normal 2 3 3 7 2 2" xfId="3176"/>
    <cellStyle name="Normal 2 3 3 7 2 2 2" xfId="6353"/>
    <cellStyle name="Normal 2 3 3 7 2 3" xfId="4766"/>
    <cellStyle name="Normal 2 3 3 7 3" xfId="1036"/>
    <cellStyle name="Normal 2 3 3 7 3 2" xfId="2653"/>
    <cellStyle name="Normal 2 3 3 7 3 2 2" xfId="5830"/>
    <cellStyle name="Normal 2 3 3 7 3 3" xfId="4243"/>
    <cellStyle name="Normal 2 3 3 7 4" xfId="2130"/>
    <cellStyle name="Normal 2 3 3 7 4 2" xfId="5307"/>
    <cellStyle name="Normal 2 3 3 7 5" xfId="3720"/>
    <cellStyle name="Normal 2 3 3 8" xfId="1287"/>
    <cellStyle name="Normal 2 3 3 8 2" xfId="2904"/>
    <cellStyle name="Normal 2 3 3 8 2 2" xfId="6081"/>
    <cellStyle name="Normal 2 3 3 8 3" xfId="4494"/>
    <cellStyle name="Normal 2 3 3 9" xfId="764"/>
    <cellStyle name="Normal 2 3 3 9 2" xfId="2381"/>
    <cellStyle name="Normal 2 3 3 9 2 2" xfId="5558"/>
    <cellStyle name="Normal 2 3 3 9 3" xfId="3971"/>
    <cellStyle name="Normal 2 3 4" xfId="256"/>
    <cellStyle name="Normal 2 3 4 10" xfId="3465"/>
    <cellStyle name="Normal 2 3 4 2" xfId="282"/>
    <cellStyle name="Normal 2 3 4 2 2" xfId="418"/>
    <cellStyle name="Normal 2 3 4 2 2 2" xfId="622"/>
    <cellStyle name="Normal 2 3 4 2 2 2 2" xfId="1670"/>
    <cellStyle name="Normal 2 3 4 2 2 2 2 2" xfId="3287"/>
    <cellStyle name="Normal 2 3 4 2 2 2 2 2 2" xfId="6464"/>
    <cellStyle name="Normal 2 3 4 2 2 2 2 3" xfId="4877"/>
    <cellStyle name="Normal 2 3 4 2 2 2 3" xfId="1147"/>
    <cellStyle name="Normal 2 3 4 2 2 2 3 2" xfId="2764"/>
    <cellStyle name="Normal 2 3 4 2 2 2 3 2 2" xfId="5941"/>
    <cellStyle name="Normal 2 3 4 2 2 2 3 3" xfId="4354"/>
    <cellStyle name="Normal 2 3 4 2 2 2 4" xfId="2241"/>
    <cellStyle name="Normal 2 3 4 2 2 2 4 2" xfId="5418"/>
    <cellStyle name="Normal 2 3 4 2 2 2 5" xfId="3831"/>
    <cellStyle name="Normal 2 3 4 2 2 3" xfId="1466"/>
    <cellStyle name="Normal 2 3 4 2 2 3 2" xfId="3083"/>
    <cellStyle name="Normal 2 3 4 2 2 3 2 2" xfId="6260"/>
    <cellStyle name="Normal 2 3 4 2 2 3 3" xfId="4673"/>
    <cellStyle name="Normal 2 3 4 2 2 4" xfId="943"/>
    <cellStyle name="Normal 2 3 4 2 2 4 2" xfId="2560"/>
    <cellStyle name="Normal 2 3 4 2 2 4 2 2" xfId="5737"/>
    <cellStyle name="Normal 2 3 4 2 2 4 3" xfId="4150"/>
    <cellStyle name="Normal 2 3 4 2 2 5" xfId="2037"/>
    <cellStyle name="Normal 2 3 4 2 2 5 2" xfId="5214"/>
    <cellStyle name="Normal 2 3 4 2 2 6" xfId="3627"/>
    <cellStyle name="Normal 2 3 4 2 3" xfId="486"/>
    <cellStyle name="Normal 2 3 4 2 3 2" xfId="690"/>
    <cellStyle name="Normal 2 3 4 2 3 2 2" xfId="1738"/>
    <cellStyle name="Normal 2 3 4 2 3 2 2 2" xfId="3355"/>
    <cellStyle name="Normal 2 3 4 2 3 2 2 2 2" xfId="6532"/>
    <cellStyle name="Normal 2 3 4 2 3 2 2 3" xfId="4945"/>
    <cellStyle name="Normal 2 3 4 2 3 2 3" xfId="1215"/>
    <cellStyle name="Normal 2 3 4 2 3 2 3 2" xfId="2832"/>
    <cellStyle name="Normal 2 3 4 2 3 2 3 2 2" xfId="6009"/>
    <cellStyle name="Normal 2 3 4 2 3 2 3 3" xfId="4422"/>
    <cellStyle name="Normal 2 3 4 2 3 2 4" xfId="2309"/>
    <cellStyle name="Normal 2 3 4 2 3 2 4 2" xfId="5486"/>
    <cellStyle name="Normal 2 3 4 2 3 2 5" xfId="3899"/>
    <cellStyle name="Normal 2 3 4 2 3 3" xfId="1534"/>
    <cellStyle name="Normal 2 3 4 2 3 3 2" xfId="3151"/>
    <cellStyle name="Normal 2 3 4 2 3 3 2 2" xfId="6328"/>
    <cellStyle name="Normal 2 3 4 2 3 3 3" xfId="4741"/>
    <cellStyle name="Normal 2 3 4 2 3 4" xfId="1011"/>
    <cellStyle name="Normal 2 3 4 2 3 4 2" xfId="2628"/>
    <cellStyle name="Normal 2 3 4 2 3 4 2 2" xfId="5805"/>
    <cellStyle name="Normal 2 3 4 2 3 4 3" xfId="4218"/>
    <cellStyle name="Normal 2 3 4 2 3 5" xfId="2105"/>
    <cellStyle name="Normal 2 3 4 2 3 5 2" xfId="5282"/>
    <cellStyle name="Normal 2 3 4 2 3 6" xfId="3695"/>
    <cellStyle name="Normal 2 3 4 2 4" xfId="350"/>
    <cellStyle name="Normal 2 3 4 2 4 2" xfId="1398"/>
    <cellStyle name="Normal 2 3 4 2 4 2 2" xfId="3015"/>
    <cellStyle name="Normal 2 3 4 2 4 2 2 2" xfId="6192"/>
    <cellStyle name="Normal 2 3 4 2 4 2 3" xfId="4605"/>
    <cellStyle name="Normal 2 3 4 2 4 3" xfId="875"/>
    <cellStyle name="Normal 2 3 4 2 4 3 2" xfId="2492"/>
    <cellStyle name="Normal 2 3 4 2 4 3 2 2" xfId="5669"/>
    <cellStyle name="Normal 2 3 4 2 4 3 3" xfId="4082"/>
    <cellStyle name="Normal 2 3 4 2 4 4" xfId="1969"/>
    <cellStyle name="Normal 2 3 4 2 4 4 2" xfId="5146"/>
    <cellStyle name="Normal 2 3 4 2 4 5" xfId="3559"/>
    <cellStyle name="Normal 2 3 4 2 5" xfId="554"/>
    <cellStyle name="Normal 2 3 4 2 5 2" xfId="1602"/>
    <cellStyle name="Normal 2 3 4 2 5 2 2" xfId="3219"/>
    <cellStyle name="Normal 2 3 4 2 5 2 2 2" xfId="6396"/>
    <cellStyle name="Normal 2 3 4 2 5 2 3" xfId="4809"/>
    <cellStyle name="Normal 2 3 4 2 5 3" xfId="1079"/>
    <cellStyle name="Normal 2 3 4 2 5 3 2" xfId="2696"/>
    <cellStyle name="Normal 2 3 4 2 5 3 2 2" xfId="5873"/>
    <cellStyle name="Normal 2 3 4 2 5 3 3" xfId="4286"/>
    <cellStyle name="Normal 2 3 4 2 5 4" xfId="2173"/>
    <cellStyle name="Normal 2 3 4 2 5 4 2" xfId="5350"/>
    <cellStyle name="Normal 2 3 4 2 5 5" xfId="3763"/>
    <cellStyle name="Normal 2 3 4 2 6" xfId="1330"/>
    <cellStyle name="Normal 2 3 4 2 6 2" xfId="2947"/>
    <cellStyle name="Normal 2 3 4 2 6 2 2" xfId="6124"/>
    <cellStyle name="Normal 2 3 4 2 6 3" xfId="4537"/>
    <cellStyle name="Normal 2 3 4 2 7" xfId="807"/>
    <cellStyle name="Normal 2 3 4 2 7 2" xfId="2424"/>
    <cellStyle name="Normal 2 3 4 2 7 2 2" xfId="5601"/>
    <cellStyle name="Normal 2 3 4 2 7 3" xfId="4014"/>
    <cellStyle name="Normal 2 3 4 2 8" xfId="1901"/>
    <cellStyle name="Normal 2 3 4 2 8 2" xfId="5078"/>
    <cellStyle name="Normal 2 3 4 2 9" xfId="3491"/>
    <cellStyle name="Normal 2 3 4 3" xfId="379"/>
    <cellStyle name="Normal 2 3 4 3 2" xfId="583"/>
    <cellStyle name="Normal 2 3 4 3 2 2" xfId="1631"/>
    <cellStyle name="Normal 2 3 4 3 2 2 2" xfId="3248"/>
    <cellStyle name="Normal 2 3 4 3 2 2 2 2" xfId="6425"/>
    <cellStyle name="Normal 2 3 4 3 2 2 3" xfId="4838"/>
    <cellStyle name="Normal 2 3 4 3 2 3" xfId="1108"/>
    <cellStyle name="Normal 2 3 4 3 2 3 2" xfId="2725"/>
    <cellStyle name="Normal 2 3 4 3 2 3 2 2" xfId="5902"/>
    <cellStyle name="Normal 2 3 4 3 2 3 3" xfId="4315"/>
    <cellStyle name="Normal 2 3 4 3 2 4" xfId="2202"/>
    <cellStyle name="Normal 2 3 4 3 2 4 2" xfId="5379"/>
    <cellStyle name="Normal 2 3 4 3 2 5" xfId="3792"/>
    <cellStyle name="Normal 2 3 4 3 3" xfId="1427"/>
    <cellStyle name="Normal 2 3 4 3 3 2" xfId="3044"/>
    <cellStyle name="Normal 2 3 4 3 3 2 2" xfId="6221"/>
    <cellStyle name="Normal 2 3 4 3 3 3" xfId="4634"/>
    <cellStyle name="Normal 2 3 4 3 4" xfId="904"/>
    <cellStyle name="Normal 2 3 4 3 4 2" xfId="2521"/>
    <cellStyle name="Normal 2 3 4 3 4 2 2" xfId="5698"/>
    <cellStyle name="Normal 2 3 4 3 4 3" xfId="4111"/>
    <cellStyle name="Normal 2 3 4 3 5" xfId="1998"/>
    <cellStyle name="Normal 2 3 4 3 5 2" xfId="5175"/>
    <cellStyle name="Normal 2 3 4 3 6" xfId="3588"/>
    <cellStyle name="Normal 2 3 4 4" xfId="460"/>
    <cellStyle name="Normal 2 3 4 4 2" xfId="664"/>
    <cellStyle name="Normal 2 3 4 4 2 2" xfId="1712"/>
    <cellStyle name="Normal 2 3 4 4 2 2 2" xfId="3329"/>
    <cellStyle name="Normal 2 3 4 4 2 2 2 2" xfId="6506"/>
    <cellStyle name="Normal 2 3 4 4 2 2 3" xfId="4919"/>
    <cellStyle name="Normal 2 3 4 4 2 3" xfId="1189"/>
    <cellStyle name="Normal 2 3 4 4 2 3 2" xfId="2806"/>
    <cellStyle name="Normal 2 3 4 4 2 3 2 2" xfId="5983"/>
    <cellStyle name="Normal 2 3 4 4 2 3 3" xfId="4396"/>
    <cellStyle name="Normal 2 3 4 4 2 4" xfId="2283"/>
    <cellStyle name="Normal 2 3 4 4 2 4 2" xfId="5460"/>
    <cellStyle name="Normal 2 3 4 4 2 5" xfId="3873"/>
    <cellStyle name="Normal 2 3 4 4 3" xfId="1508"/>
    <cellStyle name="Normal 2 3 4 4 3 2" xfId="3125"/>
    <cellStyle name="Normal 2 3 4 4 3 2 2" xfId="6302"/>
    <cellStyle name="Normal 2 3 4 4 3 3" xfId="4715"/>
    <cellStyle name="Normal 2 3 4 4 4" xfId="985"/>
    <cellStyle name="Normal 2 3 4 4 4 2" xfId="2602"/>
    <cellStyle name="Normal 2 3 4 4 4 2 2" xfId="5779"/>
    <cellStyle name="Normal 2 3 4 4 4 3" xfId="4192"/>
    <cellStyle name="Normal 2 3 4 4 5" xfId="2079"/>
    <cellStyle name="Normal 2 3 4 4 5 2" xfId="5256"/>
    <cellStyle name="Normal 2 3 4 4 6" xfId="3669"/>
    <cellStyle name="Normal 2 3 4 5" xfId="324"/>
    <cellStyle name="Normal 2 3 4 5 2" xfId="1372"/>
    <cellStyle name="Normal 2 3 4 5 2 2" xfId="2989"/>
    <cellStyle name="Normal 2 3 4 5 2 2 2" xfId="6166"/>
    <cellStyle name="Normal 2 3 4 5 2 3" xfId="4579"/>
    <cellStyle name="Normal 2 3 4 5 3" xfId="849"/>
    <cellStyle name="Normal 2 3 4 5 3 2" xfId="2466"/>
    <cellStyle name="Normal 2 3 4 5 3 2 2" xfId="5643"/>
    <cellStyle name="Normal 2 3 4 5 3 3" xfId="4056"/>
    <cellStyle name="Normal 2 3 4 5 4" xfId="1943"/>
    <cellStyle name="Normal 2 3 4 5 4 2" xfId="5120"/>
    <cellStyle name="Normal 2 3 4 5 5" xfId="3533"/>
    <cellStyle name="Normal 2 3 4 6" xfId="528"/>
    <cellStyle name="Normal 2 3 4 6 2" xfId="1576"/>
    <cellStyle name="Normal 2 3 4 6 2 2" xfId="3193"/>
    <cellStyle name="Normal 2 3 4 6 2 2 2" xfId="6370"/>
    <cellStyle name="Normal 2 3 4 6 2 3" xfId="4783"/>
    <cellStyle name="Normal 2 3 4 6 3" xfId="1053"/>
    <cellStyle name="Normal 2 3 4 6 3 2" xfId="2670"/>
    <cellStyle name="Normal 2 3 4 6 3 2 2" xfId="5847"/>
    <cellStyle name="Normal 2 3 4 6 3 3" xfId="4260"/>
    <cellStyle name="Normal 2 3 4 6 4" xfId="2147"/>
    <cellStyle name="Normal 2 3 4 6 4 2" xfId="5324"/>
    <cellStyle name="Normal 2 3 4 6 5" xfId="3737"/>
    <cellStyle name="Normal 2 3 4 7" xfId="1304"/>
    <cellStyle name="Normal 2 3 4 7 2" xfId="2921"/>
    <cellStyle name="Normal 2 3 4 7 2 2" xfId="6098"/>
    <cellStyle name="Normal 2 3 4 7 3" xfId="4511"/>
    <cellStyle name="Normal 2 3 4 8" xfId="781"/>
    <cellStyle name="Normal 2 3 4 8 2" xfId="2398"/>
    <cellStyle name="Normal 2 3 4 8 2 2" xfId="5575"/>
    <cellStyle name="Normal 2 3 4 8 3" xfId="3988"/>
    <cellStyle name="Normal 2 3 4 9" xfId="1875"/>
    <cellStyle name="Normal 2 3 4 9 2" xfId="5052"/>
    <cellStyle name="Normal 2 3 5" xfId="238"/>
    <cellStyle name="Normal 2 3 5 2" xfId="399"/>
    <cellStyle name="Normal 2 3 5 2 2" xfId="603"/>
    <cellStyle name="Normal 2 3 5 2 2 2" xfId="1651"/>
    <cellStyle name="Normal 2 3 5 2 2 2 2" xfId="3268"/>
    <cellStyle name="Normal 2 3 5 2 2 2 2 2" xfId="6445"/>
    <cellStyle name="Normal 2 3 5 2 2 2 3" xfId="4858"/>
    <cellStyle name="Normal 2 3 5 2 2 3" xfId="1128"/>
    <cellStyle name="Normal 2 3 5 2 2 3 2" xfId="2745"/>
    <cellStyle name="Normal 2 3 5 2 2 3 2 2" xfId="5922"/>
    <cellStyle name="Normal 2 3 5 2 2 3 3" xfId="4335"/>
    <cellStyle name="Normal 2 3 5 2 2 4" xfId="2222"/>
    <cellStyle name="Normal 2 3 5 2 2 4 2" xfId="5399"/>
    <cellStyle name="Normal 2 3 5 2 2 5" xfId="3812"/>
    <cellStyle name="Normal 2 3 5 2 3" xfId="1447"/>
    <cellStyle name="Normal 2 3 5 2 3 2" xfId="3064"/>
    <cellStyle name="Normal 2 3 5 2 3 2 2" xfId="6241"/>
    <cellStyle name="Normal 2 3 5 2 3 3" xfId="4654"/>
    <cellStyle name="Normal 2 3 5 2 4" xfId="924"/>
    <cellStyle name="Normal 2 3 5 2 4 2" xfId="2541"/>
    <cellStyle name="Normal 2 3 5 2 4 2 2" xfId="5718"/>
    <cellStyle name="Normal 2 3 5 2 4 3" xfId="4131"/>
    <cellStyle name="Normal 2 3 5 2 5" xfId="2018"/>
    <cellStyle name="Normal 2 3 5 2 5 2" xfId="5195"/>
    <cellStyle name="Normal 2 3 5 2 6" xfId="3608"/>
    <cellStyle name="Normal 2 3 5 3" xfId="451"/>
    <cellStyle name="Normal 2 3 5 3 2" xfId="655"/>
    <cellStyle name="Normal 2 3 5 3 2 2" xfId="1703"/>
    <cellStyle name="Normal 2 3 5 3 2 2 2" xfId="3320"/>
    <cellStyle name="Normal 2 3 5 3 2 2 2 2" xfId="6497"/>
    <cellStyle name="Normal 2 3 5 3 2 2 3" xfId="4910"/>
    <cellStyle name="Normal 2 3 5 3 2 3" xfId="1180"/>
    <cellStyle name="Normal 2 3 5 3 2 3 2" xfId="2797"/>
    <cellStyle name="Normal 2 3 5 3 2 3 2 2" xfId="5974"/>
    <cellStyle name="Normal 2 3 5 3 2 3 3" xfId="4387"/>
    <cellStyle name="Normal 2 3 5 3 2 4" xfId="2274"/>
    <cellStyle name="Normal 2 3 5 3 2 4 2" xfId="5451"/>
    <cellStyle name="Normal 2 3 5 3 2 5" xfId="3864"/>
    <cellStyle name="Normal 2 3 5 3 3" xfId="1499"/>
    <cellStyle name="Normal 2 3 5 3 3 2" xfId="3116"/>
    <cellStyle name="Normal 2 3 5 3 3 2 2" xfId="6293"/>
    <cellStyle name="Normal 2 3 5 3 3 3" xfId="4706"/>
    <cellStyle name="Normal 2 3 5 3 4" xfId="976"/>
    <cellStyle name="Normal 2 3 5 3 4 2" xfId="2593"/>
    <cellStyle name="Normal 2 3 5 3 4 2 2" xfId="5770"/>
    <cellStyle name="Normal 2 3 5 3 4 3" xfId="4183"/>
    <cellStyle name="Normal 2 3 5 3 5" xfId="2070"/>
    <cellStyle name="Normal 2 3 5 3 5 2" xfId="5247"/>
    <cellStyle name="Normal 2 3 5 3 6" xfId="3660"/>
    <cellStyle name="Normal 2 3 5 4" xfId="315"/>
    <cellStyle name="Normal 2 3 5 4 2" xfId="1363"/>
    <cellStyle name="Normal 2 3 5 4 2 2" xfId="2980"/>
    <cellStyle name="Normal 2 3 5 4 2 2 2" xfId="6157"/>
    <cellStyle name="Normal 2 3 5 4 2 3" xfId="4570"/>
    <cellStyle name="Normal 2 3 5 4 3" xfId="840"/>
    <cellStyle name="Normal 2 3 5 4 3 2" xfId="2457"/>
    <cellStyle name="Normal 2 3 5 4 3 2 2" xfId="5634"/>
    <cellStyle name="Normal 2 3 5 4 3 3" xfId="4047"/>
    <cellStyle name="Normal 2 3 5 4 4" xfId="1934"/>
    <cellStyle name="Normal 2 3 5 4 4 2" xfId="5111"/>
    <cellStyle name="Normal 2 3 5 4 5" xfId="3524"/>
    <cellStyle name="Normal 2 3 5 5" xfId="519"/>
    <cellStyle name="Normal 2 3 5 5 2" xfId="1567"/>
    <cellStyle name="Normal 2 3 5 5 2 2" xfId="3184"/>
    <cellStyle name="Normal 2 3 5 5 2 2 2" xfId="6361"/>
    <cellStyle name="Normal 2 3 5 5 2 3" xfId="4774"/>
    <cellStyle name="Normal 2 3 5 5 3" xfId="1044"/>
    <cellStyle name="Normal 2 3 5 5 3 2" xfId="2661"/>
    <cellStyle name="Normal 2 3 5 5 3 2 2" xfId="5838"/>
    <cellStyle name="Normal 2 3 5 5 3 3" xfId="4251"/>
    <cellStyle name="Normal 2 3 5 5 4" xfId="2138"/>
    <cellStyle name="Normal 2 3 5 5 4 2" xfId="5315"/>
    <cellStyle name="Normal 2 3 5 5 5" xfId="3728"/>
    <cellStyle name="Normal 2 3 5 6" xfId="1295"/>
    <cellStyle name="Normal 2 3 5 6 2" xfId="2912"/>
    <cellStyle name="Normal 2 3 5 6 2 2" xfId="6089"/>
    <cellStyle name="Normal 2 3 5 6 3" xfId="4502"/>
    <cellStyle name="Normal 2 3 5 7" xfId="772"/>
    <cellStyle name="Normal 2 3 5 7 2" xfId="2389"/>
    <cellStyle name="Normal 2 3 5 7 2 2" xfId="5566"/>
    <cellStyle name="Normal 2 3 5 7 3" xfId="3979"/>
    <cellStyle name="Normal 2 3 5 8" xfId="1866"/>
    <cellStyle name="Normal 2 3 5 8 2" xfId="5043"/>
    <cellStyle name="Normal 2 3 5 9" xfId="3456"/>
    <cellStyle name="Normal 2 3 6" xfId="273"/>
    <cellStyle name="Normal 2 3 6 2" xfId="409"/>
    <cellStyle name="Normal 2 3 6 2 2" xfId="613"/>
    <cellStyle name="Normal 2 3 6 2 2 2" xfId="1661"/>
    <cellStyle name="Normal 2 3 6 2 2 2 2" xfId="3278"/>
    <cellStyle name="Normal 2 3 6 2 2 2 2 2" xfId="6455"/>
    <cellStyle name="Normal 2 3 6 2 2 2 3" xfId="4868"/>
    <cellStyle name="Normal 2 3 6 2 2 3" xfId="1138"/>
    <cellStyle name="Normal 2 3 6 2 2 3 2" xfId="2755"/>
    <cellStyle name="Normal 2 3 6 2 2 3 2 2" xfId="5932"/>
    <cellStyle name="Normal 2 3 6 2 2 3 3" xfId="4345"/>
    <cellStyle name="Normal 2 3 6 2 2 4" xfId="2232"/>
    <cellStyle name="Normal 2 3 6 2 2 4 2" xfId="5409"/>
    <cellStyle name="Normal 2 3 6 2 2 5" xfId="3822"/>
    <cellStyle name="Normal 2 3 6 2 3" xfId="1457"/>
    <cellStyle name="Normal 2 3 6 2 3 2" xfId="3074"/>
    <cellStyle name="Normal 2 3 6 2 3 2 2" xfId="6251"/>
    <cellStyle name="Normal 2 3 6 2 3 3" xfId="4664"/>
    <cellStyle name="Normal 2 3 6 2 4" xfId="934"/>
    <cellStyle name="Normal 2 3 6 2 4 2" xfId="2551"/>
    <cellStyle name="Normal 2 3 6 2 4 2 2" xfId="5728"/>
    <cellStyle name="Normal 2 3 6 2 4 3" xfId="4141"/>
    <cellStyle name="Normal 2 3 6 2 5" xfId="2028"/>
    <cellStyle name="Normal 2 3 6 2 5 2" xfId="5205"/>
    <cellStyle name="Normal 2 3 6 2 6" xfId="3618"/>
    <cellStyle name="Normal 2 3 6 3" xfId="477"/>
    <cellStyle name="Normal 2 3 6 3 2" xfId="681"/>
    <cellStyle name="Normal 2 3 6 3 2 2" xfId="1729"/>
    <cellStyle name="Normal 2 3 6 3 2 2 2" xfId="3346"/>
    <cellStyle name="Normal 2 3 6 3 2 2 2 2" xfId="6523"/>
    <cellStyle name="Normal 2 3 6 3 2 2 3" xfId="4936"/>
    <cellStyle name="Normal 2 3 6 3 2 3" xfId="1206"/>
    <cellStyle name="Normal 2 3 6 3 2 3 2" xfId="2823"/>
    <cellStyle name="Normal 2 3 6 3 2 3 2 2" xfId="6000"/>
    <cellStyle name="Normal 2 3 6 3 2 3 3" xfId="4413"/>
    <cellStyle name="Normal 2 3 6 3 2 4" xfId="2300"/>
    <cellStyle name="Normal 2 3 6 3 2 4 2" xfId="5477"/>
    <cellStyle name="Normal 2 3 6 3 2 5" xfId="3890"/>
    <cellStyle name="Normal 2 3 6 3 3" xfId="1525"/>
    <cellStyle name="Normal 2 3 6 3 3 2" xfId="3142"/>
    <cellStyle name="Normal 2 3 6 3 3 2 2" xfId="6319"/>
    <cellStyle name="Normal 2 3 6 3 3 3" xfId="4732"/>
    <cellStyle name="Normal 2 3 6 3 4" xfId="1002"/>
    <cellStyle name="Normal 2 3 6 3 4 2" xfId="2619"/>
    <cellStyle name="Normal 2 3 6 3 4 2 2" xfId="5796"/>
    <cellStyle name="Normal 2 3 6 3 4 3" xfId="4209"/>
    <cellStyle name="Normal 2 3 6 3 5" xfId="2096"/>
    <cellStyle name="Normal 2 3 6 3 5 2" xfId="5273"/>
    <cellStyle name="Normal 2 3 6 3 6" xfId="3686"/>
    <cellStyle name="Normal 2 3 6 4" xfId="341"/>
    <cellStyle name="Normal 2 3 6 4 2" xfId="1389"/>
    <cellStyle name="Normal 2 3 6 4 2 2" xfId="3006"/>
    <cellStyle name="Normal 2 3 6 4 2 2 2" xfId="6183"/>
    <cellStyle name="Normal 2 3 6 4 2 3" xfId="4596"/>
    <cellStyle name="Normal 2 3 6 4 3" xfId="866"/>
    <cellStyle name="Normal 2 3 6 4 3 2" xfId="2483"/>
    <cellStyle name="Normal 2 3 6 4 3 2 2" xfId="5660"/>
    <cellStyle name="Normal 2 3 6 4 3 3" xfId="4073"/>
    <cellStyle name="Normal 2 3 6 4 4" xfId="1960"/>
    <cellStyle name="Normal 2 3 6 4 4 2" xfId="5137"/>
    <cellStyle name="Normal 2 3 6 4 5" xfId="3550"/>
    <cellStyle name="Normal 2 3 6 5" xfId="545"/>
    <cellStyle name="Normal 2 3 6 5 2" xfId="1593"/>
    <cellStyle name="Normal 2 3 6 5 2 2" xfId="3210"/>
    <cellStyle name="Normal 2 3 6 5 2 2 2" xfId="6387"/>
    <cellStyle name="Normal 2 3 6 5 2 3" xfId="4800"/>
    <cellStyle name="Normal 2 3 6 5 3" xfId="1070"/>
    <cellStyle name="Normal 2 3 6 5 3 2" xfId="2687"/>
    <cellStyle name="Normal 2 3 6 5 3 2 2" xfId="5864"/>
    <cellStyle name="Normal 2 3 6 5 3 3" xfId="4277"/>
    <cellStyle name="Normal 2 3 6 5 4" xfId="2164"/>
    <cellStyle name="Normal 2 3 6 5 4 2" xfId="5341"/>
    <cellStyle name="Normal 2 3 6 5 5" xfId="3754"/>
    <cellStyle name="Normal 2 3 6 6" xfId="1321"/>
    <cellStyle name="Normal 2 3 6 6 2" xfId="2938"/>
    <cellStyle name="Normal 2 3 6 6 2 2" xfId="6115"/>
    <cellStyle name="Normal 2 3 6 6 3" xfId="4528"/>
    <cellStyle name="Normal 2 3 6 7" xfId="798"/>
    <cellStyle name="Normal 2 3 6 7 2" xfId="2415"/>
    <cellStyle name="Normal 2 3 6 7 2 2" xfId="5592"/>
    <cellStyle name="Normal 2 3 6 7 3" xfId="4005"/>
    <cellStyle name="Normal 2 3 6 8" xfId="1892"/>
    <cellStyle name="Normal 2 3 6 8 2" xfId="5069"/>
    <cellStyle name="Normal 2 3 6 9" xfId="3482"/>
    <cellStyle name="Normal 2 3 7" xfId="370"/>
    <cellStyle name="Normal 2 3 7 2" xfId="574"/>
    <cellStyle name="Normal 2 3 7 2 2" xfId="1622"/>
    <cellStyle name="Normal 2 3 7 2 2 2" xfId="3239"/>
    <cellStyle name="Normal 2 3 7 2 2 2 2" xfId="6416"/>
    <cellStyle name="Normal 2 3 7 2 2 3" xfId="4829"/>
    <cellStyle name="Normal 2 3 7 2 3" xfId="1099"/>
    <cellStyle name="Normal 2 3 7 2 3 2" xfId="2716"/>
    <cellStyle name="Normal 2 3 7 2 3 2 2" xfId="5893"/>
    <cellStyle name="Normal 2 3 7 2 3 3" xfId="4306"/>
    <cellStyle name="Normal 2 3 7 2 4" xfId="2193"/>
    <cellStyle name="Normal 2 3 7 2 4 2" xfId="5370"/>
    <cellStyle name="Normal 2 3 7 2 5" xfId="3783"/>
    <cellStyle name="Normal 2 3 7 3" xfId="1418"/>
    <cellStyle name="Normal 2 3 7 3 2" xfId="3035"/>
    <cellStyle name="Normal 2 3 7 3 2 2" xfId="6212"/>
    <cellStyle name="Normal 2 3 7 3 3" xfId="4625"/>
    <cellStyle name="Normal 2 3 7 4" xfId="895"/>
    <cellStyle name="Normal 2 3 7 4 2" xfId="2512"/>
    <cellStyle name="Normal 2 3 7 4 2 2" xfId="5689"/>
    <cellStyle name="Normal 2 3 7 4 3" xfId="4102"/>
    <cellStyle name="Normal 2 3 7 5" xfId="1989"/>
    <cellStyle name="Normal 2 3 7 5 2" xfId="5166"/>
    <cellStyle name="Normal 2 3 7 6" xfId="3579"/>
    <cellStyle name="Normal 2 3 8" xfId="434"/>
    <cellStyle name="Normal 2 3 8 2" xfId="638"/>
    <cellStyle name="Normal 2 3 8 2 2" xfId="1686"/>
    <cellStyle name="Normal 2 3 8 2 2 2" xfId="3303"/>
    <cellStyle name="Normal 2 3 8 2 2 2 2" xfId="6480"/>
    <cellStyle name="Normal 2 3 8 2 2 3" xfId="4893"/>
    <cellStyle name="Normal 2 3 8 2 3" xfId="1163"/>
    <cellStyle name="Normal 2 3 8 2 3 2" xfId="2780"/>
    <cellStyle name="Normal 2 3 8 2 3 2 2" xfId="5957"/>
    <cellStyle name="Normal 2 3 8 2 3 3" xfId="4370"/>
    <cellStyle name="Normal 2 3 8 2 4" xfId="2257"/>
    <cellStyle name="Normal 2 3 8 2 4 2" xfId="5434"/>
    <cellStyle name="Normal 2 3 8 2 5" xfId="3847"/>
    <cellStyle name="Normal 2 3 8 3" xfId="1482"/>
    <cellStyle name="Normal 2 3 8 3 2" xfId="3099"/>
    <cellStyle name="Normal 2 3 8 3 2 2" xfId="6276"/>
    <cellStyle name="Normal 2 3 8 3 3" xfId="4689"/>
    <cellStyle name="Normal 2 3 8 4" xfId="959"/>
    <cellStyle name="Normal 2 3 8 4 2" xfId="2576"/>
    <cellStyle name="Normal 2 3 8 4 2 2" xfId="5753"/>
    <cellStyle name="Normal 2 3 8 4 3" xfId="4166"/>
    <cellStyle name="Normal 2 3 8 5" xfId="2053"/>
    <cellStyle name="Normal 2 3 8 5 2" xfId="5230"/>
    <cellStyle name="Normal 2 3 8 6" xfId="3643"/>
    <cellStyle name="Normal 2 3 8 7" xfId="8129"/>
    <cellStyle name="Normal 2 3 9" xfId="298"/>
    <cellStyle name="Normal 2 3 9 2" xfId="1346"/>
    <cellStyle name="Normal 2 3 9 2 2" xfId="2963"/>
    <cellStyle name="Normal 2 3 9 2 2 2" xfId="6140"/>
    <cellStyle name="Normal 2 3 9 2 3" xfId="4553"/>
    <cellStyle name="Normal 2 3 9 3" xfId="823"/>
    <cellStyle name="Normal 2 3 9 3 2" xfId="2440"/>
    <cellStyle name="Normal 2 3 9 3 2 2" xfId="5617"/>
    <cellStyle name="Normal 2 3 9 3 3" xfId="4030"/>
    <cellStyle name="Normal 2 3 9 4" xfId="1917"/>
    <cellStyle name="Normal 2 3 9 4 2" xfId="5094"/>
    <cellStyle name="Normal 2 3 9 5" xfId="3507"/>
    <cellStyle name="Normal 2 4" xfId="155"/>
    <cellStyle name="Normal 2 4 10" xfId="181"/>
    <cellStyle name="Normal 2 4 10 2" xfId="1281"/>
    <cellStyle name="Normal 2 4 10 2 2" xfId="2898"/>
    <cellStyle name="Normal 2 4 10 2 2 2" xfId="6075"/>
    <cellStyle name="Normal 2 4 10 2 3" xfId="4488"/>
    <cellStyle name="Normal 2 4 10 3" xfId="758"/>
    <cellStyle name="Normal 2 4 10 3 2" xfId="2375"/>
    <cellStyle name="Normal 2 4 10 3 2 2" xfId="5552"/>
    <cellStyle name="Normal 2 4 10 3 3" xfId="3965"/>
    <cellStyle name="Normal 2 4 10 4" xfId="1852"/>
    <cellStyle name="Normal 2 4 10 4 2" xfId="5029"/>
    <cellStyle name="Normal 2 4 10 5" xfId="3442"/>
    <cellStyle name="Normal 2 4 11" xfId="1264"/>
    <cellStyle name="Normal 2 4 11 2" xfId="2881"/>
    <cellStyle name="Normal 2 4 11 2 2" xfId="6058"/>
    <cellStyle name="Normal 2 4 11 3" xfId="4471"/>
    <cellStyle name="Normal 2 4 12" xfId="741"/>
    <cellStyle name="Normal 2 4 12 2" xfId="2358"/>
    <cellStyle name="Normal 2 4 12 2 2" xfId="5535"/>
    <cellStyle name="Normal 2 4 12 3" xfId="3948"/>
    <cellStyle name="Normal 2 4 13" xfId="1835"/>
    <cellStyle name="Normal 2 4 13 2" xfId="5012"/>
    <cellStyle name="Normal 2 4 14" xfId="3425"/>
    <cellStyle name="Normal 2 4 15" xfId="7627"/>
    <cellStyle name="Normal 2 4 15 2" xfId="9575"/>
    <cellStyle name="Normal 2 4 16" xfId="8754"/>
    <cellStyle name="Normal 2 4 2" xfId="190"/>
    <cellStyle name="Normal 2 4 2 10" xfId="1861"/>
    <cellStyle name="Normal 2 4 2 10 2" xfId="5038"/>
    <cellStyle name="Normal 2 4 2 11" xfId="3451"/>
    <cellStyle name="Normal 2 4 2 2" xfId="268"/>
    <cellStyle name="Normal 2 4 2 2 2" xfId="404"/>
    <cellStyle name="Normal 2 4 2 2 2 2" xfId="608"/>
    <cellStyle name="Normal 2 4 2 2 2 2 2" xfId="1656"/>
    <cellStyle name="Normal 2 4 2 2 2 2 2 2" xfId="3273"/>
    <cellStyle name="Normal 2 4 2 2 2 2 2 2 2" xfId="6450"/>
    <cellStyle name="Normal 2 4 2 2 2 2 2 3" xfId="4863"/>
    <cellStyle name="Normal 2 4 2 2 2 2 3" xfId="1133"/>
    <cellStyle name="Normal 2 4 2 2 2 2 3 2" xfId="2750"/>
    <cellStyle name="Normal 2 4 2 2 2 2 3 2 2" xfId="5927"/>
    <cellStyle name="Normal 2 4 2 2 2 2 3 3" xfId="4340"/>
    <cellStyle name="Normal 2 4 2 2 2 2 4" xfId="2227"/>
    <cellStyle name="Normal 2 4 2 2 2 2 4 2" xfId="5404"/>
    <cellStyle name="Normal 2 4 2 2 2 2 5" xfId="3817"/>
    <cellStyle name="Normal 2 4 2 2 2 3" xfId="1452"/>
    <cellStyle name="Normal 2 4 2 2 2 3 2" xfId="3069"/>
    <cellStyle name="Normal 2 4 2 2 2 3 2 2" xfId="6246"/>
    <cellStyle name="Normal 2 4 2 2 2 3 3" xfId="4659"/>
    <cellStyle name="Normal 2 4 2 2 2 4" xfId="929"/>
    <cellStyle name="Normal 2 4 2 2 2 4 2" xfId="2546"/>
    <cellStyle name="Normal 2 4 2 2 2 4 2 2" xfId="5723"/>
    <cellStyle name="Normal 2 4 2 2 2 4 3" xfId="4136"/>
    <cellStyle name="Normal 2 4 2 2 2 5" xfId="2023"/>
    <cellStyle name="Normal 2 4 2 2 2 5 2" xfId="5200"/>
    <cellStyle name="Normal 2 4 2 2 2 6" xfId="3613"/>
    <cellStyle name="Normal 2 4 2 2 3" xfId="472"/>
    <cellStyle name="Normal 2 4 2 2 3 2" xfId="676"/>
    <cellStyle name="Normal 2 4 2 2 3 2 2" xfId="1724"/>
    <cellStyle name="Normal 2 4 2 2 3 2 2 2" xfId="3341"/>
    <cellStyle name="Normal 2 4 2 2 3 2 2 2 2" xfId="6518"/>
    <cellStyle name="Normal 2 4 2 2 3 2 2 3" xfId="4931"/>
    <cellStyle name="Normal 2 4 2 2 3 2 3" xfId="1201"/>
    <cellStyle name="Normal 2 4 2 2 3 2 3 2" xfId="2818"/>
    <cellStyle name="Normal 2 4 2 2 3 2 3 2 2" xfId="5995"/>
    <cellStyle name="Normal 2 4 2 2 3 2 3 3" xfId="4408"/>
    <cellStyle name="Normal 2 4 2 2 3 2 4" xfId="2295"/>
    <cellStyle name="Normal 2 4 2 2 3 2 4 2" xfId="5472"/>
    <cellStyle name="Normal 2 4 2 2 3 2 5" xfId="3885"/>
    <cellStyle name="Normal 2 4 2 2 3 3" xfId="1520"/>
    <cellStyle name="Normal 2 4 2 2 3 3 2" xfId="3137"/>
    <cellStyle name="Normal 2 4 2 2 3 3 2 2" xfId="6314"/>
    <cellStyle name="Normal 2 4 2 2 3 3 3" xfId="4727"/>
    <cellStyle name="Normal 2 4 2 2 3 4" xfId="997"/>
    <cellStyle name="Normal 2 4 2 2 3 4 2" xfId="2614"/>
    <cellStyle name="Normal 2 4 2 2 3 4 2 2" xfId="5791"/>
    <cellStyle name="Normal 2 4 2 2 3 4 3" xfId="4204"/>
    <cellStyle name="Normal 2 4 2 2 3 5" xfId="2091"/>
    <cellStyle name="Normal 2 4 2 2 3 5 2" xfId="5268"/>
    <cellStyle name="Normal 2 4 2 2 3 6" xfId="3681"/>
    <cellStyle name="Normal 2 4 2 2 4" xfId="336"/>
    <cellStyle name="Normal 2 4 2 2 4 2" xfId="1384"/>
    <cellStyle name="Normal 2 4 2 2 4 2 2" xfId="3001"/>
    <cellStyle name="Normal 2 4 2 2 4 2 2 2" xfId="6178"/>
    <cellStyle name="Normal 2 4 2 2 4 2 3" xfId="4591"/>
    <cellStyle name="Normal 2 4 2 2 4 3" xfId="861"/>
    <cellStyle name="Normal 2 4 2 2 4 3 2" xfId="2478"/>
    <cellStyle name="Normal 2 4 2 2 4 3 2 2" xfId="5655"/>
    <cellStyle name="Normal 2 4 2 2 4 3 3" xfId="4068"/>
    <cellStyle name="Normal 2 4 2 2 4 4" xfId="1955"/>
    <cellStyle name="Normal 2 4 2 2 4 4 2" xfId="5132"/>
    <cellStyle name="Normal 2 4 2 2 4 5" xfId="3545"/>
    <cellStyle name="Normal 2 4 2 2 5" xfId="540"/>
    <cellStyle name="Normal 2 4 2 2 5 2" xfId="1588"/>
    <cellStyle name="Normal 2 4 2 2 5 2 2" xfId="3205"/>
    <cellStyle name="Normal 2 4 2 2 5 2 2 2" xfId="6382"/>
    <cellStyle name="Normal 2 4 2 2 5 2 3" xfId="4795"/>
    <cellStyle name="Normal 2 4 2 2 5 3" xfId="1065"/>
    <cellStyle name="Normal 2 4 2 2 5 3 2" xfId="2682"/>
    <cellStyle name="Normal 2 4 2 2 5 3 2 2" xfId="5859"/>
    <cellStyle name="Normal 2 4 2 2 5 3 3" xfId="4272"/>
    <cellStyle name="Normal 2 4 2 2 5 4" xfId="2159"/>
    <cellStyle name="Normal 2 4 2 2 5 4 2" xfId="5336"/>
    <cellStyle name="Normal 2 4 2 2 5 5" xfId="3749"/>
    <cellStyle name="Normal 2 4 2 2 6" xfId="1316"/>
    <cellStyle name="Normal 2 4 2 2 6 2" xfId="2933"/>
    <cellStyle name="Normal 2 4 2 2 6 2 2" xfId="6110"/>
    <cellStyle name="Normal 2 4 2 2 6 3" xfId="4523"/>
    <cellStyle name="Normal 2 4 2 2 7" xfId="793"/>
    <cellStyle name="Normal 2 4 2 2 7 2" xfId="2410"/>
    <cellStyle name="Normal 2 4 2 2 7 2 2" xfId="5587"/>
    <cellStyle name="Normal 2 4 2 2 7 3" xfId="4000"/>
    <cellStyle name="Normal 2 4 2 2 8" xfId="1887"/>
    <cellStyle name="Normal 2 4 2 2 8 2" xfId="5064"/>
    <cellStyle name="Normal 2 4 2 2 9" xfId="3477"/>
    <cellStyle name="Normal 2 4 2 3" xfId="294"/>
    <cellStyle name="Normal 2 4 2 3 2" xfId="430"/>
    <cellStyle name="Normal 2 4 2 3 2 2" xfId="634"/>
    <cellStyle name="Normal 2 4 2 3 2 2 2" xfId="1682"/>
    <cellStyle name="Normal 2 4 2 3 2 2 2 2" xfId="3299"/>
    <cellStyle name="Normal 2 4 2 3 2 2 2 2 2" xfId="6476"/>
    <cellStyle name="Normal 2 4 2 3 2 2 2 3" xfId="4889"/>
    <cellStyle name="Normal 2 4 2 3 2 2 3" xfId="1159"/>
    <cellStyle name="Normal 2 4 2 3 2 2 3 2" xfId="2776"/>
    <cellStyle name="Normal 2 4 2 3 2 2 3 2 2" xfId="5953"/>
    <cellStyle name="Normal 2 4 2 3 2 2 3 3" xfId="4366"/>
    <cellStyle name="Normal 2 4 2 3 2 2 4" xfId="2253"/>
    <cellStyle name="Normal 2 4 2 3 2 2 4 2" xfId="5430"/>
    <cellStyle name="Normal 2 4 2 3 2 2 5" xfId="3843"/>
    <cellStyle name="Normal 2 4 2 3 2 3" xfId="1478"/>
    <cellStyle name="Normal 2 4 2 3 2 3 2" xfId="3095"/>
    <cellStyle name="Normal 2 4 2 3 2 3 2 2" xfId="6272"/>
    <cellStyle name="Normal 2 4 2 3 2 3 3" xfId="4685"/>
    <cellStyle name="Normal 2 4 2 3 2 4" xfId="955"/>
    <cellStyle name="Normal 2 4 2 3 2 4 2" xfId="2572"/>
    <cellStyle name="Normal 2 4 2 3 2 4 2 2" xfId="5749"/>
    <cellStyle name="Normal 2 4 2 3 2 4 3" xfId="4162"/>
    <cellStyle name="Normal 2 4 2 3 2 5" xfId="2049"/>
    <cellStyle name="Normal 2 4 2 3 2 5 2" xfId="5226"/>
    <cellStyle name="Normal 2 4 2 3 2 6" xfId="3639"/>
    <cellStyle name="Normal 2 4 2 3 3" xfId="498"/>
    <cellStyle name="Normal 2 4 2 3 3 2" xfId="702"/>
    <cellStyle name="Normal 2 4 2 3 3 2 2" xfId="1750"/>
    <cellStyle name="Normal 2 4 2 3 3 2 2 2" xfId="3367"/>
    <cellStyle name="Normal 2 4 2 3 3 2 2 2 2" xfId="6544"/>
    <cellStyle name="Normal 2 4 2 3 3 2 2 3" xfId="4957"/>
    <cellStyle name="Normal 2 4 2 3 3 2 3" xfId="1227"/>
    <cellStyle name="Normal 2 4 2 3 3 2 3 2" xfId="2844"/>
    <cellStyle name="Normal 2 4 2 3 3 2 3 2 2" xfId="6021"/>
    <cellStyle name="Normal 2 4 2 3 3 2 3 3" xfId="4434"/>
    <cellStyle name="Normal 2 4 2 3 3 2 4" xfId="2321"/>
    <cellStyle name="Normal 2 4 2 3 3 2 4 2" xfId="5498"/>
    <cellStyle name="Normal 2 4 2 3 3 2 5" xfId="3911"/>
    <cellStyle name="Normal 2 4 2 3 3 3" xfId="1546"/>
    <cellStyle name="Normal 2 4 2 3 3 3 2" xfId="3163"/>
    <cellStyle name="Normal 2 4 2 3 3 3 2 2" xfId="6340"/>
    <cellStyle name="Normal 2 4 2 3 3 3 3" xfId="4753"/>
    <cellStyle name="Normal 2 4 2 3 3 4" xfId="1023"/>
    <cellStyle name="Normal 2 4 2 3 3 4 2" xfId="2640"/>
    <cellStyle name="Normal 2 4 2 3 3 4 2 2" xfId="5817"/>
    <cellStyle name="Normal 2 4 2 3 3 4 3" xfId="4230"/>
    <cellStyle name="Normal 2 4 2 3 3 5" xfId="2117"/>
    <cellStyle name="Normal 2 4 2 3 3 5 2" xfId="5294"/>
    <cellStyle name="Normal 2 4 2 3 3 6" xfId="3707"/>
    <cellStyle name="Normal 2 4 2 3 4" xfId="362"/>
    <cellStyle name="Normal 2 4 2 3 4 2" xfId="1410"/>
    <cellStyle name="Normal 2 4 2 3 4 2 2" xfId="3027"/>
    <cellStyle name="Normal 2 4 2 3 4 2 2 2" xfId="6204"/>
    <cellStyle name="Normal 2 4 2 3 4 2 3" xfId="4617"/>
    <cellStyle name="Normal 2 4 2 3 4 3" xfId="887"/>
    <cellStyle name="Normal 2 4 2 3 4 3 2" xfId="2504"/>
    <cellStyle name="Normal 2 4 2 3 4 3 2 2" xfId="5681"/>
    <cellStyle name="Normal 2 4 2 3 4 3 3" xfId="4094"/>
    <cellStyle name="Normal 2 4 2 3 4 4" xfId="1981"/>
    <cellStyle name="Normal 2 4 2 3 4 4 2" xfId="5158"/>
    <cellStyle name="Normal 2 4 2 3 4 5" xfId="3571"/>
    <cellStyle name="Normal 2 4 2 3 5" xfId="566"/>
    <cellStyle name="Normal 2 4 2 3 5 2" xfId="1614"/>
    <cellStyle name="Normal 2 4 2 3 5 2 2" xfId="3231"/>
    <cellStyle name="Normal 2 4 2 3 5 2 2 2" xfId="6408"/>
    <cellStyle name="Normal 2 4 2 3 5 2 3" xfId="4821"/>
    <cellStyle name="Normal 2 4 2 3 5 3" xfId="1091"/>
    <cellStyle name="Normal 2 4 2 3 5 3 2" xfId="2708"/>
    <cellStyle name="Normal 2 4 2 3 5 3 2 2" xfId="5885"/>
    <cellStyle name="Normal 2 4 2 3 5 3 3" xfId="4298"/>
    <cellStyle name="Normal 2 4 2 3 5 4" xfId="2185"/>
    <cellStyle name="Normal 2 4 2 3 5 4 2" xfId="5362"/>
    <cellStyle name="Normal 2 4 2 3 5 5" xfId="3775"/>
    <cellStyle name="Normal 2 4 2 3 6" xfId="1342"/>
    <cellStyle name="Normal 2 4 2 3 6 2" xfId="2959"/>
    <cellStyle name="Normal 2 4 2 3 6 2 2" xfId="6136"/>
    <cellStyle name="Normal 2 4 2 3 6 3" xfId="4549"/>
    <cellStyle name="Normal 2 4 2 3 7" xfId="819"/>
    <cellStyle name="Normal 2 4 2 3 7 2" xfId="2436"/>
    <cellStyle name="Normal 2 4 2 3 7 2 2" xfId="5613"/>
    <cellStyle name="Normal 2 4 2 3 7 3" xfId="4026"/>
    <cellStyle name="Normal 2 4 2 3 8" xfId="1913"/>
    <cellStyle name="Normal 2 4 2 3 8 2" xfId="5090"/>
    <cellStyle name="Normal 2 4 2 3 9" xfId="3503"/>
    <cellStyle name="Normal 2 4 2 4" xfId="391"/>
    <cellStyle name="Normal 2 4 2 4 2" xfId="595"/>
    <cellStyle name="Normal 2 4 2 4 2 2" xfId="1643"/>
    <cellStyle name="Normal 2 4 2 4 2 2 2" xfId="3260"/>
    <cellStyle name="Normal 2 4 2 4 2 2 2 2" xfId="6437"/>
    <cellStyle name="Normal 2 4 2 4 2 2 3" xfId="4850"/>
    <cellStyle name="Normal 2 4 2 4 2 3" xfId="1120"/>
    <cellStyle name="Normal 2 4 2 4 2 3 2" xfId="2737"/>
    <cellStyle name="Normal 2 4 2 4 2 3 2 2" xfId="5914"/>
    <cellStyle name="Normal 2 4 2 4 2 3 3" xfId="4327"/>
    <cellStyle name="Normal 2 4 2 4 2 4" xfId="2214"/>
    <cellStyle name="Normal 2 4 2 4 2 4 2" xfId="5391"/>
    <cellStyle name="Normal 2 4 2 4 2 5" xfId="3804"/>
    <cellStyle name="Normal 2 4 2 4 3" xfId="1439"/>
    <cellStyle name="Normal 2 4 2 4 3 2" xfId="3056"/>
    <cellStyle name="Normal 2 4 2 4 3 2 2" xfId="6233"/>
    <cellStyle name="Normal 2 4 2 4 3 3" xfId="4646"/>
    <cellStyle name="Normal 2 4 2 4 4" xfId="916"/>
    <cellStyle name="Normal 2 4 2 4 4 2" xfId="2533"/>
    <cellStyle name="Normal 2 4 2 4 4 2 2" xfId="5710"/>
    <cellStyle name="Normal 2 4 2 4 4 3" xfId="4123"/>
    <cellStyle name="Normal 2 4 2 4 5" xfId="2010"/>
    <cellStyle name="Normal 2 4 2 4 5 2" xfId="5187"/>
    <cellStyle name="Normal 2 4 2 4 6" xfId="3600"/>
    <cellStyle name="Normal 2 4 2 5" xfId="446"/>
    <cellStyle name="Normal 2 4 2 5 2" xfId="650"/>
    <cellStyle name="Normal 2 4 2 5 2 2" xfId="1698"/>
    <cellStyle name="Normal 2 4 2 5 2 2 2" xfId="3315"/>
    <cellStyle name="Normal 2 4 2 5 2 2 2 2" xfId="6492"/>
    <cellStyle name="Normal 2 4 2 5 2 2 3" xfId="4905"/>
    <cellStyle name="Normal 2 4 2 5 2 3" xfId="1175"/>
    <cellStyle name="Normal 2 4 2 5 2 3 2" xfId="2792"/>
    <cellStyle name="Normal 2 4 2 5 2 3 2 2" xfId="5969"/>
    <cellStyle name="Normal 2 4 2 5 2 3 3" xfId="4382"/>
    <cellStyle name="Normal 2 4 2 5 2 4" xfId="2269"/>
    <cellStyle name="Normal 2 4 2 5 2 4 2" xfId="5446"/>
    <cellStyle name="Normal 2 4 2 5 2 5" xfId="3859"/>
    <cellStyle name="Normal 2 4 2 5 3" xfId="1494"/>
    <cellStyle name="Normal 2 4 2 5 3 2" xfId="3111"/>
    <cellStyle name="Normal 2 4 2 5 3 2 2" xfId="6288"/>
    <cellStyle name="Normal 2 4 2 5 3 3" xfId="4701"/>
    <cellStyle name="Normal 2 4 2 5 4" xfId="971"/>
    <cellStyle name="Normal 2 4 2 5 4 2" xfId="2588"/>
    <cellStyle name="Normal 2 4 2 5 4 2 2" xfId="5765"/>
    <cellStyle name="Normal 2 4 2 5 4 3" xfId="4178"/>
    <cellStyle name="Normal 2 4 2 5 5" xfId="2065"/>
    <cellStyle name="Normal 2 4 2 5 5 2" xfId="5242"/>
    <cellStyle name="Normal 2 4 2 5 6" xfId="3655"/>
    <cellStyle name="Normal 2 4 2 6" xfId="310"/>
    <cellStyle name="Normal 2 4 2 6 2" xfId="1358"/>
    <cellStyle name="Normal 2 4 2 6 2 2" xfId="2975"/>
    <cellStyle name="Normal 2 4 2 6 2 2 2" xfId="6152"/>
    <cellStyle name="Normal 2 4 2 6 2 3" xfId="4565"/>
    <cellStyle name="Normal 2 4 2 6 3" xfId="835"/>
    <cellStyle name="Normal 2 4 2 6 3 2" xfId="2452"/>
    <cellStyle name="Normal 2 4 2 6 3 2 2" xfId="5629"/>
    <cellStyle name="Normal 2 4 2 6 3 3" xfId="4042"/>
    <cellStyle name="Normal 2 4 2 6 4" xfId="1929"/>
    <cellStyle name="Normal 2 4 2 6 4 2" xfId="5106"/>
    <cellStyle name="Normal 2 4 2 6 5" xfId="3519"/>
    <cellStyle name="Normal 2 4 2 7" xfId="514"/>
    <cellStyle name="Normal 2 4 2 7 2" xfId="1562"/>
    <cellStyle name="Normal 2 4 2 7 2 2" xfId="3179"/>
    <cellStyle name="Normal 2 4 2 7 2 2 2" xfId="6356"/>
    <cellStyle name="Normal 2 4 2 7 2 3" xfId="4769"/>
    <cellStyle name="Normal 2 4 2 7 3" xfId="1039"/>
    <cellStyle name="Normal 2 4 2 7 3 2" xfId="2656"/>
    <cellStyle name="Normal 2 4 2 7 3 2 2" xfId="5833"/>
    <cellStyle name="Normal 2 4 2 7 3 3" xfId="4246"/>
    <cellStyle name="Normal 2 4 2 7 4" xfId="2133"/>
    <cellStyle name="Normal 2 4 2 7 4 2" xfId="5310"/>
    <cellStyle name="Normal 2 4 2 7 5" xfId="3723"/>
    <cellStyle name="Normal 2 4 2 8" xfId="1290"/>
    <cellStyle name="Normal 2 4 2 8 2" xfId="2907"/>
    <cellStyle name="Normal 2 4 2 8 2 2" xfId="6084"/>
    <cellStyle name="Normal 2 4 2 8 3" xfId="4497"/>
    <cellStyle name="Normal 2 4 2 9" xfId="767"/>
    <cellStyle name="Normal 2 4 2 9 2" xfId="2384"/>
    <cellStyle name="Normal 2 4 2 9 2 2" xfId="5561"/>
    <cellStyle name="Normal 2 4 2 9 3" xfId="3974"/>
    <cellStyle name="Normal 2 4 3" xfId="259"/>
    <cellStyle name="Normal 2 4 3 10" xfId="3468"/>
    <cellStyle name="Normal 2 4 3 2" xfId="285"/>
    <cellStyle name="Normal 2 4 3 2 2" xfId="421"/>
    <cellStyle name="Normal 2 4 3 2 2 2" xfId="625"/>
    <cellStyle name="Normal 2 4 3 2 2 2 2" xfId="1673"/>
    <cellStyle name="Normal 2 4 3 2 2 2 2 2" xfId="3290"/>
    <cellStyle name="Normal 2 4 3 2 2 2 2 2 2" xfId="6467"/>
    <cellStyle name="Normal 2 4 3 2 2 2 2 3" xfId="4880"/>
    <cellStyle name="Normal 2 4 3 2 2 2 3" xfId="1150"/>
    <cellStyle name="Normal 2 4 3 2 2 2 3 2" xfId="2767"/>
    <cellStyle name="Normal 2 4 3 2 2 2 3 2 2" xfId="5944"/>
    <cellStyle name="Normal 2 4 3 2 2 2 3 3" xfId="4357"/>
    <cellStyle name="Normal 2 4 3 2 2 2 4" xfId="2244"/>
    <cellStyle name="Normal 2 4 3 2 2 2 4 2" xfId="5421"/>
    <cellStyle name="Normal 2 4 3 2 2 2 5" xfId="3834"/>
    <cellStyle name="Normal 2 4 3 2 2 3" xfId="1469"/>
    <cellStyle name="Normal 2 4 3 2 2 3 2" xfId="3086"/>
    <cellStyle name="Normal 2 4 3 2 2 3 2 2" xfId="6263"/>
    <cellStyle name="Normal 2 4 3 2 2 3 3" xfId="4676"/>
    <cellStyle name="Normal 2 4 3 2 2 4" xfId="946"/>
    <cellStyle name="Normal 2 4 3 2 2 4 2" xfId="2563"/>
    <cellStyle name="Normal 2 4 3 2 2 4 2 2" xfId="5740"/>
    <cellStyle name="Normal 2 4 3 2 2 4 3" xfId="4153"/>
    <cellStyle name="Normal 2 4 3 2 2 5" xfId="2040"/>
    <cellStyle name="Normal 2 4 3 2 2 5 2" xfId="5217"/>
    <cellStyle name="Normal 2 4 3 2 2 6" xfId="3630"/>
    <cellStyle name="Normal 2 4 3 2 3" xfId="489"/>
    <cellStyle name="Normal 2 4 3 2 3 2" xfId="693"/>
    <cellStyle name="Normal 2 4 3 2 3 2 2" xfId="1741"/>
    <cellStyle name="Normal 2 4 3 2 3 2 2 2" xfId="3358"/>
    <cellStyle name="Normal 2 4 3 2 3 2 2 2 2" xfId="6535"/>
    <cellStyle name="Normal 2 4 3 2 3 2 2 3" xfId="4948"/>
    <cellStyle name="Normal 2 4 3 2 3 2 3" xfId="1218"/>
    <cellStyle name="Normal 2 4 3 2 3 2 3 2" xfId="2835"/>
    <cellStyle name="Normal 2 4 3 2 3 2 3 2 2" xfId="6012"/>
    <cellStyle name="Normal 2 4 3 2 3 2 3 3" xfId="4425"/>
    <cellStyle name="Normal 2 4 3 2 3 2 4" xfId="2312"/>
    <cellStyle name="Normal 2 4 3 2 3 2 4 2" xfId="5489"/>
    <cellStyle name="Normal 2 4 3 2 3 2 5" xfId="3902"/>
    <cellStyle name="Normal 2 4 3 2 3 3" xfId="1537"/>
    <cellStyle name="Normal 2 4 3 2 3 3 2" xfId="3154"/>
    <cellStyle name="Normal 2 4 3 2 3 3 2 2" xfId="6331"/>
    <cellStyle name="Normal 2 4 3 2 3 3 3" xfId="4744"/>
    <cellStyle name="Normal 2 4 3 2 3 4" xfId="1014"/>
    <cellStyle name="Normal 2 4 3 2 3 4 2" xfId="2631"/>
    <cellStyle name="Normal 2 4 3 2 3 4 2 2" xfId="5808"/>
    <cellStyle name="Normal 2 4 3 2 3 4 3" xfId="4221"/>
    <cellStyle name="Normal 2 4 3 2 3 5" xfId="2108"/>
    <cellStyle name="Normal 2 4 3 2 3 5 2" xfId="5285"/>
    <cellStyle name="Normal 2 4 3 2 3 6" xfId="3698"/>
    <cellStyle name="Normal 2 4 3 2 4" xfId="353"/>
    <cellStyle name="Normal 2 4 3 2 4 2" xfId="1401"/>
    <cellStyle name="Normal 2 4 3 2 4 2 2" xfId="3018"/>
    <cellStyle name="Normal 2 4 3 2 4 2 2 2" xfId="6195"/>
    <cellStyle name="Normal 2 4 3 2 4 2 3" xfId="4608"/>
    <cellStyle name="Normal 2 4 3 2 4 3" xfId="878"/>
    <cellStyle name="Normal 2 4 3 2 4 3 2" xfId="2495"/>
    <cellStyle name="Normal 2 4 3 2 4 3 2 2" xfId="5672"/>
    <cellStyle name="Normal 2 4 3 2 4 3 3" xfId="4085"/>
    <cellStyle name="Normal 2 4 3 2 4 4" xfId="1972"/>
    <cellStyle name="Normal 2 4 3 2 4 4 2" xfId="5149"/>
    <cellStyle name="Normal 2 4 3 2 4 5" xfId="3562"/>
    <cellStyle name="Normal 2 4 3 2 5" xfId="557"/>
    <cellStyle name="Normal 2 4 3 2 5 2" xfId="1605"/>
    <cellStyle name="Normal 2 4 3 2 5 2 2" xfId="3222"/>
    <cellStyle name="Normal 2 4 3 2 5 2 2 2" xfId="6399"/>
    <cellStyle name="Normal 2 4 3 2 5 2 3" xfId="4812"/>
    <cellStyle name="Normal 2 4 3 2 5 3" xfId="1082"/>
    <cellStyle name="Normal 2 4 3 2 5 3 2" xfId="2699"/>
    <cellStyle name="Normal 2 4 3 2 5 3 2 2" xfId="5876"/>
    <cellStyle name="Normal 2 4 3 2 5 3 3" xfId="4289"/>
    <cellStyle name="Normal 2 4 3 2 5 4" xfId="2176"/>
    <cellStyle name="Normal 2 4 3 2 5 4 2" xfId="5353"/>
    <cellStyle name="Normal 2 4 3 2 5 5" xfId="3766"/>
    <cellStyle name="Normal 2 4 3 2 6" xfId="1333"/>
    <cellStyle name="Normal 2 4 3 2 6 2" xfId="2950"/>
    <cellStyle name="Normal 2 4 3 2 6 2 2" xfId="6127"/>
    <cellStyle name="Normal 2 4 3 2 6 3" xfId="4540"/>
    <cellStyle name="Normal 2 4 3 2 7" xfId="810"/>
    <cellStyle name="Normal 2 4 3 2 7 2" xfId="2427"/>
    <cellStyle name="Normal 2 4 3 2 7 2 2" xfId="5604"/>
    <cellStyle name="Normal 2 4 3 2 7 3" xfId="4017"/>
    <cellStyle name="Normal 2 4 3 2 8" xfId="1904"/>
    <cellStyle name="Normal 2 4 3 2 8 2" xfId="5081"/>
    <cellStyle name="Normal 2 4 3 2 9" xfId="3494"/>
    <cellStyle name="Normal 2 4 3 3" xfId="382"/>
    <cellStyle name="Normal 2 4 3 3 2" xfId="586"/>
    <cellStyle name="Normal 2 4 3 3 2 2" xfId="1634"/>
    <cellStyle name="Normal 2 4 3 3 2 2 2" xfId="3251"/>
    <cellStyle name="Normal 2 4 3 3 2 2 2 2" xfId="6428"/>
    <cellStyle name="Normal 2 4 3 3 2 2 3" xfId="4841"/>
    <cellStyle name="Normal 2 4 3 3 2 3" xfId="1111"/>
    <cellStyle name="Normal 2 4 3 3 2 3 2" xfId="2728"/>
    <cellStyle name="Normal 2 4 3 3 2 3 2 2" xfId="5905"/>
    <cellStyle name="Normal 2 4 3 3 2 3 3" xfId="4318"/>
    <cellStyle name="Normal 2 4 3 3 2 4" xfId="2205"/>
    <cellStyle name="Normal 2 4 3 3 2 4 2" xfId="5382"/>
    <cellStyle name="Normal 2 4 3 3 2 5" xfId="3795"/>
    <cellStyle name="Normal 2 4 3 3 3" xfId="1430"/>
    <cellStyle name="Normal 2 4 3 3 3 2" xfId="3047"/>
    <cellStyle name="Normal 2 4 3 3 3 2 2" xfId="6224"/>
    <cellStyle name="Normal 2 4 3 3 3 3" xfId="4637"/>
    <cellStyle name="Normal 2 4 3 3 4" xfId="907"/>
    <cellStyle name="Normal 2 4 3 3 4 2" xfId="2524"/>
    <cellStyle name="Normal 2 4 3 3 4 2 2" xfId="5701"/>
    <cellStyle name="Normal 2 4 3 3 4 3" xfId="4114"/>
    <cellStyle name="Normal 2 4 3 3 5" xfId="2001"/>
    <cellStyle name="Normal 2 4 3 3 5 2" xfId="5178"/>
    <cellStyle name="Normal 2 4 3 3 6" xfId="3591"/>
    <cellStyle name="Normal 2 4 3 4" xfId="463"/>
    <cellStyle name="Normal 2 4 3 4 2" xfId="667"/>
    <cellStyle name="Normal 2 4 3 4 2 2" xfId="1715"/>
    <cellStyle name="Normal 2 4 3 4 2 2 2" xfId="3332"/>
    <cellStyle name="Normal 2 4 3 4 2 2 2 2" xfId="6509"/>
    <cellStyle name="Normal 2 4 3 4 2 2 3" xfId="4922"/>
    <cellStyle name="Normal 2 4 3 4 2 3" xfId="1192"/>
    <cellStyle name="Normal 2 4 3 4 2 3 2" xfId="2809"/>
    <cellStyle name="Normal 2 4 3 4 2 3 2 2" xfId="5986"/>
    <cellStyle name="Normal 2 4 3 4 2 3 3" xfId="4399"/>
    <cellStyle name="Normal 2 4 3 4 2 4" xfId="2286"/>
    <cellStyle name="Normal 2 4 3 4 2 4 2" xfId="5463"/>
    <cellStyle name="Normal 2 4 3 4 2 5" xfId="3876"/>
    <cellStyle name="Normal 2 4 3 4 3" xfId="1511"/>
    <cellStyle name="Normal 2 4 3 4 3 2" xfId="3128"/>
    <cellStyle name="Normal 2 4 3 4 3 2 2" xfId="6305"/>
    <cellStyle name="Normal 2 4 3 4 3 3" xfId="4718"/>
    <cellStyle name="Normal 2 4 3 4 4" xfId="988"/>
    <cellStyle name="Normal 2 4 3 4 4 2" xfId="2605"/>
    <cellStyle name="Normal 2 4 3 4 4 2 2" xfId="5782"/>
    <cellStyle name="Normal 2 4 3 4 4 3" xfId="4195"/>
    <cellStyle name="Normal 2 4 3 4 5" xfId="2082"/>
    <cellStyle name="Normal 2 4 3 4 5 2" xfId="5259"/>
    <cellStyle name="Normal 2 4 3 4 6" xfId="3672"/>
    <cellStyle name="Normal 2 4 3 5" xfId="327"/>
    <cellStyle name="Normal 2 4 3 5 2" xfId="1375"/>
    <cellStyle name="Normal 2 4 3 5 2 2" xfId="2992"/>
    <cellStyle name="Normal 2 4 3 5 2 2 2" xfId="6169"/>
    <cellStyle name="Normal 2 4 3 5 2 3" xfId="4582"/>
    <cellStyle name="Normal 2 4 3 5 3" xfId="852"/>
    <cellStyle name="Normal 2 4 3 5 3 2" xfId="2469"/>
    <cellStyle name="Normal 2 4 3 5 3 2 2" xfId="5646"/>
    <cellStyle name="Normal 2 4 3 5 3 3" xfId="4059"/>
    <cellStyle name="Normal 2 4 3 5 4" xfId="1946"/>
    <cellStyle name="Normal 2 4 3 5 4 2" xfId="5123"/>
    <cellStyle name="Normal 2 4 3 5 5" xfId="3536"/>
    <cellStyle name="Normal 2 4 3 6" xfId="531"/>
    <cellStyle name="Normal 2 4 3 6 2" xfId="1579"/>
    <cellStyle name="Normal 2 4 3 6 2 2" xfId="3196"/>
    <cellStyle name="Normal 2 4 3 6 2 2 2" xfId="6373"/>
    <cellStyle name="Normal 2 4 3 6 2 3" xfId="4786"/>
    <cellStyle name="Normal 2 4 3 6 3" xfId="1056"/>
    <cellStyle name="Normal 2 4 3 6 3 2" xfId="2673"/>
    <cellStyle name="Normal 2 4 3 6 3 2 2" xfId="5850"/>
    <cellStyle name="Normal 2 4 3 6 3 3" xfId="4263"/>
    <cellStyle name="Normal 2 4 3 6 4" xfId="2150"/>
    <cellStyle name="Normal 2 4 3 6 4 2" xfId="5327"/>
    <cellStyle name="Normal 2 4 3 6 5" xfId="3740"/>
    <cellStyle name="Normal 2 4 3 7" xfId="1307"/>
    <cellStyle name="Normal 2 4 3 7 2" xfId="2924"/>
    <cellStyle name="Normal 2 4 3 7 2 2" xfId="6101"/>
    <cellStyle name="Normal 2 4 3 7 3" xfId="4514"/>
    <cellStyle name="Normal 2 4 3 8" xfId="784"/>
    <cellStyle name="Normal 2 4 3 8 2" xfId="2401"/>
    <cellStyle name="Normal 2 4 3 8 2 2" xfId="5578"/>
    <cellStyle name="Normal 2 4 3 8 3" xfId="3991"/>
    <cellStyle name="Normal 2 4 3 9" xfId="1878"/>
    <cellStyle name="Normal 2 4 3 9 2" xfId="5055"/>
    <cellStyle name="Normal 2 4 4" xfId="248"/>
    <cellStyle name="Normal 2 4 4 2" xfId="373"/>
    <cellStyle name="Normal 2 4 4 2 2" xfId="577"/>
    <cellStyle name="Normal 2 4 4 2 2 2" xfId="1625"/>
    <cellStyle name="Normal 2 4 4 2 2 2 2" xfId="3242"/>
    <cellStyle name="Normal 2 4 4 2 2 2 2 2" xfId="6419"/>
    <cellStyle name="Normal 2 4 4 2 2 2 3" xfId="4832"/>
    <cellStyle name="Normal 2 4 4 2 2 3" xfId="1102"/>
    <cellStyle name="Normal 2 4 4 2 2 3 2" xfId="2719"/>
    <cellStyle name="Normal 2 4 4 2 2 3 2 2" xfId="5896"/>
    <cellStyle name="Normal 2 4 4 2 2 3 3" xfId="4309"/>
    <cellStyle name="Normal 2 4 4 2 2 4" xfId="2196"/>
    <cellStyle name="Normal 2 4 4 2 2 4 2" xfId="5373"/>
    <cellStyle name="Normal 2 4 4 2 2 5" xfId="3786"/>
    <cellStyle name="Normal 2 4 4 2 3" xfId="1421"/>
    <cellStyle name="Normal 2 4 4 2 3 2" xfId="3038"/>
    <cellStyle name="Normal 2 4 4 2 3 2 2" xfId="6215"/>
    <cellStyle name="Normal 2 4 4 2 3 3" xfId="4628"/>
    <cellStyle name="Normal 2 4 4 2 4" xfId="898"/>
    <cellStyle name="Normal 2 4 4 2 4 2" xfId="2515"/>
    <cellStyle name="Normal 2 4 4 2 4 2 2" xfId="5692"/>
    <cellStyle name="Normal 2 4 4 2 4 3" xfId="4105"/>
    <cellStyle name="Normal 2 4 4 2 5" xfId="1992"/>
    <cellStyle name="Normal 2 4 4 2 5 2" xfId="5169"/>
    <cellStyle name="Normal 2 4 4 2 6" xfId="3582"/>
    <cellStyle name="Normal 2 4 4 3" xfId="456"/>
    <cellStyle name="Normal 2 4 4 3 2" xfId="660"/>
    <cellStyle name="Normal 2 4 4 3 2 2" xfId="1708"/>
    <cellStyle name="Normal 2 4 4 3 2 2 2" xfId="3325"/>
    <cellStyle name="Normal 2 4 4 3 2 2 2 2" xfId="6502"/>
    <cellStyle name="Normal 2 4 4 3 2 2 3" xfId="4915"/>
    <cellStyle name="Normal 2 4 4 3 2 3" xfId="1185"/>
    <cellStyle name="Normal 2 4 4 3 2 3 2" xfId="2802"/>
    <cellStyle name="Normal 2 4 4 3 2 3 2 2" xfId="5979"/>
    <cellStyle name="Normal 2 4 4 3 2 3 3" xfId="4392"/>
    <cellStyle name="Normal 2 4 4 3 2 4" xfId="2279"/>
    <cellStyle name="Normal 2 4 4 3 2 4 2" xfId="5456"/>
    <cellStyle name="Normal 2 4 4 3 2 5" xfId="3869"/>
    <cellStyle name="Normal 2 4 4 3 3" xfId="1504"/>
    <cellStyle name="Normal 2 4 4 3 3 2" xfId="3121"/>
    <cellStyle name="Normal 2 4 4 3 3 2 2" xfId="6298"/>
    <cellStyle name="Normal 2 4 4 3 3 3" xfId="4711"/>
    <cellStyle name="Normal 2 4 4 3 4" xfId="981"/>
    <cellStyle name="Normal 2 4 4 3 4 2" xfId="2598"/>
    <cellStyle name="Normal 2 4 4 3 4 2 2" xfId="5775"/>
    <cellStyle name="Normal 2 4 4 3 4 3" xfId="4188"/>
    <cellStyle name="Normal 2 4 4 3 5" xfId="2075"/>
    <cellStyle name="Normal 2 4 4 3 5 2" xfId="5252"/>
    <cellStyle name="Normal 2 4 4 3 6" xfId="3665"/>
    <cellStyle name="Normal 2 4 4 4" xfId="320"/>
    <cellStyle name="Normal 2 4 4 4 2" xfId="1368"/>
    <cellStyle name="Normal 2 4 4 4 2 2" xfId="2985"/>
    <cellStyle name="Normal 2 4 4 4 2 2 2" xfId="6162"/>
    <cellStyle name="Normal 2 4 4 4 2 3" xfId="4575"/>
    <cellStyle name="Normal 2 4 4 4 3" xfId="845"/>
    <cellStyle name="Normal 2 4 4 4 3 2" xfId="2462"/>
    <cellStyle name="Normal 2 4 4 4 3 2 2" xfId="5639"/>
    <cellStyle name="Normal 2 4 4 4 3 3" xfId="4052"/>
    <cellStyle name="Normal 2 4 4 4 4" xfId="1939"/>
    <cellStyle name="Normal 2 4 4 4 4 2" xfId="5116"/>
    <cellStyle name="Normal 2 4 4 4 5" xfId="3529"/>
    <cellStyle name="Normal 2 4 4 5" xfId="524"/>
    <cellStyle name="Normal 2 4 4 5 2" xfId="1572"/>
    <cellStyle name="Normal 2 4 4 5 2 2" xfId="3189"/>
    <cellStyle name="Normal 2 4 4 5 2 2 2" xfId="6366"/>
    <cellStyle name="Normal 2 4 4 5 2 3" xfId="4779"/>
    <cellStyle name="Normal 2 4 4 5 3" xfId="1049"/>
    <cellStyle name="Normal 2 4 4 5 3 2" xfId="2666"/>
    <cellStyle name="Normal 2 4 4 5 3 2 2" xfId="5843"/>
    <cellStyle name="Normal 2 4 4 5 3 3" xfId="4256"/>
    <cellStyle name="Normal 2 4 4 5 4" xfId="2143"/>
    <cellStyle name="Normal 2 4 4 5 4 2" xfId="5320"/>
    <cellStyle name="Normal 2 4 4 5 5" xfId="3733"/>
    <cellStyle name="Normal 2 4 4 6" xfId="1300"/>
    <cellStyle name="Normal 2 4 4 6 2" xfId="2917"/>
    <cellStyle name="Normal 2 4 4 6 2 2" xfId="6094"/>
    <cellStyle name="Normal 2 4 4 6 3" xfId="4507"/>
    <cellStyle name="Normal 2 4 4 7" xfId="777"/>
    <cellStyle name="Normal 2 4 4 7 2" xfId="2394"/>
    <cellStyle name="Normal 2 4 4 7 2 2" xfId="5571"/>
    <cellStyle name="Normal 2 4 4 7 3" xfId="3984"/>
    <cellStyle name="Normal 2 4 4 8" xfId="1871"/>
    <cellStyle name="Normal 2 4 4 8 2" xfId="5048"/>
    <cellStyle name="Normal 2 4 4 9" xfId="3461"/>
    <cellStyle name="Normal 2 4 5" xfId="278"/>
    <cellStyle name="Normal 2 4 5 2" xfId="414"/>
    <cellStyle name="Normal 2 4 5 2 2" xfId="618"/>
    <cellStyle name="Normal 2 4 5 2 2 2" xfId="1666"/>
    <cellStyle name="Normal 2 4 5 2 2 2 2" xfId="3283"/>
    <cellStyle name="Normal 2 4 5 2 2 2 2 2" xfId="6460"/>
    <cellStyle name="Normal 2 4 5 2 2 2 3" xfId="4873"/>
    <cellStyle name="Normal 2 4 5 2 2 3" xfId="1143"/>
    <cellStyle name="Normal 2 4 5 2 2 3 2" xfId="2760"/>
    <cellStyle name="Normal 2 4 5 2 2 3 2 2" xfId="5937"/>
    <cellStyle name="Normal 2 4 5 2 2 3 3" xfId="4350"/>
    <cellStyle name="Normal 2 4 5 2 2 4" xfId="2237"/>
    <cellStyle name="Normal 2 4 5 2 2 4 2" xfId="5414"/>
    <cellStyle name="Normal 2 4 5 2 2 5" xfId="3827"/>
    <cellStyle name="Normal 2 4 5 2 3" xfId="1462"/>
    <cellStyle name="Normal 2 4 5 2 3 2" xfId="3079"/>
    <cellStyle name="Normal 2 4 5 2 3 2 2" xfId="6256"/>
    <cellStyle name="Normal 2 4 5 2 3 3" xfId="4669"/>
    <cellStyle name="Normal 2 4 5 2 4" xfId="939"/>
    <cellStyle name="Normal 2 4 5 2 4 2" xfId="2556"/>
    <cellStyle name="Normal 2 4 5 2 4 2 2" xfId="5733"/>
    <cellStyle name="Normal 2 4 5 2 4 3" xfId="4146"/>
    <cellStyle name="Normal 2 4 5 2 5" xfId="2033"/>
    <cellStyle name="Normal 2 4 5 2 5 2" xfId="5210"/>
    <cellStyle name="Normal 2 4 5 2 6" xfId="3623"/>
    <cellStyle name="Normal 2 4 5 3" xfId="482"/>
    <cellStyle name="Normal 2 4 5 3 2" xfId="686"/>
    <cellStyle name="Normal 2 4 5 3 2 2" xfId="1734"/>
    <cellStyle name="Normal 2 4 5 3 2 2 2" xfId="3351"/>
    <cellStyle name="Normal 2 4 5 3 2 2 2 2" xfId="6528"/>
    <cellStyle name="Normal 2 4 5 3 2 2 3" xfId="4941"/>
    <cellStyle name="Normal 2 4 5 3 2 3" xfId="1211"/>
    <cellStyle name="Normal 2 4 5 3 2 3 2" xfId="2828"/>
    <cellStyle name="Normal 2 4 5 3 2 3 2 2" xfId="6005"/>
    <cellStyle name="Normal 2 4 5 3 2 3 3" xfId="4418"/>
    <cellStyle name="Normal 2 4 5 3 2 4" xfId="2305"/>
    <cellStyle name="Normal 2 4 5 3 2 4 2" xfId="5482"/>
    <cellStyle name="Normal 2 4 5 3 2 5" xfId="3895"/>
    <cellStyle name="Normal 2 4 5 3 3" xfId="1530"/>
    <cellStyle name="Normal 2 4 5 3 3 2" xfId="3147"/>
    <cellStyle name="Normal 2 4 5 3 3 2 2" xfId="6324"/>
    <cellStyle name="Normal 2 4 5 3 3 3" xfId="4737"/>
    <cellStyle name="Normal 2 4 5 3 4" xfId="1007"/>
    <cellStyle name="Normal 2 4 5 3 4 2" xfId="2624"/>
    <cellStyle name="Normal 2 4 5 3 4 2 2" xfId="5801"/>
    <cellStyle name="Normal 2 4 5 3 4 3" xfId="4214"/>
    <cellStyle name="Normal 2 4 5 3 5" xfId="2101"/>
    <cellStyle name="Normal 2 4 5 3 5 2" xfId="5278"/>
    <cellStyle name="Normal 2 4 5 3 6" xfId="3691"/>
    <cellStyle name="Normal 2 4 5 4" xfId="346"/>
    <cellStyle name="Normal 2 4 5 4 2" xfId="1394"/>
    <cellStyle name="Normal 2 4 5 4 2 2" xfId="3011"/>
    <cellStyle name="Normal 2 4 5 4 2 2 2" xfId="6188"/>
    <cellStyle name="Normal 2 4 5 4 2 3" xfId="4601"/>
    <cellStyle name="Normal 2 4 5 4 3" xfId="871"/>
    <cellStyle name="Normal 2 4 5 4 3 2" xfId="2488"/>
    <cellStyle name="Normal 2 4 5 4 3 2 2" xfId="5665"/>
    <cellStyle name="Normal 2 4 5 4 3 3" xfId="4078"/>
    <cellStyle name="Normal 2 4 5 4 4" xfId="1965"/>
    <cellStyle name="Normal 2 4 5 4 4 2" xfId="5142"/>
    <cellStyle name="Normal 2 4 5 4 5" xfId="3555"/>
    <cellStyle name="Normal 2 4 5 5" xfId="550"/>
    <cellStyle name="Normal 2 4 5 5 2" xfId="1598"/>
    <cellStyle name="Normal 2 4 5 5 2 2" xfId="3215"/>
    <cellStyle name="Normal 2 4 5 5 2 2 2" xfId="6392"/>
    <cellStyle name="Normal 2 4 5 5 2 3" xfId="4805"/>
    <cellStyle name="Normal 2 4 5 5 3" xfId="1075"/>
    <cellStyle name="Normal 2 4 5 5 3 2" xfId="2692"/>
    <cellStyle name="Normal 2 4 5 5 3 2 2" xfId="5869"/>
    <cellStyle name="Normal 2 4 5 5 3 3" xfId="4282"/>
    <cellStyle name="Normal 2 4 5 5 4" xfId="2169"/>
    <cellStyle name="Normal 2 4 5 5 4 2" xfId="5346"/>
    <cellStyle name="Normal 2 4 5 5 5" xfId="3759"/>
    <cellStyle name="Normal 2 4 5 6" xfId="1326"/>
    <cellStyle name="Normal 2 4 5 6 2" xfId="2943"/>
    <cellStyle name="Normal 2 4 5 6 2 2" xfId="6120"/>
    <cellStyle name="Normal 2 4 5 6 3" xfId="4533"/>
    <cellStyle name="Normal 2 4 5 7" xfId="803"/>
    <cellStyle name="Normal 2 4 5 7 2" xfId="2420"/>
    <cellStyle name="Normal 2 4 5 7 2 2" xfId="5597"/>
    <cellStyle name="Normal 2 4 5 7 3" xfId="4010"/>
    <cellStyle name="Normal 2 4 5 8" xfId="1897"/>
    <cellStyle name="Normal 2 4 5 8 2" xfId="5074"/>
    <cellStyle name="Normal 2 4 5 9" xfId="3487"/>
    <cellStyle name="Normal 2 4 6" xfId="374"/>
    <cellStyle name="Normal 2 4 6 2" xfId="578"/>
    <cellStyle name="Normal 2 4 6 2 2" xfId="1626"/>
    <cellStyle name="Normal 2 4 6 2 2 2" xfId="3243"/>
    <cellStyle name="Normal 2 4 6 2 2 2 2" xfId="6420"/>
    <cellStyle name="Normal 2 4 6 2 2 3" xfId="4833"/>
    <cellStyle name="Normal 2 4 6 2 3" xfId="1103"/>
    <cellStyle name="Normal 2 4 6 2 3 2" xfId="2720"/>
    <cellStyle name="Normal 2 4 6 2 3 2 2" xfId="5897"/>
    <cellStyle name="Normal 2 4 6 2 3 3" xfId="4310"/>
    <cellStyle name="Normal 2 4 6 2 4" xfId="2197"/>
    <cellStyle name="Normal 2 4 6 2 4 2" xfId="5374"/>
    <cellStyle name="Normal 2 4 6 2 5" xfId="3787"/>
    <cellStyle name="Normal 2 4 6 3" xfId="1422"/>
    <cellStyle name="Normal 2 4 6 3 2" xfId="3039"/>
    <cellStyle name="Normal 2 4 6 3 2 2" xfId="6216"/>
    <cellStyle name="Normal 2 4 6 3 3" xfId="4629"/>
    <cellStyle name="Normal 2 4 6 4" xfId="899"/>
    <cellStyle name="Normal 2 4 6 4 2" xfId="2516"/>
    <cellStyle name="Normal 2 4 6 4 2 2" xfId="5693"/>
    <cellStyle name="Normal 2 4 6 4 3" xfId="4106"/>
    <cellStyle name="Normal 2 4 6 5" xfId="1993"/>
    <cellStyle name="Normal 2 4 6 5 2" xfId="5170"/>
    <cellStyle name="Normal 2 4 6 6" xfId="3583"/>
    <cellStyle name="Normal 2 4 7" xfId="437"/>
    <cellStyle name="Normal 2 4 7 2" xfId="641"/>
    <cellStyle name="Normal 2 4 7 2 2" xfId="1689"/>
    <cellStyle name="Normal 2 4 7 2 2 2" xfId="3306"/>
    <cellStyle name="Normal 2 4 7 2 2 2 2" xfId="6483"/>
    <cellStyle name="Normal 2 4 7 2 2 3" xfId="4896"/>
    <cellStyle name="Normal 2 4 7 2 3" xfId="1166"/>
    <cellStyle name="Normal 2 4 7 2 3 2" xfId="2783"/>
    <cellStyle name="Normal 2 4 7 2 3 2 2" xfId="5960"/>
    <cellStyle name="Normal 2 4 7 2 3 3" xfId="4373"/>
    <cellStyle name="Normal 2 4 7 2 4" xfId="2260"/>
    <cellStyle name="Normal 2 4 7 2 4 2" xfId="5437"/>
    <cellStyle name="Normal 2 4 7 2 5" xfId="3850"/>
    <cellStyle name="Normal 2 4 7 3" xfId="1485"/>
    <cellStyle name="Normal 2 4 7 3 2" xfId="3102"/>
    <cellStyle name="Normal 2 4 7 3 2 2" xfId="6279"/>
    <cellStyle name="Normal 2 4 7 3 3" xfId="4692"/>
    <cellStyle name="Normal 2 4 7 4" xfId="962"/>
    <cellStyle name="Normal 2 4 7 4 2" xfId="2579"/>
    <cellStyle name="Normal 2 4 7 4 2 2" xfId="5756"/>
    <cellStyle name="Normal 2 4 7 4 3" xfId="4169"/>
    <cellStyle name="Normal 2 4 7 5" xfId="2056"/>
    <cellStyle name="Normal 2 4 7 5 2" xfId="5233"/>
    <cellStyle name="Normal 2 4 7 6" xfId="3646"/>
    <cellStyle name="Normal 2 4 8" xfId="301"/>
    <cellStyle name="Normal 2 4 8 2" xfId="1349"/>
    <cellStyle name="Normal 2 4 8 2 2" xfId="2966"/>
    <cellStyle name="Normal 2 4 8 2 2 2" xfId="6143"/>
    <cellStyle name="Normal 2 4 8 2 3" xfId="4556"/>
    <cellStyle name="Normal 2 4 8 3" xfId="826"/>
    <cellStyle name="Normal 2 4 8 3 2" xfId="2443"/>
    <cellStyle name="Normal 2 4 8 3 2 2" xfId="5620"/>
    <cellStyle name="Normal 2 4 8 3 3" xfId="4033"/>
    <cellStyle name="Normal 2 4 8 4" xfId="1920"/>
    <cellStyle name="Normal 2 4 8 4 2" xfId="5097"/>
    <cellStyle name="Normal 2 4 8 5" xfId="3510"/>
    <cellStyle name="Normal 2 4 9" xfId="505"/>
    <cellStyle name="Normal 2 4 9 2" xfId="1553"/>
    <cellStyle name="Normal 2 4 9 2 2" xfId="3170"/>
    <cellStyle name="Normal 2 4 9 2 2 2" xfId="6347"/>
    <cellStyle name="Normal 2 4 9 2 3" xfId="4760"/>
    <cellStyle name="Normal 2 4 9 3" xfId="1030"/>
    <cellStyle name="Normal 2 4 9 3 2" xfId="2647"/>
    <cellStyle name="Normal 2 4 9 3 2 2" xfId="5824"/>
    <cellStyle name="Normal 2 4 9 3 3" xfId="4237"/>
    <cellStyle name="Normal 2 4 9 4" xfId="2124"/>
    <cellStyle name="Normal 2 4 9 4 2" xfId="5301"/>
    <cellStyle name="Normal 2 4 9 5" xfId="3714"/>
    <cellStyle name="Normal 2 5" xfId="186"/>
    <cellStyle name="Normal 2 5 10" xfId="763"/>
    <cellStyle name="Normal 2 5 10 2" xfId="2380"/>
    <cellStyle name="Normal 2 5 10 2 2" xfId="5557"/>
    <cellStyle name="Normal 2 5 10 3" xfId="3970"/>
    <cellStyle name="Normal 2 5 11" xfId="1857"/>
    <cellStyle name="Normal 2 5 11 2" xfId="5034"/>
    <cellStyle name="Normal 2 5 12" xfId="3447"/>
    <cellStyle name="Normal 2 5 13" xfId="7628"/>
    <cellStyle name="Normal 2 5 13 2" xfId="9576"/>
    <cellStyle name="Normal 2 5 14" xfId="8755"/>
    <cellStyle name="Normal 2 5 2" xfId="264"/>
    <cellStyle name="Normal 2 5 2 10" xfId="3473"/>
    <cellStyle name="Normal 2 5 2 2" xfId="290"/>
    <cellStyle name="Normal 2 5 2 2 2" xfId="426"/>
    <cellStyle name="Normal 2 5 2 2 2 2" xfId="630"/>
    <cellStyle name="Normal 2 5 2 2 2 2 2" xfId="1678"/>
    <cellStyle name="Normal 2 5 2 2 2 2 2 2" xfId="3295"/>
    <cellStyle name="Normal 2 5 2 2 2 2 2 2 2" xfId="6472"/>
    <cellStyle name="Normal 2 5 2 2 2 2 2 3" xfId="4885"/>
    <cellStyle name="Normal 2 5 2 2 2 2 3" xfId="1155"/>
    <cellStyle name="Normal 2 5 2 2 2 2 3 2" xfId="2772"/>
    <cellStyle name="Normal 2 5 2 2 2 2 3 2 2" xfId="5949"/>
    <cellStyle name="Normal 2 5 2 2 2 2 3 3" xfId="4362"/>
    <cellStyle name="Normal 2 5 2 2 2 2 4" xfId="2249"/>
    <cellStyle name="Normal 2 5 2 2 2 2 4 2" xfId="5426"/>
    <cellStyle name="Normal 2 5 2 2 2 2 5" xfId="3839"/>
    <cellStyle name="Normal 2 5 2 2 2 3" xfId="1474"/>
    <cellStyle name="Normal 2 5 2 2 2 3 2" xfId="3091"/>
    <cellStyle name="Normal 2 5 2 2 2 3 2 2" xfId="6268"/>
    <cellStyle name="Normal 2 5 2 2 2 3 3" xfId="4681"/>
    <cellStyle name="Normal 2 5 2 2 2 4" xfId="951"/>
    <cellStyle name="Normal 2 5 2 2 2 4 2" xfId="2568"/>
    <cellStyle name="Normal 2 5 2 2 2 4 2 2" xfId="5745"/>
    <cellStyle name="Normal 2 5 2 2 2 4 3" xfId="4158"/>
    <cellStyle name="Normal 2 5 2 2 2 5" xfId="2045"/>
    <cellStyle name="Normal 2 5 2 2 2 5 2" xfId="5222"/>
    <cellStyle name="Normal 2 5 2 2 2 6" xfId="3635"/>
    <cellStyle name="Normal 2 5 2 2 3" xfId="494"/>
    <cellStyle name="Normal 2 5 2 2 3 2" xfId="698"/>
    <cellStyle name="Normal 2 5 2 2 3 2 2" xfId="1746"/>
    <cellStyle name="Normal 2 5 2 2 3 2 2 2" xfId="3363"/>
    <cellStyle name="Normal 2 5 2 2 3 2 2 2 2" xfId="6540"/>
    <cellStyle name="Normal 2 5 2 2 3 2 2 3" xfId="4953"/>
    <cellStyle name="Normal 2 5 2 2 3 2 3" xfId="1223"/>
    <cellStyle name="Normal 2 5 2 2 3 2 3 2" xfId="2840"/>
    <cellStyle name="Normal 2 5 2 2 3 2 3 2 2" xfId="6017"/>
    <cellStyle name="Normal 2 5 2 2 3 2 3 3" xfId="4430"/>
    <cellStyle name="Normal 2 5 2 2 3 2 4" xfId="2317"/>
    <cellStyle name="Normal 2 5 2 2 3 2 4 2" xfId="5494"/>
    <cellStyle name="Normal 2 5 2 2 3 2 5" xfId="3907"/>
    <cellStyle name="Normal 2 5 2 2 3 3" xfId="1542"/>
    <cellStyle name="Normal 2 5 2 2 3 3 2" xfId="3159"/>
    <cellStyle name="Normal 2 5 2 2 3 3 2 2" xfId="6336"/>
    <cellStyle name="Normal 2 5 2 2 3 3 3" xfId="4749"/>
    <cellStyle name="Normal 2 5 2 2 3 4" xfId="1019"/>
    <cellStyle name="Normal 2 5 2 2 3 4 2" xfId="2636"/>
    <cellStyle name="Normal 2 5 2 2 3 4 2 2" xfId="5813"/>
    <cellStyle name="Normal 2 5 2 2 3 4 3" xfId="4226"/>
    <cellStyle name="Normal 2 5 2 2 3 5" xfId="2113"/>
    <cellStyle name="Normal 2 5 2 2 3 5 2" xfId="5290"/>
    <cellStyle name="Normal 2 5 2 2 3 6" xfId="3703"/>
    <cellStyle name="Normal 2 5 2 2 4" xfId="358"/>
    <cellStyle name="Normal 2 5 2 2 4 2" xfId="1406"/>
    <cellStyle name="Normal 2 5 2 2 4 2 2" xfId="3023"/>
    <cellStyle name="Normal 2 5 2 2 4 2 2 2" xfId="6200"/>
    <cellStyle name="Normal 2 5 2 2 4 2 3" xfId="4613"/>
    <cellStyle name="Normal 2 5 2 2 4 3" xfId="883"/>
    <cellStyle name="Normal 2 5 2 2 4 3 2" xfId="2500"/>
    <cellStyle name="Normal 2 5 2 2 4 3 2 2" xfId="5677"/>
    <cellStyle name="Normal 2 5 2 2 4 3 3" xfId="4090"/>
    <cellStyle name="Normal 2 5 2 2 4 4" xfId="1977"/>
    <cellStyle name="Normal 2 5 2 2 4 4 2" xfId="5154"/>
    <cellStyle name="Normal 2 5 2 2 4 5" xfId="3567"/>
    <cellStyle name="Normal 2 5 2 2 5" xfId="562"/>
    <cellStyle name="Normal 2 5 2 2 5 2" xfId="1610"/>
    <cellStyle name="Normal 2 5 2 2 5 2 2" xfId="3227"/>
    <cellStyle name="Normal 2 5 2 2 5 2 2 2" xfId="6404"/>
    <cellStyle name="Normal 2 5 2 2 5 2 3" xfId="4817"/>
    <cellStyle name="Normal 2 5 2 2 5 3" xfId="1087"/>
    <cellStyle name="Normal 2 5 2 2 5 3 2" xfId="2704"/>
    <cellStyle name="Normal 2 5 2 2 5 3 2 2" xfId="5881"/>
    <cellStyle name="Normal 2 5 2 2 5 3 3" xfId="4294"/>
    <cellStyle name="Normal 2 5 2 2 5 4" xfId="2181"/>
    <cellStyle name="Normal 2 5 2 2 5 4 2" xfId="5358"/>
    <cellStyle name="Normal 2 5 2 2 5 5" xfId="3771"/>
    <cellStyle name="Normal 2 5 2 2 6" xfId="1338"/>
    <cellStyle name="Normal 2 5 2 2 6 2" xfId="2955"/>
    <cellStyle name="Normal 2 5 2 2 6 2 2" xfId="6132"/>
    <cellStyle name="Normal 2 5 2 2 6 3" xfId="4545"/>
    <cellStyle name="Normal 2 5 2 2 7" xfId="815"/>
    <cellStyle name="Normal 2 5 2 2 7 2" xfId="2432"/>
    <cellStyle name="Normal 2 5 2 2 7 2 2" xfId="5609"/>
    <cellStyle name="Normal 2 5 2 2 7 3" xfId="4022"/>
    <cellStyle name="Normal 2 5 2 2 8" xfId="1909"/>
    <cellStyle name="Normal 2 5 2 2 8 2" xfId="5086"/>
    <cellStyle name="Normal 2 5 2 2 9" xfId="3499"/>
    <cellStyle name="Normal 2 5 2 3" xfId="387"/>
    <cellStyle name="Normal 2 5 2 3 2" xfId="591"/>
    <cellStyle name="Normal 2 5 2 3 2 2" xfId="1639"/>
    <cellStyle name="Normal 2 5 2 3 2 2 2" xfId="3256"/>
    <cellStyle name="Normal 2 5 2 3 2 2 2 2" xfId="6433"/>
    <cellStyle name="Normal 2 5 2 3 2 2 3" xfId="4846"/>
    <cellStyle name="Normal 2 5 2 3 2 3" xfId="1116"/>
    <cellStyle name="Normal 2 5 2 3 2 3 2" xfId="2733"/>
    <cellStyle name="Normal 2 5 2 3 2 3 2 2" xfId="5910"/>
    <cellStyle name="Normal 2 5 2 3 2 3 3" xfId="4323"/>
    <cellStyle name="Normal 2 5 2 3 2 4" xfId="2210"/>
    <cellStyle name="Normal 2 5 2 3 2 4 2" xfId="5387"/>
    <cellStyle name="Normal 2 5 2 3 2 5" xfId="3800"/>
    <cellStyle name="Normal 2 5 2 3 3" xfId="1435"/>
    <cellStyle name="Normal 2 5 2 3 3 2" xfId="3052"/>
    <cellStyle name="Normal 2 5 2 3 3 2 2" xfId="6229"/>
    <cellStyle name="Normal 2 5 2 3 3 3" xfId="4642"/>
    <cellStyle name="Normal 2 5 2 3 4" xfId="912"/>
    <cellStyle name="Normal 2 5 2 3 4 2" xfId="2529"/>
    <cellStyle name="Normal 2 5 2 3 4 2 2" xfId="5706"/>
    <cellStyle name="Normal 2 5 2 3 4 3" xfId="4119"/>
    <cellStyle name="Normal 2 5 2 3 5" xfId="2006"/>
    <cellStyle name="Normal 2 5 2 3 5 2" xfId="5183"/>
    <cellStyle name="Normal 2 5 2 3 6" xfId="3596"/>
    <cellStyle name="Normal 2 5 2 4" xfId="468"/>
    <cellStyle name="Normal 2 5 2 4 2" xfId="672"/>
    <cellStyle name="Normal 2 5 2 4 2 2" xfId="1720"/>
    <cellStyle name="Normal 2 5 2 4 2 2 2" xfId="3337"/>
    <cellStyle name="Normal 2 5 2 4 2 2 2 2" xfId="6514"/>
    <cellStyle name="Normal 2 5 2 4 2 2 3" xfId="4927"/>
    <cellStyle name="Normal 2 5 2 4 2 3" xfId="1197"/>
    <cellStyle name="Normal 2 5 2 4 2 3 2" xfId="2814"/>
    <cellStyle name="Normal 2 5 2 4 2 3 2 2" xfId="5991"/>
    <cellStyle name="Normal 2 5 2 4 2 3 3" xfId="4404"/>
    <cellStyle name="Normal 2 5 2 4 2 4" xfId="2291"/>
    <cellStyle name="Normal 2 5 2 4 2 4 2" xfId="5468"/>
    <cellStyle name="Normal 2 5 2 4 2 5" xfId="3881"/>
    <cellStyle name="Normal 2 5 2 4 3" xfId="1516"/>
    <cellStyle name="Normal 2 5 2 4 3 2" xfId="3133"/>
    <cellStyle name="Normal 2 5 2 4 3 2 2" xfId="6310"/>
    <cellStyle name="Normal 2 5 2 4 3 3" xfId="4723"/>
    <cellStyle name="Normal 2 5 2 4 4" xfId="993"/>
    <cellStyle name="Normal 2 5 2 4 4 2" xfId="2610"/>
    <cellStyle name="Normal 2 5 2 4 4 2 2" xfId="5787"/>
    <cellStyle name="Normal 2 5 2 4 4 3" xfId="4200"/>
    <cellStyle name="Normal 2 5 2 4 5" xfId="2087"/>
    <cellStyle name="Normal 2 5 2 4 5 2" xfId="5264"/>
    <cellStyle name="Normal 2 5 2 4 6" xfId="3677"/>
    <cellStyle name="Normal 2 5 2 5" xfId="332"/>
    <cellStyle name="Normal 2 5 2 5 2" xfId="1380"/>
    <cellStyle name="Normal 2 5 2 5 2 2" xfId="2997"/>
    <cellStyle name="Normal 2 5 2 5 2 2 2" xfId="6174"/>
    <cellStyle name="Normal 2 5 2 5 2 3" xfId="4587"/>
    <cellStyle name="Normal 2 5 2 5 3" xfId="857"/>
    <cellStyle name="Normal 2 5 2 5 3 2" xfId="2474"/>
    <cellStyle name="Normal 2 5 2 5 3 2 2" xfId="5651"/>
    <cellStyle name="Normal 2 5 2 5 3 3" xfId="4064"/>
    <cellStyle name="Normal 2 5 2 5 4" xfId="1951"/>
    <cellStyle name="Normal 2 5 2 5 4 2" xfId="5128"/>
    <cellStyle name="Normal 2 5 2 5 5" xfId="3541"/>
    <cellStyle name="Normal 2 5 2 6" xfId="536"/>
    <cellStyle name="Normal 2 5 2 6 2" xfId="1584"/>
    <cellStyle name="Normal 2 5 2 6 2 2" xfId="3201"/>
    <cellStyle name="Normal 2 5 2 6 2 2 2" xfId="6378"/>
    <cellStyle name="Normal 2 5 2 6 2 3" xfId="4791"/>
    <cellStyle name="Normal 2 5 2 6 3" xfId="1061"/>
    <cellStyle name="Normal 2 5 2 6 3 2" xfId="2678"/>
    <cellStyle name="Normal 2 5 2 6 3 2 2" xfId="5855"/>
    <cellStyle name="Normal 2 5 2 6 3 3" xfId="4268"/>
    <cellStyle name="Normal 2 5 2 6 4" xfId="2155"/>
    <cellStyle name="Normal 2 5 2 6 4 2" xfId="5332"/>
    <cellStyle name="Normal 2 5 2 6 5" xfId="3745"/>
    <cellStyle name="Normal 2 5 2 7" xfId="1312"/>
    <cellStyle name="Normal 2 5 2 7 2" xfId="2929"/>
    <cellStyle name="Normal 2 5 2 7 2 2" xfId="6106"/>
    <cellStyle name="Normal 2 5 2 7 3" xfId="4519"/>
    <cellStyle name="Normal 2 5 2 8" xfId="789"/>
    <cellStyle name="Normal 2 5 2 8 2" xfId="2406"/>
    <cellStyle name="Normal 2 5 2 8 2 2" xfId="5583"/>
    <cellStyle name="Normal 2 5 2 8 3" xfId="3996"/>
    <cellStyle name="Normal 2 5 2 9" xfId="1883"/>
    <cellStyle name="Normal 2 5 2 9 2" xfId="5060"/>
    <cellStyle name="Normal 2 5 3" xfId="243"/>
    <cellStyle name="Normal 2 5 3 2" xfId="398"/>
    <cellStyle name="Normal 2 5 3 2 2" xfId="602"/>
    <cellStyle name="Normal 2 5 3 2 2 2" xfId="1650"/>
    <cellStyle name="Normal 2 5 3 2 2 2 2" xfId="3267"/>
    <cellStyle name="Normal 2 5 3 2 2 2 2 2" xfId="6444"/>
    <cellStyle name="Normal 2 5 3 2 2 2 3" xfId="4857"/>
    <cellStyle name="Normal 2 5 3 2 2 3" xfId="1127"/>
    <cellStyle name="Normal 2 5 3 2 2 3 2" xfId="2744"/>
    <cellStyle name="Normal 2 5 3 2 2 3 2 2" xfId="5921"/>
    <cellStyle name="Normal 2 5 3 2 2 3 3" xfId="4334"/>
    <cellStyle name="Normal 2 5 3 2 2 4" xfId="2221"/>
    <cellStyle name="Normal 2 5 3 2 2 4 2" xfId="5398"/>
    <cellStyle name="Normal 2 5 3 2 2 5" xfId="3811"/>
    <cellStyle name="Normal 2 5 3 2 3" xfId="1446"/>
    <cellStyle name="Normal 2 5 3 2 3 2" xfId="3063"/>
    <cellStyle name="Normal 2 5 3 2 3 2 2" xfId="6240"/>
    <cellStyle name="Normal 2 5 3 2 3 3" xfId="4653"/>
    <cellStyle name="Normal 2 5 3 2 4" xfId="923"/>
    <cellStyle name="Normal 2 5 3 2 4 2" xfId="2540"/>
    <cellStyle name="Normal 2 5 3 2 4 2 2" xfId="5717"/>
    <cellStyle name="Normal 2 5 3 2 4 3" xfId="4130"/>
    <cellStyle name="Normal 2 5 3 2 5" xfId="2017"/>
    <cellStyle name="Normal 2 5 3 2 5 2" xfId="5194"/>
    <cellStyle name="Normal 2 5 3 2 6" xfId="3607"/>
    <cellStyle name="Normal 2 5 3 3" xfId="453"/>
    <cellStyle name="Normal 2 5 3 3 2" xfId="657"/>
    <cellStyle name="Normal 2 5 3 3 2 2" xfId="1705"/>
    <cellStyle name="Normal 2 5 3 3 2 2 2" xfId="3322"/>
    <cellStyle name="Normal 2 5 3 3 2 2 2 2" xfId="6499"/>
    <cellStyle name="Normal 2 5 3 3 2 2 3" xfId="4912"/>
    <cellStyle name="Normal 2 5 3 3 2 3" xfId="1182"/>
    <cellStyle name="Normal 2 5 3 3 2 3 2" xfId="2799"/>
    <cellStyle name="Normal 2 5 3 3 2 3 2 2" xfId="5976"/>
    <cellStyle name="Normal 2 5 3 3 2 3 3" xfId="4389"/>
    <cellStyle name="Normal 2 5 3 3 2 4" xfId="2276"/>
    <cellStyle name="Normal 2 5 3 3 2 4 2" xfId="5453"/>
    <cellStyle name="Normal 2 5 3 3 2 5" xfId="3866"/>
    <cellStyle name="Normal 2 5 3 3 3" xfId="1501"/>
    <cellStyle name="Normal 2 5 3 3 3 2" xfId="3118"/>
    <cellStyle name="Normal 2 5 3 3 3 2 2" xfId="6295"/>
    <cellStyle name="Normal 2 5 3 3 3 3" xfId="4708"/>
    <cellStyle name="Normal 2 5 3 3 4" xfId="978"/>
    <cellStyle name="Normal 2 5 3 3 4 2" xfId="2595"/>
    <cellStyle name="Normal 2 5 3 3 4 2 2" xfId="5772"/>
    <cellStyle name="Normal 2 5 3 3 4 3" xfId="4185"/>
    <cellStyle name="Normal 2 5 3 3 5" xfId="2072"/>
    <cellStyle name="Normal 2 5 3 3 5 2" xfId="5249"/>
    <cellStyle name="Normal 2 5 3 3 6" xfId="3662"/>
    <cellStyle name="Normal 2 5 3 4" xfId="317"/>
    <cellStyle name="Normal 2 5 3 4 2" xfId="1365"/>
    <cellStyle name="Normal 2 5 3 4 2 2" xfId="2982"/>
    <cellStyle name="Normal 2 5 3 4 2 2 2" xfId="6159"/>
    <cellStyle name="Normal 2 5 3 4 2 3" xfId="4572"/>
    <cellStyle name="Normal 2 5 3 4 3" xfId="842"/>
    <cellStyle name="Normal 2 5 3 4 3 2" xfId="2459"/>
    <cellStyle name="Normal 2 5 3 4 3 2 2" xfId="5636"/>
    <cellStyle name="Normal 2 5 3 4 3 3" xfId="4049"/>
    <cellStyle name="Normal 2 5 3 4 4" xfId="1936"/>
    <cellStyle name="Normal 2 5 3 4 4 2" xfId="5113"/>
    <cellStyle name="Normal 2 5 3 4 5" xfId="3526"/>
    <cellStyle name="Normal 2 5 3 5" xfId="521"/>
    <cellStyle name="Normal 2 5 3 5 2" xfId="1569"/>
    <cellStyle name="Normal 2 5 3 5 2 2" xfId="3186"/>
    <cellStyle name="Normal 2 5 3 5 2 2 2" xfId="6363"/>
    <cellStyle name="Normal 2 5 3 5 2 3" xfId="4776"/>
    <cellStyle name="Normal 2 5 3 5 3" xfId="1046"/>
    <cellStyle name="Normal 2 5 3 5 3 2" xfId="2663"/>
    <cellStyle name="Normal 2 5 3 5 3 2 2" xfId="5840"/>
    <cellStyle name="Normal 2 5 3 5 3 3" xfId="4253"/>
    <cellStyle name="Normal 2 5 3 5 4" xfId="2140"/>
    <cellStyle name="Normal 2 5 3 5 4 2" xfId="5317"/>
    <cellStyle name="Normal 2 5 3 5 5" xfId="3730"/>
    <cellStyle name="Normal 2 5 3 6" xfId="1297"/>
    <cellStyle name="Normal 2 5 3 6 2" xfId="2914"/>
    <cellStyle name="Normal 2 5 3 6 2 2" xfId="6091"/>
    <cellStyle name="Normal 2 5 3 6 3" xfId="4504"/>
    <cellStyle name="Normal 2 5 3 7" xfId="774"/>
    <cellStyle name="Normal 2 5 3 7 2" xfId="2391"/>
    <cellStyle name="Normal 2 5 3 7 2 2" xfId="5568"/>
    <cellStyle name="Normal 2 5 3 7 3" xfId="3981"/>
    <cellStyle name="Normal 2 5 3 8" xfId="1868"/>
    <cellStyle name="Normal 2 5 3 8 2" xfId="5045"/>
    <cellStyle name="Normal 2 5 3 9" xfId="3458"/>
    <cellStyle name="Normal 2 5 4" xfId="275"/>
    <cellStyle name="Normal 2 5 4 2" xfId="411"/>
    <cellStyle name="Normal 2 5 4 2 2" xfId="615"/>
    <cellStyle name="Normal 2 5 4 2 2 2" xfId="1663"/>
    <cellStyle name="Normal 2 5 4 2 2 2 2" xfId="3280"/>
    <cellStyle name="Normal 2 5 4 2 2 2 2 2" xfId="6457"/>
    <cellStyle name="Normal 2 5 4 2 2 2 3" xfId="4870"/>
    <cellStyle name="Normal 2 5 4 2 2 3" xfId="1140"/>
    <cellStyle name="Normal 2 5 4 2 2 3 2" xfId="2757"/>
    <cellStyle name="Normal 2 5 4 2 2 3 2 2" xfId="5934"/>
    <cellStyle name="Normal 2 5 4 2 2 3 3" xfId="4347"/>
    <cellStyle name="Normal 2 5 4 2 2 4" xfId="2234"/>
    <cellStyle name="Normal 2 5 4 2 2 4 2" xfId="5411"/>
    <cellStyle name="Normal 2 5 4 2 2 5" xfId="3824"/>
    <cellStyle name="Normal 2 5 4 2 3" xfId="1459"/>
    <cellStyle name="Normal 2 5 4 2 3 2" xfId="3076"/>
    <cellStyle name="Normal 2 5 4 2 3 2 2" xfId="6253"/>
    <cellStyle name="Normal 2 5 4 2 3 3" xfId="4666"/>
    <cellStyle name="Normal 2 5 4 2 4" xfId="936"/>
    <cellStyle name="Normal 2 5 4 2 4 2" xfId="2553"/>
    <cellStyle name="Normal 2 5 4 2 4 2 2" xfId="5730"/>
    <cellStyle name="Normal 2 5 4 2 4 3" xfId="4143"/>
    <cellStyle name="Normal 2 5 4 2 5" xfId="2030"/>
    <cellStyle name="Normal 2 5 4 2 5 2" xfId="5207"/>
    <cellStyle name="Normal 2 5 4 2 6" xfId="3620"/>
    <cellStyle name="Normal 2 5 4 3" xfId="479"/>
    <cellStyle name="Normal 2 5 4 3 2" xfId="683"/>
    <cellStyle name="Normal 2 5 4 3 2 2" xfId="1731"/>
    <cellStyle name="Normal 2 5 4 3 2 2 2" xfId="3348"/>
    <cellStyle name="Normal 2 5 4 3 2 2 2 2" xfId="6525"/>
    <cellStyle name="Normal 2 5 4 3 2 2 3" xfId="4938"/>
    <cellStyle name="Normal 2 5 4 3 2 3" xfId="1208"/>
    <cellStyle name="Normal 2 5 4 3 2 3 2" xfId="2825"/>
    <cellStyle name="Normal 2 5 4 3 2 3 2 2" xfId="6002"/>
    <cellStyle name="Normal 2 5 4 3 2 3 3" xfId="4415"/>
    <cellStyle name="Normal 2 5 4 3 2 4" xfId="2302"/>
    <cellStyle name="Normal 2 5 4 3 2 4 2" xfId="5479"/>
    <cellStyle name="Normal 2 5 4 3 2 5" xfId="3892"/>
    <cellStyle name="Normal 2 5 4 3 3" xfId="1527"/>
    <cellStyle name="Normal 2 5 4 3 3 2" xfId="3144"/>
    <cellStyle name="Normal 2 5 4 3 3 2 2" xfId="6321"/>
    <cellStyle name="Normal 2 5 4 3 3 3" xfId="4734"/>
    <cellStyle name="Normal 2 5 4 3 4" xfId="1004"/>
    <cellStyle name="Normal 2 5 4 3 4 2" xfId="2621"/>
    <cellStyle name="Normal 2 5 4 3 4 2 2" xfId="5798"/>
    <cellStyle name="Normal 2 5 4 3 4 3" xfId="4211"/>
    <cellStyle name="Normal 2 5 4 3 5" xfId="2098"/>
    <cellStyle name="Normal 2 5 4 3 5 2" xfId="5275"/>
    <cellStyle name="Normal 2 5 4 3 6" xfId="3688"/>
    <cellStyle name="Normal 2 5 4 4" xfId="343"/>
    <cellStyle name="Normal 2 5 4 4 2" xfId="1391"/>
    <cellStyle name="Normal 2 5 4 4 2 2" xfId="3008"/>
    <cellStyle name="Normal 2 5 4 4 2 2 2" xfId="6185"/>
    <cellStyle name="Normal 2 5 4 4 2 3" xfId="4598"/>
    <cellStyle name="Normal 2 5 4 4 3" xfId="868"/>
    <cellStyle name="Normal 2 5 4 4 3 2" xfId="2485"/>
    <cellStyle name="Normal 2 5 4 4 3 2 2" xfId="5662"/>
    <cellStyle name="Normal 2 5 4 4 3 3" xfId="4075"/>
    <cellStyle name="Normal 2 5 4 4 4" xfId="1962"/>
    <cellStyle name="Normal 2 5 4 4 4 2" xfId="5139"/>
    <cellStyle name="Normal 2 5 4 4 5" xfId="3552"/>
    <cellStyle name="Normal 2 5 4 5" xfId="547"/>
    <cellStyle name="Normal 2 5 4 5 2" xfId="1595"/>
    <cellStyle name="Normal 2 5 4 5 2 2" xfId="3212"/>
    <cellStyle name="Normal 2 5 4 5 2 2 2" xfId="6389"/>
    <cellStyle name="Normal 2 5 4 5 2 3" xfId="4802"/>
    <cellStyle name="Normal 2 5 4 5 3" xfId="1072"/>
    <cellStyle name="Normal 2 5 4 5 3 2" xfId="2689"/>
    <cellStyle name="Normal 2 5 4 5 3 2 2" xfId="5866"/>
    <cellStyle name="Normal 2 5 4 5 3 3" xfId="4279"/>
    <cellStyle name="Normal 2 5 4 5 4" xfId="2166"/>
    <cellStyle name="Normal 2 5 4 5 4 2" xfId="5343"/>
    <cellStyle name="Normal 2 5 4 5 5" xfId="3756"/>
    <cellStyle name="Normal 2 5 4 6" xfId="1323"/>
    <cellStyle name="Normal 2 5 4 6 2" xfId="2940"/>
    <cellStyle name="Normal 2 5 4 6 2 2" xfId="6117"/>
    <cellStyle name="Normal 2 5 4 6 3" xfId="4530"/>
    <cellStyle name="Normal 2 5 4 7" xfId="800"/>
    <cellStyle name="Normal 2 5 4 7 2" xfId="2417"/>
    <cellStyle name="Normal 2 5 4 7 2 2" xfId="5594"/>
    <cellStyle name="Normal 2 5 4 7 3" xfId="4007"/>
    <cellStyle name="Normal 2 5 4 8" xfId="1894"/>
    <cellStyle name="Normal 2 5 4 8 2" xfId="5071"/>
    <cellStyle name="Normal 2 5 4 9" xfId="3484"/>
    <cellStyle name="Normal 2 5 5" xfId="369"/>
    <cellStyle name="Normal 2 5 5 2" xfId="573"/>
    <cellStyle name="Normal 2 5 5 2 2" xfId="1621"/>
    <cellStyle name="Normal 2 5 5 2 2 2" xfId="3238"/>
    <cellStyle name="Normal 2 5 5 2 2 2 2" xfId="6415"/>
    <cellStyle name="Normal 2 5 5 2 2 3" xfId="4828"/>
    <cellStyle name="Normal 2 5 5 2 3" xfId="1098"/>
    <cellStyle name="Normal 2 5 5 2 3 2" xfId="2715"/>
    <cellStyle name="Normal 2 5 5 2 3 2 2" xfId="5892"/>
    <cellStyle name="Normal 2 5 5 2 3 3" xfId="4305"/>
    <cellStyle name="Normal 2 5 5 2 4" xfId="2192"/>
    <cellStyle name="Normal 2 5 5 2 4 2" xfId="5369"/>
    <cellStyle name="Normal 2 5 5 2 5" xfId="3782"/>
    <cellStyle name="Normal 2 5 5 3" xfId="1417"/>
    <cellStyle name="Normal 2 5 5 3 2" xfId="3034"/>
    <cellStyle name="Normal 2 5 5 3 2 2" xfId="6211"/>
    <cellStyle name="Normal 2 5 5 3 3" xfId="4624"/>
    <cellStyle name="Normal 2 5 5 4" xfId="894"/>
    <cellStyle name="Normal 2 5 5 4 2" xfId="2511"/>
    <cellStyle name="Normal 2 5 5 4 2 2" xfId="5688"/>
    <cellStyle name="Normal 2 5 5 4 3" xfId="4101"/>
    <cellStyle name="Normal 2 5 5 5" xfId="1988"/>
    <cellStyle name="Normal 2 5 5 5 2" xfId="5165"/>
    <cellStyle name="Normal 2 5 5 6" xfId="3578"/>
    <cellStyle name="Normal 2 5 6" xfId="442"/>
    <cellStyle name="Normal 2 5 6 2" xfId="646"/>
    <cellStyle name="Normal 2 5 6 2 2" xfId="1694"/>
    <cellStyle name="Normal 2 5 6 2 2 2" xfId="3311"/>
    <cellStyle name="Normal 2 5 6 2 2 2 2" xfId="6488"/>
    <cellStyle name="Normal 2 5 6 2 2 3" xfId="4901"/>
    <cellStyle name="Normal 2 5 6 2 3" xfId="1171"/>
    <cellStyle name="Normal 2 5 6 2 3 2" xfId="2788"/>
    <cellStyle name="Normal 2 5 6 2 3 2 2" xfId="5965"/>
    <cellStyle name="Normal 2 5 6 2 3 3" xfId="4378"/>
    <cellStyle name="Normal 2 5 6 2 4" xfId="2265"/>
    <cellStyle name="Normal 2 5 6 2 4 2" xfId="5442"/>
    <cellStyle name="Normal 2 5 6 2 5" xfId="3855"/>
    <cellStyle name="Normal 2 5 6 3" xfId="1490"/>
    <cellStyle name="Normal 2 5 6 3 2" xfId="3107"/>
    <cellStyle name="Normal 2 5 6 3 2 2" xfId="6284"/>
    <cellStyle name="Normal 2 5 6 3 3" xfId="4697"/>
    <cellStyle name="Normal 2 5 6 4" xfId="967"/>
    <cellStyle name="Normal 2 5 6 4 2" xfId="2584"/>
    <cellStyle name="Normal 2 5 6 4 2 2" xfId="5761"/>
    <cellStyle name="Normal 2 5 6 4 3" xfId="4174"/>
    <cellStyle name="Normal 2 5 6 5" xfId="2061"/>
    <cellStyle name="Normal 2 5 6 5 2" xfId="5238"/>
    <cellStyle name="Normal 2 5 6 6" xfId="3651"/>
    <cellStyle name="Normal 2 5 7" xfId="306"/>
    <cellStyle name="Normal 2 5 7 2" xfId="1354"/>
    <cellStyle name="Normal 2 5 7 2 2" xfId="2971"/>
    <cellStyle name="Normal 2 5 7 2 2 2" xfId="6148"/>
    <cellStyle name="Normal 2 5 7 2 3" xfId="4561"/>
    <cellStyle name="Normal 2 5 7 3" xfId="831"/>
    <cellStyle name="Normal 2 5 7 3 2" xfId="2448"/>
    <cellStyle name="Normal 2 5 7 3 2 2" xfId="5625"/>
    <cellStyle name="Normal 2 5 7 3 3" xfId="4038"/>
    <cellStyle name="Normal 2 5 7 4" xfId="1925"/>
    <cellStyle name="Normal 2 5 7 4 2" xfId="5102"/>
    <cellStyle name="Normal 2 5 7 5" xfId="3515"/>
    <cellStyle name="Normal 2 5 8" xfId="510"/>
    <cellStyle name="Normal 2 5 8 2" xfId="1558"/>
    <cellStyle name="Normal 2 5 8 2 2" xfId="3175"/>
    <cellStyle name="Normal 2 5 8 2 2 2" xfId="6352"/>
    <cellStyle name="Normal 2 5 8 2 3" xfId="4765"/>
    <cellStyle name="Normal 2 5 8 3" xfId="1035"/>
    <cellStyle name="Normal 2 5 8 3 2" xfId="2652"/>
    <cellStyle name="Normal 2 5 8 3 2 2" xfId="5829"/>
    <cellStyle name="Normal 2 5 8 3 3" xfId="4242"/>
    <cellStyle name="Normal 2 5 8 4" xfId="2129"/>
    <cellStyle name="Normal 2 5 8 4 2" xfId="5306"/>
    <cellStyle name="Normal 2 5 8 5" xfId="3719"/>
    <cellStyle name="Normal 2 5 9" xfId="1286"/>
    <cellStyle name="Normal 2 5 9 2" xfId="2903"/>
    <cellStyle name="Normal 2 5 9 2 2" xfId="6080"/>
    <cellStyle name="Normal 2 5 9 3" xfId="4493"/>
    <cellStyle name="Normal 2 6" xfId="226"/>
    <cellStyle name="Normal 2 6 2" xfId="7630"/>
    <cellStyle name="Normal 2 6 2 2" xfId="7631"/>
    <cellStyle name="Normal 2 6 2 2 2" xfId="7632"/>
    <cellStyle name="Normal 2 6 2 3" xfId="7633"/>
    <cellStyle name="Normal 2 6 2 3 2" xfId="7634"/>
    <cellStyle name="Normal 2 6 2 4" xfId="7635"/>
    <cellStyle name="Normal 2 6 3" xfId="7636"/>
    <cellStyle name="Normal 2 6 3 2" xfId="7637"/>
    <cellStyle name="Normal 2 6 4" xfId="7638"/>
    <cellStyle name="Normal 2 6 4 2" xfId="7639"/>
    <cellStyle name="Normal 2 6 5" xfId="7640"/>
    <cellStyle name="Normal 2 6 5 2" xfId="7641"/>
    <cellStyle name="Normal 2 6 6" xfId="7642"/>
    <cellStyle name="Normal 2 6 6 2" xfId="7643"/>
    <cellStyle name="Normal 2 6 7" xfId="7629"/>
    <cellStyle name="Normal 2 6 7 2" xfId="9577"/>
    <cellStyle name="Normal 2 6 8" xfId="8756"/>
    <cellStyle name="Normal 2 7" xfId="184"/>
    <cellStyle name="Normal 2 7 10" xfId="1855"/>
    <cellStyle name="Normal 2 7 10 2" xfId="5032"/>
    <cellStyle name="Normal 2 7 11" xfId="3445"/>
    <cellStyle name="Normal 2 7 2" xfId="262"/>
    <cellStyle name="Normal 2 7 2 2" xfId="400"/>
    <cellStyle name="Normal 2 7 2 2 2" xfId="604"/>
    <cellStyle name="Normal 2 7 2 2 2 2" xfId="1652"/>
    <cellStyle name="Normal 2 7 2 2 2 2 2" xfId="3269"/>
    <cellStyle name="Normal 2 7 2 2 2 2 2 2" xfId="6446"/>
    <cellStyle name="Normal 2 7 2 2 2 2 3" xfId="4859"/>
    <cellStyle name="Normal 2 7 2 2 2 3" xfId="1129"/>
    <cellStyle name="Normal 2 7 2 2 2 3 2" xfId="2746"/>
    <cellStyle name="Normal 2 7 2 2 2 3 2 2" xfId="5923"/>
    <cellStyle name="Normal 2 7 2 2 2 3 3" xfId="4336"/>
    <cellStyle name="Normal 2 7 2 2 2 4" xfId="2223"/>
    <cellStyle name="Normal 2 7 2 2 2 4 2" xfId="5400"/>
    <cellStyle name="Normal 2 7 2 2 2 5" xfId="3813"/>
    <cellStyle name="Normal 2 7 2 2 3" xfId="1448"/>
    <cellStyle name="Normal 2 7 2 2 3 2" xfId="3065"/>
    <cellStyle name="Normal 2 7 2 2 3 2 2" xfId="6242"/>
    <cellStyle name="Normal 2 7 2 2 3 3" xfId="4655"/>
    <cellStyle name="Normal 2 7 2 2 4" xfId="925"/>
    <cellStyle name="Normal 2 7 2 2 4 2" xfId="2542"/>
    <cellStyle name="Normal 2 7 2 2 4 2 2" xfId="5719"/>
    <cellStyle name="Normal 2 7 2 2 4 3" xfId="4132"/>
    <cellStyle name="Normal 2 7 2 2 5" xfId="2019"/>
    <cellStyle name="Normal 2 7 2 2 5 2" xfId="5196"/>
    <cellStyle name="Normal 2 7 2 2 6" xfId="3609"/>
    <cellStyle name="Normal 2 7 2 3" xfId="466"/>
    <cellStyle name="Normal 2 7 2 3 2" xfId="670"/>
    <cellStyle name="Normal 2 7 2 3 2 2" xfId="1718"/>
    <cellStyle name="Normal 2 7 2 3 2 2 2" xfId="3335"/>
    <cellStyle name="Normal 2 7 2 3 2 2 2 2" xfId="6512"/>
    <cellStyle name="Normal 2 7 2 3 2 2 3" xfId="4925"/>
    <cellStyle name="Normal 2 7 2 3 2 3" xfId="1195"/>
    <cellStyle name="Normal 2 7 2 3 2 3 2" xfId="2812"/>
    <cellStyle name="Normal 2 7 2 3 2 3 2 2" xfId="5989"/>
    <cellStyle name="Normal 2 7 2 3 2 3 3" xfId="4402"/>
    <cellStyle name="Normal 2 7 2 3 2 4" xfId="2289"/>
    <cellStyle name="Normal 2 7 2 3 2 4 2" xfId="5466"/>
    <cellStyle name="Normal 2 7 2 3 2 5" xfId="3879"/>
    <cellStyle name="Normal 2 7 2 3 3" xfId="1514"/>
    <cellStyle name="Normal 2 7 2 3 3 2" xfId="3131"/>
    <cellStyle name="Normal 2 7 2 3 3 2 2" xfId="6308"/>
    <cellStyle name="Normal 2 7 2 3 3 3" xfId="4721"/>
    <cellStyle name="Normal 2 7 2 3 4" xfId="991"/>
    <cellStyle name="Normal 2 7 2 3 4 2" xfId="2608"/>
    <cellStyle name="Normal 2 7 2 3 4 2 2" xfId="5785"/>
    <cellStyle name="Normal 2 7 2 3 4 3" xfId="4198"/>
    <cellStyle name="Normal 2 7 2 3 5" xfId="2085"/>
    <cellStyle name="Normal 2 7 2 3 5 2" xfId="5262"/>
    <cellStyle name="Normal 2 7 2 3 6" xfId="3675"/>
    <cellStyle name="Normal 2 7 2 4" xfId="330"/>
    <cellStyle name="Normal 2 7 2 4 2" xfId="1378"/>
    <cellStyle name="Normal 2 7 2 4 2 2" xfId="2995"/>
    <cellStyle name="Normal 2 7 2 4 2 2 2" xfId="6172"/>
    <cellStyle name="Normal 2 7 2 4 2 3" xfId="4585"/>
    <cellStyle name="Normal 2 7 2 4 3" xfId="855"/>
    <cellStyle name="Normal 2 7 2 4 3 2" xfId="2472"/>
    <cellStyle name="Normal 2 7 2 4 3 2 2" xfId="5649"/>
    <cellStyle name="Normal 2 7 2 4 3 3" xfId="4062"/>
    <cellStyle name="Normal 2 7 2 4 4" xfId="1949"/>
    <cellStyle name="Normal 2 7 2 4 4 2" xfId="5126"/>
    <cellStyle name="Normal 2 7 2 4 5" xfId="3539"/>
    <cellStyle name="Normal 2 7 2 5" xfId="534"/>
    <cellStyle name="Normal 2 7 2 5 2" xfId="1582"/>
    <cellStyle name="Normal 2 7 2 5 2 2" xfId="3199"/>
    <cellStyle name="Normal 2 7 2 5 2 2 2" xfId="6376"/>
    <cellStyle name="Normal 2 7 2 5 2 3" xfId="4789"/>
    <cellStyle name="Normal 2 7 2 5 3" xfId="1059"/>
    <cellStyle name="Normal 2 7 2 5 3 2" xfId="2676"/>
    <cellStyle name="Normal 2 7 2 5 3 2 2" xfId="5853"/>
    <cellStyle name="Normal 2 7 2 5 3 3" xfId="4266"/>
    <cellStyle name="Normal 2 7 2 5 4" xfId="2153"/>
    <cellStyle name="Normal 2 7 2 5 4 2" xfId="5330"/>
    <cellStyle name="Normal 2 7 2 5 5" xfId="3743"/>
    <cellStyle name="Normal 2 7 2 6" xfId="1310"/>
    <cellStyle name="Normal 2 7 2 6 2" xfId="2927"/>
    <cellStyle name="Normal 2 7 2 6 2 2" xfId="6104"/>
    <cellStyle name="Normal 2 7 2 6 3" xfId="4517"/>
    <cellStyle name="Normal 2 7 2 7" xfId="787"/>
    <cellStyle name="Normal 2 7 2 7 2" xfId="2404"/>
    <cellStyle name="Normal 2 7 2 7 2 2" xfId="5581"/>
    <cellStyle name="Normal 2 7 2 7 3" xfId="3994"/>
    <cellStyle name="Normal 2 7 2 8" xfId="1881"/>
    <cellStyle name="Normal 2 7 2 8 2" xfId="5058"/>
    <cellStyle name="Normal 2 7 2 9" xfId="3471"/>
    <cellStyle name="Normal 2 7 3" xfId="288"/>
    <cellStyle name="Normal 2 7 3 2" xfId="424"/>
    <cellStyle name="Normal 2 7 3 2 2" xfId="628"/>
    <cellStyle name="Normal 2 7 3 2 2 2" xfId="1676"/>
    <cellStyle name="Normal 2 7 3 2 2 2 2" xfId="3293"/>
    <cellStyle name="Normal 2 7 3 2 2 2 2 2" xfId="6470"/>
    <cellStyle name="Normal 2 7 3 2 2 2 3" xfId="4883"/>
    <cellStyle name="Normal 2 7 3 2 2 3" xfId="1153"/>
    <cellStyle name="Normal 2 7 3 2 2 3 2" xfId="2770"/>
    <cellStyle name="Normal 2 7 3 2 2 3 2 2" xfId="5947"/>
    <cellStyle name="Normal 2 7 3 2 2 3 3" xfId="4360"/>
    <cellStyle name="Normal 2 7 3 2 2 4" xfId="2247"/>
    <cellStyle name="Normal 2 7 3 2 2 4 2" xfId="5424"/>
    <cellStyle name="Normal 2 7 3 2 2 5" xfId="3837"/>
    <cellStyle name="Normal 2 7 3 2 3" xfId="1472"/>
    <cellStyle name="Normal 2 7 3 2 3 2" xfId="3089"/>
    <cellStyle name="Normal 2 7 3 2 3 2 2" xfId="6266"/>
    <cellStyle name="Normal 2 7 3 2 3 3" xfId="4679"/>
    <cellStyle name="Normal 2 7 3 2 4" xfId="949"/>
    <cellStyle name="Normal 2 7 3 2 4 2" xfId="2566"/>
    <cellStyle name="Normal 2 7 3 2 4 2 2" xfId="5743"/>
    <cellStyle name="Normal 2 7 3 2 4 3" xfId="4156"/>
    <cellStyle name="Normal 2 7 3 2 5" xfId="2043"/>
    <cellStyle name="Normal 2 7 3 2 5 2" xfId="5220"/>
    <cellStyle name="Normal 2 7 3 2 6" xfId="3633"/>
    <cellStyle name="Normal 2 7 3 3" xfId="492"/>
    <cellStyle name="Normal 2 7 3 3 2" xfId="696"/>
    <cellStyle name="Normal 2 7 3 3 2 2" xfId="1744"/>
    <cellStyle name="Normal 2 7 3 3 2 2 2" xfId="3361"/>
    <cellStyle name="Normal 2 7 3 3 2 2 2 2" xfId="6538"/>
    <cellStyle name="Normal 2 7 3 3 2 2 3" xfId="4951"/>
    <cellStyle name="Normal 2 7 3 3 2 3" xfId="1221"/>
    <cellStyle name="Normal 2 7 3 3 2 3 2" xfId="2838"/>
    <cellStyle name="Normal 2 7 3 3 2 3 2 2" xfId="6015"/>
    <cellStyle name="Normal 2 7 3 3 2 3 3" xfId="4428"/>
    <cellStyle name="Normal 2 7 3 3 2 4" xfId="2315"/>
    <cellStyle name="Normal 2 7 3 3 2 4 2" xfId="5492"/>
    <cellStyle name="Normal 2 7 3 3 2 5" xfId="3905"/>
    <cellStyle name="Normal 2 7 3 3 3" xfId="1540"/>
    <cellStyle name="Normal 2 7 3 3 3 2" xfId="3157"/>
    <cellStyle name="Normal 2 7 3 3 3 2 2" xfId="6334"/>
    <cellStyle name="Normal 2 7 3 3 3 3" xfId="4747"/>
    <cellStyle name="Normal 2 7 3 3 4" xfId="1017"/>
    <cellStyle name="Normal 2 7 3 3 4 2" xfId="2634"/>
    <cellStyle name="Normal 2 7 3 3 4 2 2" xfId="5811"/>
    <cellStyle name="Normal 2 7 3 3 4 3" xfId="4224"/>
    <cellStyle name="Normal 2 7 3 3 5" xfId="2111"/>
    <cellStyle name="Normal 2 7 3 3 5 2" xfId="5288"/>
    <cellStyle name="Normal 2 7 3 3 6" xfId="3701"/>
    <cellStyle name="Normal 2 7 3 4" xfId="356"/>
    <cellStyle name="Normal 2 7 3 4 2" xfId="1404"/>
    <cellStyle name="Normal 2 7 3 4 2 2" xfId="3021"/>
    <cellStyle name="Normal 2 7 3 4 2 2 2" xfId="6198"/>
    <cellStyle name="Normal 2 7 3 4 2 3" xfId="4611"/>
    <cellStyle name="Normal 2 7 3 4 3" xfId="881"/>
    <cellStyle name="Normal 2 7 3 4 3 2" xfId="2498"/>
    <cellStyle name="Normal 2 7 3 4 3 2 2" xfId="5675"/>
    <cellStyle name="Normal 2 7 3 4 3 3" xfId="4088"/>
    <cellStyle name="Normal 2 7 3 4 4" xfId="1975"/>
    <cellStyle name="Normal 2 7 3 4 4 2" xfId="5152"/>
    <cellStyle name="Normal 2 7 3 4 5" xfId="3565"/>
    <cellStyle name="Normal 2 7 3 5" xfId="560"/>
    <cellStyle name="Normal 2 7 3 5 2" xfId="1608"/>
    <cellStyle name="Normal 2 7 3 5 2 2" xfId="3225"/>
    <cellStyle name="Normal 2 7 3 5 2 2 2" xfId="6402"/>
    <cellStyle name="Normal 2 7 3 5 2 3" xfId="4815"/>
    <cellStyle name="Normal 2 7 3 5 3" xfId="1085"/>
    <cellStyle name="Normal 2 7 3 5 3 2" xfId="2702"/>
    <cellStyle name="Normal 2 7 3 5 3 2 2" xfId="5879"/>
    <cellStyle name="Normal 2 7 3 5 3 3" xfId="4292"/>
    <cellStyle name="Normal 2 7 3 5 4" xfId="2179"/>
    <cellStyle name="Normal 2 7 3 5 4 2" xfId="5356"/>
    <cellStyle name="Normal 2 7 3 5 5" xfId="3769"/>
    <cellStyle name="Normal 2 7 3 6" xfId="1336"/>
    <cellStyle name="Normal 2 7 3 6 2" xfId="2953"/>
    <cellStyle name="Normal 2 7 3 6 2 2" xfId="6130"/>
    <cellStyle name="Normal 2 7 3 6 3" xfId="4543"/>
    <cellStyle name="Normal 2 7 3 7" xfId="813"/>
    <cellStyle name="Normal 2 7 3 7 2" xfId="2430"/>
    <cellStyle name="Normal 2 7 3 7 2 2" xfId="5607"/>
    <cellStyle name="Normal 2 7 3 7 3" xfId="4020"/>
    <cellStyle name="Normal 2 7 3 8" xfId="1907"/>
    <cellStyle name="Normal 2 7 3 8 2" xfId="5084"/>
    <cellStyle name="Normal 2 7 3 9" xfId="3497"/>
    <cellStyle name="Normal 2 7 4" xfId="385"/>
    <cellStyle name="Normal 2 7 4 2" xfId="589"/>
    <cellStyle name="Normal 2 7 4 2 2" xfId="1637"/>
    <cellStyle name="Normal 2 7 4 2 2 2" xfId="3254"/>
    <cellStyle name="Normal 2 7 4 2 2 2 2" xfId="6431"/>
    <cellStyle name="Normal 2 7 4 2 2 3" xfId="4844"/>
    <cellStyle name="Normal 2 7 4 2 3" xfId="1114"/>
    <cellStyle name="Normal 2 7 4 2 3 2" xfId="2731"/>
    <cellStyle name="Normal 2 7 4 2 3 2 2" xfId="5908"/>
    <cellStyle name="Normal 2 7 4 2 3 3" xfId="4321"/>
    <cellStyle name="Normal 2 7 4 2 4" xfId="2208"/>
    <cellStyle name="Normal 2 7 4 2 4 2" xfId="5385"/>
    <cellStyle name="Normal 2 7 4 2 5" xfId="3798"/>
    <cellStyle name="Normal 2 7 4 3" xfId="1433"/>
    <cellStyle name="Normal 2 7 4 3 2" xfId="3050"/>
    <cellStyle name="Normal 2 7 4 3 2 2" xfId="6227"/>
    <cellStyle name="Normal 2 7 4 3 3" xfId="4640"/>
    <cellStyle name="Normal 2 7 4 4" xfId="910"/>
    <cellStyle name="Normal 2 7 4 4 2" xfId="2527"/>
    <cellStyle name="Normal 2 7 4 4 2 2" xfId="5704"/>
    <cellStyle name="Normal 2 7 4 4 3" xfId="4117"/>
    <cellStyle name="Normal 2 7 4 5" xfId="2004"/>
    <cellStyle name="Normal 2 7 4 5 2" xfId="5181"/>
    <cellStyle name="Normal 2 7 4 6" xfId="3594"/>
    <cellStyle name="Normal 2 7 5" xfId="440"/>
    <cellStyle name="Normal 2 7 5 2" xfId="644"/>
    <cellStyle name="Normal 2 7 5 2 2" xfId="1692"/>
    <cellStyle name="Normal 2 7 5 2 2 2" xfId="3309"/>
    <cellStyle name="Normal 2 7 5 2 2 2 2" xfId="6486"/>
    <cellStyle name="Normal 2 7 5 2 2 3" xfId="4899"/>
    <cellStyle name="Normal 2 7 5 2 3" xfId="1169"/>
    <cellStyle name="Normal 2 7 5 2 3 2" xfId="2786"/>
    <cellStyle name="Normal 2 7 5 2 3 2 2" xfId="5963"/>
    <cellStyle name="Normal 2 7 5 2 3 3" xfId="4376"/>
    <cellStyle name="Normal 2 7 5 2 4" xfId="2263"/>
    <cellStyle name="Normal 2 7 5 2 4 2" xfId="5440"/>
    <cellStyle name="Normal 2 7 5 2 5" xfId="3853"/>
    <cellStyle name="Normal 2 7 5 3" xfId="1488"/>
    <cellStyle name="Normal 2 7 5 3 2" xfId="3105"/>
    <cellStyle name="Normal 2 7 5 3 2 2" xfId="6282"/>
    <cellStyle name="Normal 2 7 5 3 3" xfId="4695"/>
    <cellStyle name="Normal 2 7 5 4" xfId="965"/>
    <cellStyle name="Normal 2 7 5 4 2" xfId="2582"/>
    <cellStyle name="Normal 2 7 5 4 2 2" xfId="5759"/>
    <cellStyle name="Normal 2 7 5 4 3" xfId="4172"/>
    <cellStyle name="Normal 2 7 5 5" xfId="2059"/>
    <cellStyle name="Normal 2 7 5 5 2" xfId="5236"/>
    <cellStyle name="Normal 2 7 5 6" xfId="3649"/>
    <cellStyle name="Normal 2 7 6" xfId="304"/>
    <cellStyle name="Normal 2 7 6 2" xfId="1352"/>
    <cellStyle name="Normal 2 7 6 2 2" xfId="2969"/>
    <cellStyle name="Normal 2 7 6 2 2 2" xfId="6146"/>
    <cellStyle name="Normal 2 7 6 2 3" xfId="4559"/>
    <cellStyle name="Normal 2 7 6 3" xfId="829"/>
    <cellStyle name="Normal 2 7 6 3 2" xfId="2446"/>
    <cellStyle name="Normal 2 7 6 3 2 2" xfId="5623"/>
    <cellStyle name="Normal 2 7 6 3 3" xfId="4036"/>
    <cellStyle name="Normal 2 7 6 4" xfId="1923"/>
    <cellStyle name="Normal 2 7 6 4 2" xfId="5100"/>
    <cellStyle name="Normal 2 7 6 5" xfId="3513"/>
    <cellStyle name="Normal 2 7 7" xfId="508"/>
    <cellStyle name="Normal 2 7 7 2" xfId="1556"/>
    <cellStyle name="Normal 2 7 7 2 2" xfId="3173"/>
    <cellStyle name="Normal 2 7 7 2 2 2" xfId="6350"/>
    <cellStyle name="Normal 2 7 7 2 3" xfId="4763"/>
    <cellStyle name="Normal 2 7 7 3" xfId="1033"/>
    <cellStyle name="Normal 2 7 7 3 2" xfId="2650"/>
    <cellStyle name="Normal 2 7 7 3 2 2" xfId="5827"/>
    <cellStyle name="Normal 2 7 7 3 3" xfId="4240"/>
    <cellStyle name="Normal 2 7 7 4" xfId="2127"/>
    <cellStyle name="Normal 2 7 7 4 2" xfId="5304"/>
    <cellStyle name="Normal 2 7 7 5" xfId="3717"/>
    <cellStyle name="Normal 2 7 8" xfId="1284"/>
    <cellStyle name="Normal 2 7 8 2" xfId="2901"/>
    <cellStyle name="Normal 2 7 8 2 2" xfId="6078"/>
    <cellStyle name="Normal 2 7 8 3" xfId="4491"/>
    <cellStyle name="Normal 2 7 9" xfId="761"/>
    <cellStyle name="Normal 2 7 9 2" xfId="2378"/>
    <cellStyle name="Normal 2 7 9 2 2" xfId="5555"/>
    <cellStyle name="Normal 2 7 9 3" xfId="3968"/>
    <cellStyle name="Normal 2 8" xfId="255"/>
    <cellStyle name="Normal 2 8 10" xfId="3464"/>
    <cellStyle name="Normal 2 8 2" xfId="281"/>
    <cellStyle name="Normal 2 8 2 2" xfId="417"/>
    <cellStyle name="Normal 2 8 2 2 2" xfId="621"/>
    <cellStyle name="Normal 2 8 2 2 2 2" xfId="1669"/>
    <cellStyle name="Normal 2 8 2 2 2 2 2" xfId="3286"/>
    <cellStyle name="Normal 2 8 2 2 2 2 2 2" xfId="6463"/>
    <cellStyle name="Normal 2 8 2 2 2 2 3" xfId="4876"/>
    <cellStyle name="Normal 2 8 2 2 2 3" xfId="1146"/>
    <cellStyle name="Normal 2 8 2 2 2 3 2" xfId="2763"/>
    <cellStyle name="Normal 2 8 2 2 2 3 2 2" xfId="5940"/>
    <cellStyle name="Normal 2 8 2 2 2 3 3" xfId="4353"/>
    <cellStyle name="Normal 2 8 2 2 2 4" xfId="2240"/>
    <cellStyle name="Normal 2 8 2 2 2 4 2" xfId="5417"/>
    <cellStyle name="Normal 2 8 2 2 2 5" xfId="3830"/>
    <cellStyle name="Normal 2 8 2 2 3" xfId="1465"/>
    <cellStyle name="Normal 2 8 2 2 3 2" xfId="3082"/>
    <cellStyle name="Normal 2 8 2 2 3 2 2" xfId="6259"/>
    <cellStyle name="Normal 2 8 2 2 3 3" xfId="4672"/>
    <cellStyle name="Normal 2 8 2 2 4" xfId="942"/>
    <cellStyle name="Normal 2 8 2 2 4 2" xfId="2559"/>
    <cellStyle name="Normal 2 8 2 2 4 2 2" xfId="5736"/>
    <cellStyle name="Normal 2 8 2 2 4 3" xfId="4149"/>
    <cellStyle name="Normal 2 8 2 2 5" xfId="2036"/>
    <cellStyle name="Normal 2 8 2 2 5 2" xfId="5213"/>
    <cellStyle name="Normal 2 8 2 2 6" xfId="3626"/>
    <cellStyle name="Normal 2 8 2 3" xfId="485"/>
    <cellStyle name="Normal 2 8 2 3 2" xfId="689"/>
    <cellStyle name="Normal 2 8 2 3 2 2" xfId="1737"/>
    <cellStyle name="Normal 2 8 2 3 2 2 2" xfId="3354"/>
    <cellStyle name="Normal 2 8 2 3 2 2 2 2" xfId="6531"/>
    <cellStyle name="Normal 2 8 2 3 2 2 3" xfId="4944"/>
    <cellStyle name="Normal 2 8 2 3 2 3" xfId="1214"/>
    <cellStyle name="Normal 2 8 2 3 2 3 2" xfId="2831"/>
    <cellStyle name="Normal 2 8 2 3 2 3 2 2" xfId="6008"/>
    <cellStyle name="Normal 2 8 2 3 2 3 3" xfId="4421"/>
    <cellStyle name="Normal 2 8 2 3 2 4" xfId="2308"/>
    <cellStyle name="Normal 2 8 2 3 2 4 2" xfId="5485"/>
    <cellStyle name="Normal 2 8 2 3 2 5" xfId="3898"/>
    <cellStyle name="Normal 2 8 2 3 3" xfId="1533"/>
    <cellStyle name="Normal 2 8 2 3 3 2" xfId="3150"/>
    <cellStyle name="Normal 2 8 2 3 3 2 2" xfId="6327"/>
    <cellStyle name="Normal 2 8 2 3 3 3" xfId="4740"/>
    <cellStyle name="Normal 2 8 2 3 4" xfId="1010"/>
    <cellStyle name="Normal 2 8 2 3 4 2" xfId="2627"/>
    <cellStyle name="Normal 2 8 2 3 4 2 2" xfId="5804"/>
    <cellStyle name="Normal 2 8 2 3 4 3" xfId="4217"/>
    <cellStyle name="Normal 2 8 2 3 5" xfId="2104"/>
    <cellStyle name="Normal 2 8 2 3 5 2" xfId="5281"/>
    <cellStyle name="Normal 2 8 2 3 6" xfId="3694"/>
    <cellStyle name="Normal 2 8 2 4" xfId="349"/>
    <cellStyle name="Normal 2 8 2 4 2" xfId="1397"/>
    <cellStyle name="Normal 2 8 2 4 2 2" xfId="3014"/>
    <cellStyle name="Normal 2 8 2 4 2 2 2" xfId="6191"/>
    <cellStyle name="Normal 2 8 2 4 2 3" xfId="4604"/>
    <cellStyle name="Normal 2 8 2 4 3" xfId="874"/>
    <cellStyle name="Normal 2 8 2 4 3 2" xfId="2491"/>
    <cellStyle name="Normal 2 8 2 4 3 2 2" xfId="5668"/>
    <cellStyle name="Normal 2 8 2 4 3 3" xfId="4081"/>
    <cellStyle name="Normal 2 8 2 4 4" xfId="1968"/>
    <cellStyle name="Normal 2 8 2 4 4 2" xfId="5145"/>
    <cellStyle name="Normal 2 8 2 4 5" xfId="3558"/>
    <cellStyle name="Normal 2 8 2 5" xfId="553"/>
    <cellStyle name="Normal 2 8 2 5 2" xfId="1601"/>
    <cellStyle name="Normal 2 8 2 5 2 2" xfId="3218"/>
    <cellStyle name="Normal 2 8 2 5 2 2 2" xfId="6395"/>
    <cellStyle name="Normal 2 8 2 5 2 3" xfId="4808"/>
    <cellStyle name="Normal 2 8 2 5 3" xfId="1078"/>
    <cellStyle name="Normal 2 8 2 5 3 2" xfId="2695"/>
    <cellStyle name="Normal 2 8 2 5 3 2 2" xfId="5872"/>
    <cellStyle name="Normal 2 8 2 5 3 3" xfId="4285"/>
    <cellStyle name="Normal 2 8 2 5 4" xfId="2172"/>
    <cellStyle name="Normal 2 8 2 5 4 2" xfId="5349"/>
    <cellStyle name="Normal 2 8 2 5 5" xfId="3762"/>
    <cellStyle name="Normal 2 8 2 6" xfId="1329"/>
    <cellStyle name="Normal 2 8 2 6 2" xfId="2946"/>
    <cellStyle name="Normal 2 8 2 6 2 2" xfId="6123"/>
    <cellStyle name="Normal 2 8 2 6 3" xfId="4536"/>
    <cellStyle name="Normal 2 8 2 7" xfId="806"/>
    <cellStyle name="Normal 2 8 2 7 2" xfId="2423"/>
    <cellStyle name="Normal 2 8 2 7 2 2" xfId="5600"/>
    <cellStyle name="Normal 2 8 2 7 3" xfId="4013"/>
    <cellStyle name="Normal 2 8 2 8" xfId="1900"/>
    <cellStyle name="Normal 2 8 2 8 2" xfId="5077"/>
    <cellStyle name="Normal 2 8 2 9" xfId="3490"/>
    <cellStyle name="Normal 2 8 3" xfId="378"/>
    <cellStyle name="Normal 2 8 3 2" xfId="582"/>
    <cellStyle name="Normal 2 8 3 2 2" xfId="1630"/>
    <cellStyle name="Normal 2 8 3 2 2 2" xfId="3247"/>
    <cellStyle name="Normal 2 8 3 2 2 2 2" xfId="6424"/>
    <cellStyle name="Normal 2 8 3 2 2 3" xfId="4837"/>
    <cellStyle name="Normal 2 8 3 2 3" xfId="1107"/>
    <cellStyle name="Normal 2 8 3 2 3 2" xfId="2724"/>
    <cellStyle name="Normal 2 8 3 2 3 2 2" xfId="5901"/>
    <cellStyle name="Normal 2 8 3 2 3 3" xfId="4314"/>
    <cellStyle name="Normal 2 8 3 2 4" xfId="2201"/>
    <cellStyle name="Normal 2 8 3 2 4 2" xfId="5378"/>
    <cellStyle name="Normal 2 8 3 2 5" xfId="3791"/>
    <cellStyle name="Normal 2 8 3 3" xfId="1426"/>
    <cellStyle name="Normal 2 8 3 3 2" xfId="3043"/>
    <cellStyle name="Normal 2 8 3 3 2 2" xfId="6220"/>
    <cellStyle name="Normal 2 8 3 3 3" xfId="4633"/>
    <cellStyle name="Normal 2 8 3 4" xfId="903"/>
    <cellStyle name="Normal 2 8 3 4 2" xfId="2520"/>
    <cellStyle name="Normal 2 8 3 4 2 2" xfId="5697"/>
    <cellStyle name="Normal 2 8 3 4 3" xfId="4110"/>
    <cellStyle name="Normal 2 8 3 5" xfId="1997"/>
    <cellStyle name="Normal 2 8 3 5 2" xfId="5174"/>
    <cellStyle name="Normal 2 8 3 6" xfId="3587"/>
    <cellStyle name="Normal 2 8 4" xfId="459"/>
    <cellStyle name="Normal 2 8 4 2" xfId="663"/>
    <cellStyle name="Normal 2 8 4 2 2" xfId="1711"/>
    <cellStyle name="Normal 2 8 4 2 2 2" xfId="3328"/>
    <cellStyle name="Normal 2 8 4 2 2 2 2" xfId="6505"/>
    <cellStyle name="Normal 2 8 4 2 2 3" xfId="4918"/>
    <cellStyle name="Normal 2 8 4 2 3" xfId="1188"/>
    <cellStyle name="Normal 2 8 4 2 3 2" xfId="2805"/>
    <cellStyle name="Normal 2 8 4 2 3 2 2" xfId="5982"/>
    <cellStyle name="Normal 2 8 4 2 3 3" xfId="4395"/>
    <cellStyle name="Normal 2 8 4 2 4" xfId="2282"/>
    <cellStyle name="Normal 2 8 4 2 4 2" xfId="5459"/>
    <cellStyle name="Normal 2 8 4 2 5" xfId="3872"/>
    <cellStyle name="Normal 2 8 4 3" xfId="1507"/>
    <cellStyle name="Normal 2 8 4 3 2" xfId="3124"/>
    <cellStyle name="Normal 2 8 4 3 2 2" xfId="6301"/>
    <cellStyle name="Normal 2 8 4 3 3" xfId="4714"/>
    <cellStyle name="Normal 2 8 4 4" xfId="984"/>
    <cellStyle name="Normal 2 8 4 4 2" xfId="2601"/>
    <cellStyle name="Normal 2 8 4 4 2 2" xfId="5778"/>
    <cellStyle name="Normal 2 8 4 4 3" xfId="4191"/>
    <cellStyle name="Normal 2 8 4 5" xfId="2078"/>
    <cellStyle name="Normal 2 8 4 5 2" xfId="5255"/>
    <cellStyle name="Normal 2 8 4 6" xfId="3668"/>
    <cellStyle name="Normal 2 8 5" xfId="323"/>
    <cellStyle name="Normal 2 8 5 2" xfId="1371"/>
    <cellStyle name="Normal 2 8 5 2 2" xfId="2988"/>
    <cellStyle name="Normal 2 8 5 2 2 2" xfId="6165"/>
    <cellStyle name="Normal 2 8 5 2 3" xfId="4578"/>
    <cellStyle name="Normal 2 8 5 3" xfId="848"/>
    <cellStyle name="Normal 2 8 5 3 2" xfId="2465"/>
    <cellStyle name="Normal 2 8 5 3 2 2" xfId="5642"/>
    <cellStyle name="Normal 2 8 5 3 3" xfId="4055"/>
    <cellStyle name="Normal 2 8 5 4" xfId="1942"/>
    <cellStyle name="Normal 2 8 5 4 2" xfId="5119"/>
    <cellStyle name="Normal 2 8 5 5" xfId="3532"/>
    <cellStyle name="Normal 2 8 6" xfId="527"/>
    <cellStyle name="Normal 2 8 6 2" xfId="1575"/>
    <cellStyle name="Normal 2 8 6 2 2" xfId="3192"/>
    <cellStyle name="Normal 2 8 6 2 2 2" xfId="6369"/>
    <cellStyle name="Normal 2 8 6 2 3" xfId="4782"/>
    <cellStyle name="Normal 2 8 6 3" xfId="1052"/>
    <cellStyle name="Normal 2 8 6 3 2" xfId="2669"/>
    <cellStyle name="Normal 2 8 6 3 2 2" xfId="5846"/>
    <cellStyle name="Normal 2 8 6 3 3" xfId="4259"/>
    <cellStyle name="Normal 2 8 6 4" xfId="2146"/>
    <cellStyle name="Normal 2 8 6 4 2" xfId="5323"/>
    <cellStyle name="Normal 2 8 6 5" xfId="3736"/>
    <cellStyle name="Normal 2 8 7" xfId="1303"/>
    <cellStyle name="Normal 2 8 7 2" xfId="2920"/>
    <cellStyle name="Normal 2 8 7 2 2" xfId="6097"/>
    <cellStyle name="Normal 2 8 7 3" xfId="4510"/>
    <cellStyle name="Normal 2 8 8" xfId="780"/>
    <cellStyle name="Normal 2 8 8 2" xfId="2397"/>
    <cellStyle name="Normal 2 8 8 2 2" xfId="5574"/>
    <cellStyle name="Normal 2 8 8 3" xfId="3987"/>
    <cellStyle name="Normal 2 8 9" xfId="1874"/>
    <cellStyle name="Normal 2 8 9 2" xfId="5051"/>
    <cellStyle name="Normal 2 9" xfId="237"/>
    <cellStyle name="Normal 2 9 2" xfId="377"/>
    <cellStyle name="Normal 2 9 2 2" xfId="581"/>
    <cellStyle name="Normal 2 9 2 2 2" xfId="1629"/>
    <cellStyle name="Normal 2 9 2 2 2 2" xfId="3246"/>
    <cellStyle name="Normal 2 9 2 2 2 2 2" xfId="6423"/>
    <cellStyle name="Normal 2 9 2 2 2 3" xfId="4836"/>
    <cellStyle name="Normal 2 9 2 2 3" xfId="1106"/>
    <cellStyle name="Normal 2 9 2 2 3 2" xfId="2723"/>
    <cellStyle name="Normal 2 9 2 2 3 2 2" xfId="5900"/>
    <cellStyle name="Normal 2 9 2 2 3 3" xfId="4313"/>
    <cellStyle name="Normal 2 9 2 2 4" xfId="2200"/>
    <cellStyle name="Normal 2 9 2 2 4 2" xfId="5377"/>
    <cellStyle name="Normal 2 9 2 2 5" xfId="3790"/>
    <cellStyle name="Normal 2 9 2 3" xfId="1425"/>
    <cellStyle name="Normal 2 9 2 3 2" xfId="3042"/>
    <cellStyle name="Normal 2 9 2 3 2 2" xfId="6219"/>
    <cellStyle name="Normal 2 9 2 3 3" xfId="4632"/>
    <cellStyle name="Normal 2 9 2 4" xfId="902"/>
    <cellStyle name="Normal 2 9 2 4 2" xfId="2519"/>
    <cellStyle name="Normal 2 9 2 4 2 2" xfId="5696"/>
    <cellStyle name="Normal 2 9 2 4 3" xfId="4109"/>
    <cellStyle name="Normal 2 9 2 5" xfId="1996"/>
    <cellStyle name="Normal 2 9 2 5 2" xfId="5173"/>
    <cellStyle name="Normal 2 9 2 6" xfId="3586"/>
    <cellStyle name="Normal 2 9 3" xfId="450"/>
    <cellStyle name="Normal 2 9 3 2" xfId="654"/>
    <cellStyle name="Normal 2 9 3 2 2" xfId="1702"/>
    <cellStyle name="Normal 2 9 3 2 2 2" xfId="3319"/>
    <cellStyle name="Normal 2 9 3 2 2 2 2" xfId="6496"/>
    <cellStyle name="Normal 2 9 3 2 2 3" xfId="4909"/>
    <cellStyle name="Normal 2 9 3 2 3" xfId="1179"/>
    <cellStyle name="Normal 2 9 3 2 3 2" xfId="2796"/>
    <cellStyle name="Normal 2 9 3 2 3 2 2" xfId="5973"/>
    <cellStyle name="Normal 2 9 3 2 3 3" xfId="4386"/>
    <cellStyle name="Normal 2 9 3 2 4" xfId="2273"/>
    <cellStyle name="Normal 2 9 3 2 4 2" xfId="5450"/>
    <cellStyle name="Normal 2 9 3 2 5" xfId="3863"/>
    <cellStyle name="Normal 2 9 3 3" xfId="1498"/>
    <cellStyle name="Normal 2 9 3 3 2" xfId="3115"/>
    <cellStyle name="Normal 2 9 3 3 2 2" xfId="6292"/>
    <cellStyle name="Normal 2 9 3 3 3" xfId="4705"/>
    <cellStyle name="Normal 2 9 3 4" xfId="975"/>
    <cellStyle name="Normal 2 9 3 4 2" xfId="2592"/>
    <cellStyle name="Normal 2 9 3 4 2 2" xfId="5769"/>
    <cellStyle name="Normal 2 9 3 4 3" xfId="4182"/>
    <cellStyle name="Normal 2 9 3 5" xfId="2069"/>
    <cellStyle name="Normal 2 9 3 5 2" xfId="5246"/>
    <cellStyle name="Normal 2 9 3 6" xfId="3659"/>
    <cellStyle name="Normal 2 9 4" xfId="314"/>
    <cellStyle name="Normal 2 9 4 2" xfId="1362"/>
    <cellStyle name="Normal 2 9 4 2 2" xfId="2979"/>
    <cellStyle name="Normal 2 9 4 2 2 2" xfId="6156"/>
    <cellStyle name="Normal 2 9 4 2 3" xfId="4569"/>
    <cellStyle name="Normal 2 9 4 3" xfId="839"/>
    <cellStyle name="Normal 2 9 4 3 2" xfId="2456"/>
    <cellStyle name="Normal 2 9 4 3 2 2" xfId="5633"/>
    <cellStyle name="Normal 2 9 4 3 3" xfId="4046"/>
    <cellStyle name="Normal 2 9 4 4" xfId="1933"/>
    <cellStyle name="Normal 2 9 4 4 2" xfId="5110"/>
    <cellStyle name="Normal 2 9 4 5" xfId="3523"/>
    <cellStyle name="Normal 2 9 5" xfId="518"/>
    <cellStyle name="Normal 2 9 5 2" xfId="1566"/>
    <cellStyle name="Normal 2 9 5 2 2" xfId="3183"/>
    <cellStyle name="Normal 2 9 5 2 2 2" xfId="6360"/>
    <cellStyle name="Normal 2 9 5 2 3" xfId="4773"/>
    <cellStyle name="Normal 2 9 5 3" xfId="1043"/>
    <cellStyle name="Normal 2 9 5 3 2" xfId="2660"/>
    <cellStyle name="Normal 2 9 5 3 2 2" xfId="5837"/>
    <cellStyle name="Normal 2 9 5 3 3" xfId="4250"/>
    <cellStyle name="Normal 2 9 5 4" xfId="2137"/>
    <cellStyle name="Normal 2 9 5 4 2" xfId="5314"/>
    <cellStyle name="Normal 2 9 5 5" xfId="3727"/>
    <cellStyle name="Normal 2 9 6" xfId="1294"/>
    <cellStyle name="Normal 2 9 6 2" xfId="2911"/>
    <cellStyle name="Normal 2 9 6 2 2" xfId="6088"/>
    <cellStyle name="Normal 2 9 6 3" xfId="4501"/>
    <cellStyle name="Normal 2 9 7" xfId="771"/>
    <cellStyle name="Normal 2 9 7 2" xfId="2388"/>
    <cellStyle name="Normal 2 9 7 2 2" xfId="5565"/>
    <cellStyle name="Normal 2 9 7 3" xfId="3978"/>
    <cellStyle name="Normal 2 9 8" xfId="1865"/>
    <cellStyle name="Normal 2 9 8 2" xfId="5042"/>
    <cellStyle name="Normal 2 9 9" xfId="3455"/>
    <cellStyle name="Normal 2_Plants" xfId="53"/>
    <cellStyle name="Normal 20" xfId="7644"/>
    <cellStyle name="Normal 20 2" xfId="7645"/>
    <cellStyle name="Normal 21" xfId="7646"/>
    <cellStyle name="Normal 21 2" xfId="7647"/>
    <cellStyle name="Normal 22" xfId="7648"/>
    <cellStyle name="Normal 22 2" xfId="7649"/>
    <cellStyle name="Normal 23" xfId="1781"/>
    <cellStyle name="Normal 23 2" xfId="7651"/>
    <cellStyle name="Normal 23 3" xfId="7650"/>
    <cellStyle name="Normal 23 4" xfId="8921"/>
    <cellStyle name="Normal 24" xfId="7652"/>
    <cellStyle name="Normal 25" xfId="7653"/>
    <cellStyle name="Normal 26" xfId="7654"/>
    <cellStyle name="Normal 27" xfId="7655"/>
    <cellStyle name="Normal 28" xfId="7656"/>
    <cellStyle name="Normal 29" xfId="7657"/>
    <cellStyle name="Normal 3" xfId="11"/>
    <cellStyle name="Normal 3 10" xfId="3404"/>
    <cellStyle name="Normal 3 10 2" xfId="7658"/>
    <cellStyle name="Normal 3 10 2 2" xfId="7659"/>
    <cellStyle name="Normal 3 10 3" xfId="7660"/>
    <cellStyle name="Normal 3 11" xfId="6567"/>
    <cellStyle name="Normal 3 11 2" xfId="7661"/>
    <cellStyle name="Normal 3 12" xfId="54"/>
    <cellStyle name="Normal 3 12 2" xfId="7662"/>
    <cellStyle name="Normal 3 13" xfId="7663"/>
    <cellStyle name="Normal 3 13 2" xfId="7664"/>
    <cellStyle name="Normal 3 14" xfId="7665"/>
    <cellStyle name="Normal 3 14 2" xfId="7666"/>
    <cellStyle name="Normal 3 15" xfId="7667"/>
    <cellStyle name="Normal 3 16" xfId="8132"/>
    <cellStyle name="Normal 3 16 2" xfId="8776"/>
    <cellStyle name="Normal 3 17" xfId="7256"/>
    <cellStyle name="Normal 3 2" xfId="55"/>
    <cellStyle name="Normal 3 2 2" xfId="227"/>
    <cellStyle name="Normal 3 2 2 2" xfId="7669"/>
    <cellStyle name="Normal 3 2 2 2 2" xfId="7670"/>
    <cellStyle name="Normal 3 2 2 3" xfId="7671"/>
    <cellStyle name="Normal 3 2 2 3 2" xfId="7672"/>
    <cellStyle name="Normal 3 2 2 4" xfId="7673"/>
    <cellStyle name="Normal 3 2 2 4 2" xfId="7674"/>
    <cellStyle name="Normal 3 2 2 5" xfId="7675"/>
    <cellStyle name="Normal 3 2 2 6" xfId="7668"/>
    <cellStyle name="Normal 3 2 2 7" xfId="8904"/>
    <cellStyle name="Normal 3 2 3" xfId="7676"/>
    <cellStyle name="Normal 3 2 3 2" xfId="7677"/>
    <cellStyle name="Normal 3 2 4" xfId="7678"/>
    <cellStyle name="Normal 3 2 4 2" xfId="7679"/>
    <cellStyle name="Normal 3 2 5" xfId="7680"/>
    <cellStyle name="Normal 3 2 5 2" xfId="7681"/>
    <cellStyle name="Normal 3 2 6" xfId="7682"/>
    <cellStyle name="Normal 3 2 6 2" xfId="7683"/>
    <cellStyle name="Normal 3 2 7" xfId="7684"/>
    <cellStyle name="Normal 3 2 7 2" xfId="7685"/>
    <cellStyle name="Normal 3 2 8" xfId="7686"/>
    <cellStyle name="Normal 3 2 9" xfId="8757"/>
    <cellStyle name="Normal 3 3" xfId="156"/>
    <cellStyle name="Normal 3 3 2" xfId="1265"/>
    <cellStyle name="Normal 3 3 2 2" xfId="2882"/>
    <cellStyle name="Normal 3 3 2 2 2" xfId="6059"/>
    <cellStyle name="Normal 3 3 2 3" xfId="4472"/>
    <cellStyle name="Normal 3 3 2 3 2" xfId="7687"/>
    <cellStyle name="Normal 3 3 2 4" xfId="7688"/>
    <cellStyle name="Normal 3 3 3" xfId="742"/>
    <cellStyle name="Normal 3 3 3 2" xfId="2359"/>
    <cellStyle name="Normal 3 3 3 2 2" xfId="5536"/>
    <cellStyle name="Normal 3 3 3 3" xfId="3949"/>
    <cellStyle name="Normal 3 3 4" xfId="1762"/>
    <cellStyle name="Normal 3 3 4 2" xfId="7690"/>
    <cellStyle name="Normal 3 3 4 3" xfId="7689"/>
    <cellStyle name="Normal 3 3 4 4" xfId="8918"/>
    <cellStyle name="Normal 3 3 5" xfId="1836"/>
    <cellStyle name="Normal 3 3 5 2" xfId="5013"/>
    <cellStyle name="Normal 3 3 6" xfId="3426"/>
    <cellStyle name="Normal 3 3 6 2" xfId="7691"/>
    <cellStyle name="Normal 3 3 7" xfId="7692"/>
    <cellStyle name="Normal 3 4" xfId="179"/>
    <cellStyle name="Normal 3 4 2" xfId="7694"/>
    <cellStyle name="Normal 3 4 2 2" xfId="7695"/>
    <cellStyle name="Normal 3 4 2 2 2" xfId="7696"/>
    <cellStyle name="Normal 3 4 2 3" xfId="7697"/>
    <cellStyle name="Normal 3 4 2 3 2" xfId="7698"/>
    <cellStyle name="Normal 3 4 2 4" xfId="7699"/>
    <cellStyle name="Normal 3 4 3" xfId="7700"/>
    <cellStyle name="Normal 3 4 3 2" xfId="7701"/>
    <cellStyle name="Normal 3 4 4" xfId="7702"/>
    <cellStyle name="Normal 3 4 4 2" xfId="7703"/>
    <cellStyle name="Normal 3 4 5" xfId="7704"/>
    <cellStyle name="Normal 3 4 5 2" xfId="7705"/>
    <cellStyle name="Normal 3 4 6" xfId="7706"/>
    <cellStyle name="Normal 3 4 6 2" xfId="7707"/>
    <cellStyle name="Normal 3 4 7" xfId="7708"/>
    <cellStyle name="Normal 3 4 8" xfId="7693"/>
    <cellStyle name="Normal 3 4 9" xfId="8899"/>
    <cellStyle name="Normal 3 5" xfId="1243"/>
    <cellStyle name="Normal 3 5 2" xfId="2860"/>
    <cellStyle name="Normal 3 5 2 2" xfId="6037"/>
    <cellStyle name="Normal 3 5 2 2 2" xfId="7709"/>
    <cellStyle name="Normal 3 5 2 3" xfId="7710"/>
    <cellStyle name="Normal 3 5 2 3 2" xfId="7711"/>
    <cellStyle name="Normal 3 5 2 4" xfId="7712"/>
    <cellStyle name="Normal 3 5 3" xfId="4450"/>
    <cellStyle name="Normal 3 5 3 2" xfId="7713"/>
    <cellStyle name="Normal 3 5 4" xfId="7714"/>
    <cellStyle name="Normal 3 5 4 2" xfId="7715"/>
    <cellStyle name="Normal 3 5 5" xfId="7716"/>
    <cellStyle name="Normal 3 5 5 2" xfId="7717"/>
    <cellStyle name="Normal 3 5 6" xfId="7718"/>
    <cellStyle name="Normal 3 6" xfId="720"/>
    <cellStyle name="Normal 3 6 2" xfId="2337"/>
    <cellStyle name="Normal 3 6 2 2" xfId="5514"/>
    <cellStyle name="Normal 3 6 2 2 2" xfId="7719"/>
    <cellStyle name="Normal 3 6 2 3" xfId="7720"/>
    <cellStyle name="Normal 3 6 2 3 2" xfId="7721"/>
    <cellStyle name="Normal 3 6 2 4" xfId="7722"/>
    <cellStyle name="Normal 3 6 3" xfId="3927"/>
    <cellStyle name="Normal 3 6 3 2" xfId="7723"/>
    <cellStyle name="Normal 3 6 4" xfId="7724"/>
    <cellStyle name="Normal 3 6 4 2" xfId="7725"/>
    <cellStyle name="Normal 3 6 5" xfId="7726"/>
    <cellStyle name="Normal 3 6 5 2" xfId="7727"/>
    <cellStyle name="Normal 3 6 6" xfId="7728"/>
    <cellStyle name="Normal 3 7" xfId="1753"/>
    <cellStyle name="Normal 3 7 2" xfId="3370"/>
    <cellStyle name="Normal 3 7 2 2" xfId="6547"/>
    <cellStyle name="Normal 3 7 2 2 2" xfId="7729"/>
    <cellStyle name="Normal 3 7 2 3" xfId="7730"/>
    <cellStyle name="Normal 3 7 2 3 2" xfId="7731"/>
    <cellStyle name="Normal 3 7 2 4" xfId="7732"/>
    <cellStyle name="Normal 3 7 3" xfId="4960"/>
    <cellStyle name="Normal 3 7 3 2" xfId="7733"/>
    <cellStyle name="Normal 3 7 4" xfId="7734"/>
    <cellStyle name="Normal 3 7 4 2" xfId="7735"/>
    <cellStyle name="Normal 3 7 5" xfId="7736"/>
    <cellStyle name="Normal 3 7 5 2" xfId="7737"/>
    <cellStyle name="Normal 3 7 6" xfId="7738"/>
    <cellStyle name="Normal 3 8" xfId="1790"/>
    <cellStyle name="Normal 3 8 2" xfId="3381"/>
    <cellStyle name="Normal 3 8 2 2" xfId="6556"/>
    <cellStyle name="Normal 3 8 2 2 2" xfId="7739"/>
    <cellStyle name="Normal 3 8 2 3" xfId="7740"/>
    <cellStyle name="Normal 3 8 2 3 2" xfId="7741"/>
    <cellStyle name="Normal 3 8 2 4" xfId="7742"/>
    <cellStyle name="Normal 3 8 3" xfId="4969"/>
    <cellStyle name="Normal 3 8 3 2" xfId="7743"/>
    <cellStyle name="Normal 3 8 4" xfId="7744"/>
    <cellStyle name="Normal 3 8 4 2" xfId="7745"/>
    <cellStyle name="Normal 3 8 5" xfId="7746"/>
    <cellStyle name="Normal 3 8 5 2" xfId="7747"/>
    <cellStyle name="Normal 3 8 6" xfId="7748"/>
    <cellStyle name="Normal 3 9" xfId="1814"/>
    <cellStyle name="Normal 3 9 2" xfId="4991"/>
    <cellStyle name="Normal 3 9 2 2" xfId="7749"/>
    <cellStyle name="Normal 3 9 3" xfId="7750"/>
    <cellStyle name="Normal 3 9 3 2" xfId="7751"/>
    <cellStyle name="Normal 3 9 4" xfId="7752"/>
    <cellStyle name="Normal 30" xfId="7753"/>
    <cellStyle name="Normal 31" xfId="7754"/>
    <cellStyle name="Normal 32" xfId="7755"/>
    <cellStyle name="Normal 33" xfId="7756"/>
    <cellStyle name="Normal 34" xfId="7757"/>
    <cellStyle name="Normal 35" xfId="1778"/>
    <cellStyle name="Normal 35 2" xfId="7758"/>
    <cellStyle name="Normal 36" xfId="7759"/>
    <cellStyle name="Normal 37" xfId="7760"/>
    <cellStyle name="Normal 38" xfId="7761"/>
    <cellStyle name="Normal 39" xfId="7762"/>
    <cellStyle name="Normal 4" xfId="56"/>
    <cellStyle name="Normal 4 10" xfId="178"/>
    <cellStyle name="Normal 4 10 2" xfId="1280"/>
    <cellStyle name="Normal 4 10 2 2" xfId="2897"/>
    <cellStyle name="Normal 4 10 2 2 2" xfId="6074"/>
    <cellStyle name="Normal 4 10 2 3" xfId="4487"/>
    <cellStyle name="Normal 4 10 3" xfId="757"/>
    <cellStyle name="Normal 4 10 3 2" xfId="2374"/>
    <cellStyle name="Normal 4 10 3 2 2" xfId="5551"/>
    <cellStyle name="Normal 4 10 3 3" xfId="3964"/>
    <cellStyle name="Normal 4 10 4" xfId="1851"/>
    <cellStyle name="Normal 4 10 4 2" xfId="5028"/>
    <cellStyle name="Normal 4 10 5" xfId="3441"/>
    <cellStyle name="Normal 4 11" xfId="1244"/>
    <cellStyle name="Normal 4 11 2" xfId="2861"/>
    <cellStyle name="Normal 4 11 2 2" xfId="6038"/>
    <cellStyle name="Normal 4 11 3" xfId="4451"/>
    <cellStyle name="Normal 4 12" xfId="721"/>
    <cellStyle name="Normal 4 12 2" xfId="2338"/>
    <cellStyle name="Normal 4 12 2 2" xfId="5515"/>
    <cellStyle name="Normal 4 12 3" xfId="3928"/>
    <cellStyle name="Normal 4 13" xfId="1754"/>
    <cellStyle name="Normal 4 13 2" xfId="3371"/>
    <cellStyle name="Normal 4 13 2 2" xfId="6548"/>
    <cellStyle name="Normal 4 13 3" xfId="4961"/>
    <cellStyle name="Normal 4 14" xfId="1791"/>
    <cellStyle name="Normal 4 14 2" xfId="3382"/>
    <cellStyle name="Normal 4 14 2 2" xfId="6557"/>
    <cellStyle name="Normal 4 14 3" xfId="4970"/>
    <cellStyle name="Normal 4 15" xfId="1815"/>
    <cellStyle name="Normal 4 15 2" xfId="4992"/>
    <cellStyle name="Normal 4 16" xfId="3405"/>
    <cellStyle name="Normal 4 17" xfId="6568"/>
    <cellStyle name="Normal 4 18" xfId="7259"/>
    <cellStyle name="Normal 4 2" xfId="157"/>
    <cellStyle name="Normal 4 2 10" xfId="743"/>
    <cellStyle name="Normal 4 2 10 2" xfId="2360"/>
    <cellStyle name="Normal 4 2 10 2 2" xfId="5537"/>
    <cellStyle name="Normal 4 2 10 3" xfId="3950"/>
    <cellStyle name="Normal 4 2 11" xfId="1837"/>
    <cellStyle name="Normal 4 2 11 2" xfId="5014"/>
    <cellStyle name="Normal 4 2 12" xfId="3427"/>
    <cellStyle name="Normal 4 2 13" xfId="7763"/>
    <cellStyle name="Normal 4 2 2" xfId="267"/>
    <cellStyle name="Normal 4 2 2 10" xfId="7764"/>
    <cellStyle name="Normal 4 2 2 10 2" xfId="9578"/>
    <cellStyle name="Normal 4 2 2 11" xfId="8758"/>
    <cellStyle name="Normal 4 2 2 2" xfId="403"/>
    <cellStyle name="Normal 4 2 2 2 2" xfId="607"/>
    <cellStyle name="Normal 4 2 2 2 2 2" xfId="1655"/>
    <cellStyle name="Normal 4 2 2 2 2 2 2" xfId="3272"/>
    <cellStyle name="Normal 4 2 2 2 2 2 2 2" xfId="6449"/>
    <cellStyle name="Normal 4 2 2 2 2 2 3" xfId="4862"/>
    <cellStyle name="Normal 4 2 2 2 2 3" xfId="1132"/>
    <cellStyle name="Normal 4 2 2 2 2 3 2" xfId="2749"/>
    <cellStyle name="Normal 4 2 2 2 2 3 2 2" xfId="5926"/>
    <cellStyle name="Normal 4 2 2 2 2 3 3" xfId="4339"/>
    <cellStyle name="Normal 4 2 2 2 2 4" xfId="2226"/>
    <cellStyle name="Normal 4 2 2 2 2 4 2" xfId="5403"/>
    <cellStyle name="Normal 4 2 2 2 2 5" xfId="3816"/>
    <cellStyle name="Normal 4 2 2 2 3" xfId="1451"/>
    <cellStyle name="Normal 4 2 2 2 3 2" xfId="3068"/>
    <cellStyle name="Normal 4 2 2 2 3 2 2" xfId="6245"/>
    <cellStyle name="Normal 4 2 2 2 3 3" xfId="4658"/>
    <cellStyle name="Normal 4 2 2 2 4" xfId="928"/>
    <cellStyle name="Normal 4 2 2 2 4 2" xfId="2545"/>
    <cellStyle name="Normal 4 2 2 2 4 2 2" xfId="5722"/>
    <cellStyle name="Normal 4 2 2 2 4 3" xfId="4135"/>
    <cellStyle name="Normal 4 2 2 2 5" xfId="2022"/>
    <cellStyle name="Normal 4 2 2 2 5 2" xfId="5199"/>
    <cellStyle name="Normal 4 2 2 2 6" xfId="3612"/>
    <cellStyle name="Normal 4 2 2 3" xfId="471"/>
    <cellStyle name="Normal 4 2 2 3 2" xfId="675"/>
    <cellStyle name="Normal 4 2 2 3 2 2" xfId="1723"/>
    <cellStyle name="Normal 4 2 2 3 2 2 2" xfId="3340"/>
    <cellStyle name="Normal 4 2 2 3 2 2 2 2" xfId="6517"/>
    <cellStyle name="Normal 4 2 2 3 2 2 3" xfId="4930"/>
    <cellStyle name="Normal 4 2 2 3 2 3" xfId="1200"/>
    <cellStyle name="Normal 4 2 2 3 2 3 2" xfId="2817"/>
    <cellStyle name="Normal 4 2 2 3 2 3 2 2" xfId="5994"/>
    <cellStyle name="Normal 4 2 2 3 2 3 3" xfId="4407"/>
    <cellStyle name="Normal 4 2 2 3 2 4" xfId="2294"/>
    <cellStyle name="Normal 4 2 2 3 2 4 2" xfId="5471"/>
    <cellStyle name="Normal 4 2 2 3 2 5" xfId="3884"/>
    <cellStyle name="Normal 4 2 2 3 3" xfId="1519"/>
    <cellStyle name="Normal 4 2 2 3 3 2" xfId="3136"/>
    <cellStyle name="Normal 4 2 2 3 3 2 2" xfId="6313"/>
    <cellStyle name="Normal 4 2 2 3 3 3" xfId="4726"/>
    <cellStyle name="Normal 4 2 2 3 4" xfId="996"/>
    <cellStyle name="Normal 4 2 2 3 4 2" xfId="2613"/>
    <cellStyle name="Normal 4 2 2 3 4 2 2" xfId="5790"/>
    <cellStyle name="Normal 4 2 2 3 4 3" xfId="4203"/>
    <cellStyle name="Normal 4 2 2 3 5" xfId="2090"/>
    <cellStyle name="Normal 4 2 2 3 5 2" xfId="5267"/>
    <cellStyle name="Normal 4 2 2 3 6" xfId="3680"/>
    <cellStyle name="Normal 4 2 2 4" xfId="335"/>
    <cellStyle name="Normal 4 2 2 4 2" xfId="1383"/>
    <cellStyle name="Normal 4 2 2 4 2 2" xfId="3000"/>
    <cellStyle name="Normal 4 2 2 4 2 2 2" xfId="6177"/>
    <cellStyle name="Normal 4 2 2 4 2 3" xfId="4590"/>
    <cellStyle name="Normal 4 2 2 4 3" xfId="860"/>
    <cellStyle name="Normal 4 2 2 4 3 2" xfId="2477"/>
    <cellStyle name="Normal 4 2 2 4 3 2 2" xfId="5654"/>
    <cellStyle name="Normal 4 2 2 4 3 3" xfId="4067"/>
    <cellStyle name="Normal 4 2 2 4 4" xfId="1954"/>
    <cellStyle name="Normal 4 2 2 4 4 2" xfId="5131"/>
    <cellStyle name="Normal 4 2 2 4 5" xfId="3544"/>
    <cellStyle name="Normal 4 2 2 5" xfId="539"/>
    <cellStyle name="Normal 4 2 2 5 2" xfId="1587"/>
    <cellStyle name="Normal 4 2 2 5 2 2" xfId="3204"/>
    <cellStyle name="Normal 4 2 2 5 2 2 2" xfId="6381"/>
    <cellStyle name="Normal 4 2 2 5 2 3" xfId="4794"/>
    <cellStyle name="Normal 4 2 2 5 3" xfId="1064"/>
    <cellStyle name="Normal 4 2 2 5 3 2" xfId="2681"/>
    <cellStyle name="Normal 4 2 2 5 3 2 2" xfId="5858"/>
    <cellStyle name="Normal 4 2 2 5 3 3" xfId="4271"/>
    <cellStyle name="Normal 4 2 2 5 4" xfId="2158"/>
    <cellStyle name="Normal 4 2 2 5 4 2" xfId="5335"/>
    <cellStyle name="Normal 4 2 2 5 5" xfId="3748"/>
    <cellStyle name="Normal 4 2 2 6" xfId="1315"/>
    <cellStyle name="Normal 4 2 2 6 2" xfId="2932"/>
    <cellStyle name="Normal 4 2 2 6 2 2" xfId="6109"/>
    <cellStyle name="Normal 4 2 2 6 3" xfId="4522"/>
    <cellStyle name="Normal 4 2 2 7" xfId="792"/>
    <cellStyle name="Normal 4 2 2 7 2" xfId="2409"/>
    <cellStyle name="Normal 4 2 2 7 2 2" xfId="5586"/>
    <cellStyle name="Normal 4 2 2 7 3" xfId="3999"/>
    <cellStyle name="Normal 4 2 2 8" xfId="1886"/>
    <cellStyle name="Normal 4 2 2 8 2" xfId="5063"/>
    <cellStyle name="Normal 4 2 2 9" xfId="3476"/>
    <cellStyle name="Normal 4 2 3" xfId="293"/>
    <cellStyle name="Normal 4 2 3 2" xfId="429"/>
    <cellStyle name="Normal 4 2 3 2 2" xfId="633"/>
    <cellStyle name="Normal 4 2 3 2 2 2" xfId="1681"/>
    <cellStyle name="Normal 4 2 3 2 2 2 2" xfId="3298"/>
    <cellStyle name="Normal 4 2 3 2 2 2 2 2" xfId="6475"/>
    <cellStyle name="Normal 4 2 3 2 2 2 3" xfId="4888"/>
    <cellStyle name="Normal 4 2 3 2 2 3" xfId="1158"/>
    <cellStyle name="Normal 4 2 3 2 2 3 2" xfId="2775"/>
    <cellStyle name="Normal 4 2 3 2 2 3 2 2" xfId="5952"/>
    <cellStyle name="Normal 4 2 3 2 2 3 3" xfId="4365"/>
    <cellStyle name="Normal 4 2 3 2 2 4" xfId="2252"/>
    <cellStyle name="Normal 4 2 3 2 2 4 2" xfId="5429"/>
    <cellStyle name="Normal 4 2 3 2 2 5" xfId="3842"/>
    <cellStyle name="Normal 4 2 3 2 3" xfId="1477"/>
    <cellStyle name="Normal 4 2 3 2 3 2" xfId="3094"/>
    <cellStyle name="Normal 4 2 3 2 3 2 2" xfId="6271"/>
    <cellStyle name="Normal 4 2 3 2 3 3" xfId="4684"/>
    <cellStyle name="Normal 4 2 3 2 4" xfId="954"/>
    <cellStyle name="Normal 4 2 3 2 4 2" xfId="2571"/>
    <cellStyle name="Normal 4 2 3 2 4 2 2" xfId="5748"/>
    <cellStyle name="Normal 4 2 3 2 4 3" xfId="4161"/>
    <cellStyle name="Normal 4 2 3 2 5" xfId="2048"/>
    <cellStyle name="Normal 4 2 3 2 5 2" xfId="5225"/>
    <cellStyle name="Normal 4 2 3 2 6" xfId="3638"/>
    <cellStyle name="Normal 4 2 3 3" xfId="497"/>
    <cellStyle name="Normal 4 2 3 3 2" xfId="701"/>
    <cellStyle name="Normal 4 2 3 3 2 2" xfId="1749"/>
    <cellStyle name="Normal 4 2 3 3 2 2 2" xfId="3366"/>
    <cellStyle name="Normal 4 2 3 3 2 2 2 2" xfId="6543"/>
    <cellStyle name="Normal 4 2 3 3 2 2 3" xfId="4956"/>
    <cellStyle name="Normal 4 2 3 3 2 3" xfId="1226"/>
    <cellStyle name="Normal 4 2 3 3 2 3 2" xfId="2843"/>
    <cellStyle name="Normal 4 2 3 3 2 3 2 2" xfId="6020"/>
    <cellStyle name="Normal 4 2 3 3 2 3 3" xfId="4433"/>
    <cellStyle name="Normal 4 2 3 3 2 4" xfId="2320"/>
    <cellStyle name="Normal 4 2 3 3 2 4 2" xfId="5497"/>
    <cellStyle name="Normal 4 2 3 3 2 5" xfId="3910"/>
    <cellStyle name="Normal 4 2 3 3 3" xfId="1545"/>
    <cellStyle name="Normal 4 2 3 3 3 2" xfId="3162"/>
    <cellStyle name="Normal 4 2 3 3 3 2 2" xfId="6339"/>
    <cellStyle name="Normal 4 2 3 3 3 3" xfId="4752"/>
    <cellStyle name="Normal 4 2 3 3 4" xfId="1022"/>
    <cellStyle name="Normal 4 2 3 3 4 2" xfId="2639"/>
    <cellStyle name="Normal 4 2 3 3 4 2 2" xfId="5816"/>
    <cellStyle name="Normal 4 2 3 3 4 3" xfId="4229"/>
    <cellStyle name="Normal 4 2 3 3 5" xfId="2116"/>
    <cellStyle name="Normal 4 2 3 3 5 2" xfId="5293"/>
    <cellStyle name="Normal 4 2 3 3 6" xfId="3706"/>
    <cellStyle name="Normal 4 2 3 4" xfId="361"/>
    <cellStyle name="Normal 4 2 3 4 2" xfId="1409"/>
    <cellStyle name="Normal 4 2 3 4 2 2" xfId="3026"/>
    <cellStyle name="Normal 4 2 3 4 2 2 2" xfId="6203"/>
    <cellStyle name="Normal 4 2 3 4 2 3" xfId="4616"/>
    <cellStyle name="Normal 4 2 3 4 3" xfId="886"/>
    <cellStyle name="Normal 4 2 3 4 3 2" xfId="2503"/>
    <cellStyle name="Normal 4 2 3 4 3 2 2" xfId="5680"/>
    <cellStyle name="Normal 4 2 3 4 3 3" xfId="4093"/>
    <cellStyle name="Normal 4 2 3 4 4" xfId="1980"/>
    <cellStyle name="Normal 4 2 3 4 4 2" xfId="5157"/>
    <cellStyle name="Normal 4 2 3 4 5" xfId="3570"/>
    <cellStyle name="Normal 4 2 3 5" xfId="565"/>
    <cellStyle name="Normal 4 2 3 5 2" xfId="1613"/>
    <cellStyle name="Normal 4 2 3 5 2 2" xfId="3230"/>
    <cellStyle name="Normal 4 2 3 5 2 2 2" xfId="6407"/>
    <cellStyle name="Normal 4 2 3 5 2 3" xfId="4820"/>
    <cellStyle name="Normal 4 2 3 5 3" xfId="1090"/>
    <cellStyle name="Normal 4 2 3 5 3 2" xfId="2707"/>
    <cellStyle name="Normal 4 2 3 5 3 2 2" xfId="5884"/>
    <cellStyle name="Normal 4 2 3 5 3 3" xfId="4297"/>
    <cellStyle name="Normal 4 2 3 5 4" xfId="2184"/>
    <cellStyle name="Normal 4 2 3 5 4 2" xfId="5361"/>
    <cellStyle name="Normal 4 2 3 5 5" xfId="3774"/>
    <cellStyle name="Normal 4 2 3 6" xfId="1341"/>
    <cellStyle name="Normal 4 2 3 6 2" xfId="2958"/>
    <cellStyle name="Normal 4 2 3 6 2 2" xfId="6135"/>
    <cellStyle name="Normal 4 2 3 6 3" xfId="4548"/>
    <cellStyle name="Normal 4 2 3 7" xfId="818"/>
    <cellStyle name="Normal 4 2 3 7 2" xfId="2435"/>
    <cellStyle name="Normal 4 2 3 7 2 2" xfId="5612"/>
    <cellStyle name="Normal 4 2 3 7 3" xfId="4025"/>
    <cellStyle name="Normal 4 2 3 8" xfId="1912"/>
    <cellStyle name="Normal 4 2 3 8 2" xfId="5089"/>
    <cellStyle name="Normal 4 2 3 9" xfId="3502"/>
    <cellStyle name="Normal 4 2 4" xfId="390"/>
    <cellStyle name="Normal 4 2 4 2" xfId="594"/>
    <cellStyle name="Normal 4 2 4 2 2" xfId="1642"/>
    <cellStyle name="Normal 4 2 4 2 2 2" xfId="3259"/>
    <cellStyle name="Normal 4 2 4 2 2 2 2" xfId="6436"/>
    <cellStyle name="Normal 4 2 4 2 2 3" xfId="4849"/>
    <cellStyle name="Normal 4 2 4 2 3" xfId="1119"/>
    <cellStyle name="Normal 4 2 4 2 3 2" xfId="2736"/>
    <cellStyle name="Normal 4 2 4 2 3 2 2" xfId="5913"/>
    <cellStyle name="Normal 4 2 4 2 3 3" xfId="4326"/>
    <cellStyle name="Normal 4 2 4 2 4" xfId="2213"/>
    <cellStyle name="Normal 4 2 4 2 4 2" xfId="5390"/>
    <cellStyle name="Normal 4 2 4 2 5" xfId="3803"/>
    <cellStyle name="Normal 4 2 4 3" xfId="1438"/>
    <cellStyle name="Normal 4 2 4 3 2" xfId="3055"/>
    <cellStyle name="Normal 4 2 4 3 2 2" xfId="6232"/>
    <cellStyle name="Normal 4 2 4 3 3" xfId="4645"/>
    <cellStyle name="Normal 4 2 4 4" xfId="915"/>
    <cellStyle name="Normal 4 2 4 4 2" xfId="2532"/>
    <cellStyle name="Normal 4 2 4 4 2 2" xfId="5709"/>
    <cellStyle name="Normal 4 2 4 4 3" xfId="4122"/>
    <cellStyle name="Normal 4 2 4 5" xfId="2009"/>
    <cellStyle name="Normal 4 2 4 5 2" xfId="5186"/>
    <cellStyle name="Normal 4 2 4 6" xfId="3599"/>
    <cellStyle name="Normal 4 2 5" xfId="445"/>
    <cellStyle name="Normal 4 2 5 2" xfId="649"/>
    <cellStyle name="Normal 4 2 5 2 2" xfId="1697"/>
    <cellStyle name="Normal 4 2 5 2 2 2" xfId="3314"/>
    <cellStyle name="Normal 4 2 5 2 2 2 2" xfId="6491"/>
    <cellStyle name="Normal 4 2 5 2 2 3" xfId="4904"/>
    <cellStyle name="Normal 4 2 5 2 3" xfId="1174"/>
    <cellStyle name="Normal 4 2 5 2 3 2" xfId="2791"/>
    <cellStyle name="Normal 4 2 5 2 3 2 2" xfId="5968"/>
    <cellStyle name="Normal 4 2 5 2 3 3" xfId="4381"/>
    <cellStyle name="Normal 4 2 5 2 4" xfId="2268"/>
    <cellStyle name="Normal 4 2 5 2 4 2" xfId="5445"/>
    <cellStyle name="Normal 4 2 5 2 5" xfId="3858"/>
    <cellStyle name="Normal 4 2 5 3" xfId="1493"/>
    <cellStyle name="Normal 4 2 5 3 2" xfId="3110"/>
    <cellStyle name="Normal 4 2 5 3 2 2" xfId="6287"/>
    <cellStyle name="Normal 4 2 5 3 3" xfId="4700"/>
    <cellStyle name="Normal 4 2 5 4" xfId="970"/>
    <cellStyle name="Normal 4 2 5 4 2" xfId="2587"/>
    <cellStyle name="Normal 4 2 5 4 2 2" xfId="5764"/>
    <cellStyle name="Normal 4 2 5 4 3" xfId="4177"/>
    <cellStyle name="Normal 4 2 5 5" xfId="2064"/>
    <cellStyle name="Normal 4 2 5 5 2" xfId="5241"/>
    <cellStyle name="Normal 4 2 5 6" xfId="3654"/>
    <cellStyle name="Normal 4 2 6" xfId="309"/>
    <cellStyle name="Normal 4 2 6 2" xfId="1357"/>
    <cellStyle name="Normal 4 2 6 2 2" xfId="2974"/>
    <cellStyle name="Normal 4 2 6 2 2 2" xfId="6151"/>
    <cellStyle name="Normal 4 2 6 2 3" xfId="4564"/>
    <cellStyle name="Normal 4 2 6 3" xfId="834"/>
    <cellStyle name="Normal 4 2 6 3 2" xfId="2451"/>
    <cellStyle name="Normal 4 2 6 3 2 2" xfId="5628"/>
    <cellStyle name="Normal 4 2 6 3 3" xfId="4041"/>
    <cellStyle name="Normal 4 2 6 4" xfId="1928"/>
    <cellStyle name="Normal 4 2 6 4 2" xfId="5105"/>
    <cellStyle name="Normal 4 2 6 5" xfId="3518"/>
    <cellStyle name="Normal 4 2 7" xfId="513"/>
    <cellStyle name="Normal 4 2 7 2" xfId="1561"/>
    <cellStyle name="Normal 4 2 7 2 2" xfId="3178"/>
    <cellStyle name="Normal 4 2 7 2 2 2" xfId="6355"/>
    <cellStyle name="Normal 4 2 7 2 3" xfId="4768"/>
    <cellStyle name="Normal 4 2 7 3" xfId="1038"/>
    <cellStyle name="Normal 4 2 7 3 2" xfId="2655"/>
    <cellStyle name="Normal 4 2 7 3 2 2" xfId="5832"/>
    <cellStyle name="Normal 4 2 7 3 3" xfId="4245"/>
    <cellStyle name="Normal 4 2 7 4" xfId="2132"/>
    <cellStyle name="Normal 4 2 7 4 2" xfId="5309"/>
    <cellStyle name="Normal 4 2 7 5" xfId="3722"/>
    <cellStyle name="Normal 4 2 8" xfId="189"/>
    <cellStyle name="Normal 4 2 8 2" xfId="1289"/>
    <cellStyle name="Normal 4 2 8 2 2" xfId="2906"/>
    <cellStyle name="Normal 4 2 8 2 2 2" xfId="6083"/>
    <cellStyle name="Normal 4 2 8 2 3" xfId="4496"/>
    <cellStyle name="Normal 4 2 8 3" xfId="766"/>
    <cellStyle name="Normal 4 2 8 3 2" xfId="2383"/>
    <cellStyle name="Normal 4 2 8 3 2 2" xfId="5560"/>
    <cellStyle name="Normal 4 2 8 3 3" xfId="3973"/>
    <cellStyle name="Normal 4 2 8 4" xfId="1860"/>
    <cellStyle name="Normal 4 2 8 4 2" xfId="5037"/>
    <cellStyle name="Normal 4 2 8 5" xfId="3450"/>
    <cellStyle name="Normal 4 2 9" xfId="1266"/>
    <cellStyle name="Normal 4 2 9 2" xfId="2883"/>
    <cellStyle name="Normal 4 2 9 2 2" xfId="6060"/>
    <cellStyle name="Normal 4 2 9 3" xfId="4473"/>
    <cellStyle name="Normal 4 3" xfId="258"/>
    <cellStyle name="Normal 4 3 10" xfId="3467"/>
    <cellStyle name="Normal 4 3 2" xfId="284"/>
    <cellStyle name="Normal 4 3 2 2" xfId="420"/>
    <cellStyle name="Normal 4 3 2 2 2" xfId="624"/>
    <cellStyle name="Normal 4 3 2 2 2 2" xfId="1672"/>
    <cellStyle name="Normal 4 3 2 2 2 2 2" xfId="3289"/>
    <cellStyle name="Normal 4 3 2 2 2 2 2 2" xfId="6466"/>
    <cellStyle name="Normal 4 3 2 2 2 2 3" xfId="4879"/>
    <cellStyle name="Normal 4 3 2 2 2 3" xfId="1149"/>
    <cellStyle name="Normal 4 3 2 2 2 3 2" xfId="2766"/>
    <cellStyle name="Normal 4 3 2 2 2 3 2 2" xfId="5943"/>
    <cellStyle name="Normal 4 3 2 2 2 3 3" xfId="4356"/>
    <cellStyle name="Normal 4 3 2 2 2 4" xfId="2243"/>
    <cellStyle name="Normal 4 3 2 2 2 4 2" xfId="5420"/>
    <cellStyle name="Normal 4 3 2 2 2 5" xfId="3833"/>
    <cellStyle name="Normal 4 3 2 2 3" xfId="1468"/>
    <cellStyle name="Normal 4 3 2 2 3 2" xfId="3085"/>
    <cellStyle name="Normal 4 3 2 2 3 2 2" xfId="6262"/>
    <cellStyle name="Normal 4 3 2 2 3 3" xfId="4675"/>
    <cellStyle name="Normal 4 3 2 2 4" xfId="945"/>
    <cellStyle name="Normal 4 3 2 2 4 2" xfId="2562"/>
    <cellStyle name="Normal 4 3 2 2 4 2 2" xfId="5739"/>
    <cellStyle name="Normal 4 3 2 2 4 3" xfId="4152"/>
    <cellStyle name="Normal 4 3 2 2 5" xfId="2039"/>
    <cellStyle name="Normal 4 3 2 2 5 2" xfId="5216"/>
    <cellStyle name="Normal 4 3 2 2 6" xfId="3629"/>
    <cellStyle name="Normal 4 3 2 3" xfId="488"/>
    <cellStyle name="Normal 4 3 2 3 2" xfId="692"/>
    <cellStyle name="Normal 4 3 2 3 2 2" xfId="1740"/>
    <cellStyle name="Normal 4 3 2 3 2 2 2" xfId="3357"/>
    <cellStyle name="Normal 4 3 2 3 2 2 2 2" xfId="6534"/>
    <cellStyle name="Normal 4 3 2 3 2 2 3" xfId="4947"/>
    <cellStyle name="Normal 4 3 2 3 2 3" xfId="1217"/>
    <cellStyle name="Normal 4 3 2 3 2 3 2" xfId="2834"/>
    <cellStyle name="Normal 4 3 2 3 2 3 2 2" xfId="6011"/>
    <cellStyle name="Normal 4 3 2 3 2 3 3" xfId="4424"/>
    <cellStyle name="Normal 4 3 2 3 2 4" xfId="2311"/>
    <cellStyle name="Normal 4 3 2 3 2 4 2" xfId="5488"/>
    <cellStyle name="Normal 4 3 2 3 2 5" xfId="3901"/>
    <cellStyle name="Normal 4 3 2 3 3" xfId="1536"/>
    <cellStyle name="Normal 4 3 2 3 3 2" xfId="3153"/>
    <cellStyle name="Normal 4 3 2 3 3 2 2" xfId="6330"/>
    <cellStyle name="Normal 4 3 2 3 3 3" xfId="4743"/>
    <cellStyle name="Normal 4 3 2 3 4" xfId="1013"/>
    <cellStyle name="Normal 4 3 2 3 4 2" xfId="2630"/>
    <cellStyle name="Normal 4 3 2 3 4 2 2" xfId="5807"/>
    <cellStyle name="Normal 4 3 2 3 4 3" xfId="4220"/>
    <cellStyle name="Normal 4 3 2 3 5" xfId="2107"/>
    <cellStyle name="Normal 4 3 2 3 5 2" xfId="5284"/>
    <cellStyle name="Normal 4 3 2 3 6" xfId="3697"/>
    <cellStyle name="Normal 4 3 2 4" xfId="352"/>
    <cellStyle name="Normal 4 3 2 4 2" xfId="1400"/>
    <cellStyle name="Normal 4 3 2 4 2 2" xfId="3017"/>
    <cellStyle name="Normal 4 3 2 4 2 2 2" xfId="6194"/>
    <cellStyle name="Normal 4 3 2 4 2 3" xfId="4607"/>
    <cellStyle name="Normal 4 3 2 4 3" xfId="877"/>
    <cellStyle name="Normal 4 3 2 4 3 2" xfId="2494"/>
    <cellStyle name="Normal 4 3 2 4 3 2 2" xfId="5671"/>
    <cellStyle name="Normal 4 3 2 4 3 3" xfId="4084"/>
    <cellStyle name="Normal 4 3 2 4 4" xfId="1971"/>
    <cellStyle name="Normal 4 3 2 4 4 2" xfId="5148"/>
    <cellStyle name="Normal 4 3 2 4 5" xfId="3561"/>
    <cellStyle name="Normal 4 3 2 5" xfId="556"/>
    <cellStyle name="Normal 4 3 2 5 2" xfId="1604"/>
    <cellStyle name="Normal 4 3 2 5 2 2" xfId="3221"/>
    <cellStyle name="Normal 4 3 2 5 2 2 2" xfId="6398"/>
    <cellStyle name="Normal 4 3 2 5 2 3" xfId="4811"/>
    <cellStyle name="Normal 4 3 2 5 3" xfId="1081"/>
    <cellStyle name="Normal 4 3 2 5 3 2" xfId="2698"/>
    <cellStyle name="Normal 4 3 2 5 3 2 2" xfId="5875"/>
    <cellStyle name="Normal 4 3 2 5 3 3" xfId="4288"/>
    <cellStyle name="Normal 4 3 2 5 4" xfId="2175"/>
    <cellStyle name="Normal 4 3 2 5 4 2" xfId="5352"/>
    <cellStyle name="Normal 4 3 2 5 5" xfId="3765"/>
    <cellStyle name="Normal 4 3 2 6" xfId="1332"/>
    <cellStyle name="Normal 4 3 2 6 2" xfId="2949"/>
    <cellStyle name="Normal 4 3 2 6 2 2" xfId="6126"/>
    <cellStyle name="Normal 4 3 2 6 3" xfId="4539"/>
    <cellStyle name="Normal 4 3 2 7" xfId="809"/>
    <cellStyle name="Normal 4 3 2 7 2" xfId="2426"/>
    <cellStyle name="Normal 4 3 2 7 2 2" xfId="5603"/>
    <cellStyle name="Normal 4 3 2 7 3" xfId="4016"/>
    <cellStyle name="Normal 4 3 2 8" xfId="1903"/>
    <cellStyle name="Normal 4 3 2 8 2" xfId="5080"/>
    <cellStyle name="Normal 4 3 2 9" xfId="3493"/>
    <cellStyle name="Normal 4 3 3" xfId="381"/>
    <cellStyle name="Normal 4 3 3 2" xfId="585"/>
    <cellStyle name="Normal 4 3 3 2 2" xfId="1633"/>
    <cellStyle name="Normal 4 3 3 2 2 2" xfId="3250"/>
    <cellStyle name="Normal 4 3 3 2 2 2 2" xfId="6427"/>
    <cellStyle name="Normal 4 3 3 2 2 3" xfId="4840"/>
    <cellStyle name="Normal 4 3 3 2 3" xfId="1110"/>
    <cellStyle name="Normal 4 3 3 2 3 2" xfId="2727"/>
    <cellStyle name="Normal 4 3 3 2 3 2 2" xfId="5904"/>
    <cellStyle name="Normal 4 3 3 2 3 3" xfId="4317"/>
    <cellStyle name="Normal 4 3 3 2 4" xfId="2204"/>
    <cellStyle name="Normal 4 3 3 2 4 2" xfId="5381"/>
    <cellStyle name="Normal 4 3 3 2 5" xfId="3794"/>
    <cellStyle name="Normal 4 3 3 3" xfId="1429"/>
    <cellStyle name="Normal 4 3 3 3 2" xfId="3046"/>
    <cellStyle name="Normal 4 3 3 3 2 2" xfId="6223"/>
    <cellStyle name="Normal 4 3 3 3 3" xfId="4636"/>
    <cellStyle name="Normal 4 3 3 4" xfId="906"/>
    <cellStyle name="Normal 4 3 3 4 2" xfId="2523"/>
    <cellStyle name="Normal 4 3 3 4 2 2" xfId="5700"/>
    <cellStyle name="Normal 4 3 3 4 3" xfId="4113"/>
    <cellStyle name="Normal 4 3 3 5" xfId="2000"/>
    <cellStyle name="Normal 4 3 3 5 2" xfId="5177"/>
    <cellStyle name="Normal 4 3 3 6" xfId="3590"/>
    <cellStyle name="Normal 4 3 4" xfId="462"/>
    <cellStyle name="Normal 4 3 4 2" xfId="666"/>
    <cellStyle name="Normal 4 3 4 2 2" xfId="1714"/>
    <cellStyle name="Normal 4 3 4 2 2 2" xfId="3331"/>
    <cellStyle name="Normal 4 3 4 2 2 2 2" xfId="6508"/>
    <cellStyle name="Normal 4 3 4 2 2 3" xfId="4921"/>
    <cellStyle name="Normal 4 3 4 2 3" xfId="1191"/>
    <cellStyle name="Normal 4 3 4 2 3 2" xfId="2808"/>
    <cellStyle name="Normal 4 3 4 2 3 2 2" xfId="5985"/>
    <cellStyle name="Normal 4 3 4 2 3 3" xfId="4398"/>
    <cellStyle name="Normal 4 3 4 2 4" xfId="2285"/>
    <cellStyle name="Normal 4 3 4 2 4 2" xfId="5462"/>
    <cellStyle name="Normal 4 3 4 2 5" xfId="3875"/>
    <cellStyle name="Normal 4 3 4 3" xfId="1510"/>
    <cellStyle name="Normal 4 3 4 3 2" xfId="3127"/>
    <cellStyle name="Normal 4 3 4 3 2 2" xfId="6304"/>
    <cellStyle name="Normal 4 3 4 3 3" xfId="4717"/>
    <cellStyle name="Normal 4 3 4 4" xfId="987"/>
    <cellStyle name="Normal 4 3 4 4 2" xfId="2604"/>
    <cellStyle name="Normal 4 3 4 4 2 2" xfId="5781"/>
    <cellStyle name="Normal 4 3 4 4 3" xfId="4194"/>
    <cellStyle name="Normal 4 3 4 5" xfId="2081"/>
    <cellStyle name="Normal 4 3 4 5 2" xfId="5258"/>
    <cellStyle name="Normal 4 3 4 6" xfId="3671"/>
    <cellStyle name="Normal 4 3 4 7" xfId="7765"/>
    <cellStyle name="Normal 4 3 5" xfId="326"/>
    <cellStyle name="Normal 4 3 5 2" xfId="1374"/>
    <cellStyle name="Normal 4 3 5 2 2" xfId="2991"/>
    <cellStyle name="Normal 4 3 5 2 2 2" xfId="6168"/>
    <cellStyle name="Normal 4 3 5 2 3" xfId="4581"/>
    <cellStyle name="Normal 4 3 5 3" xfId="851"/>
    <cellStyle name="Normal 4 3 5 3 2" xfId="2468"/>
    <cellStyle name="Normal 4 3 5 3 2 2" xfId="5645"/>
    <cellStyle name="Normal 4 3 5 3 3" xfId="4058"/>
    <cellStyle name="Normal 4 3 5 4" xfId="1945"/>
    <cellStyle name="Normal 4 3 5 4 2" xfId="5122"/>
    <cellStyle name="Normal 4 3 5 5" xfId="3535"/>
    <cellStyle name="Normal 4 3 6" xfId="530"/>
    <cellStyle name="Normal 4 3 6 2" xfId="1578"/>
    <cellStyle name="Normal 4 3 6 2 2" xfId="3195"/>
    <cellStyle name="Normal 4 3 6 2 2 2" xfId="6372"/>
    <cellStyle name="Normal 4 3 6 2 3" xfId="4785"/>
    <cellStyle name="Normal 4 3 6 3" xfId="1055"/>
    <cellStyle name="Normal 4 3 6 3 2" xfId="2672"/>
    <cellStyle name="Normal 4 3 6 3 2 2" xfId="5849"/>
    <cellStyle name="Normal 4 3 6 3 3" xfId="4262"/>
    <cellStyle name="Normal 4 3 6 4" xfId="2149"/>
    <cellStyle name="Normal 4 3 6 4 2" xfId="5326"/>
    <cellStyle name="Normal 4 3 6 5" xfId="3739"/>
    <cellStyle name="Normal 4 3 7" xfId="1306"/>
    <cellStyle name="Normal 4 3 7 2" xfId="2923"/>
    <cellStyle name="Normal 4 3 7 2 2" xfId="6100"/>
    <cellStyle name="Normal 4 3 7 3" xfId="4513"/>
    <cellStyle name="Normal 4 3 8" xfId="783"/>
    <cellStyle name="Normal 4 3 8 2" xfId="2400"/>
    <cellStyle name="Normal 4 3 8 2 2" xfId="5577"/>
    <cellStyle name="Normal 4 3 8 3" xfId="3990"/>
    <cellStyle name="Normal 4 3 9" xfId="1877"/>
    <cellStyle name="Normal 4 3 9 2" xfId="5054"/>
    <cellStyle name="Normal 4 4" xfId="245"/>
    <cellStyle name="Normal 4 4 2" xfId="396"/>
    <cellStyle name="Normal 4 4 2 2" xfId="600"/>
    <cellStyle name="Normal 4 4 2 2 2" xfId="1648"/>
    <cellStyle name="Normal 4 4 2 2 2 2" xfId="3265"/>
    <cellStyle name="Normal 4 4 2 2 2 2 2" xfId="6442"/>
    <cellStyle name="Normal 4 4 2 2 2 3" xfId="4855"/>
    <cellStyle name="Normal 4 4 2 2 3" xfId="1125"/>
    <cellStyle name="Normal 4 4 2 2 3 2" xfId="2742"/>
    <cellStyle name="Normal 4 4 2 2 3 2 2" xfId="5919"/>
    <cellStyle name="Normal 4 4 2 2 3 3" xfId="4332"/>
    <cellStyle name="Normal 4 4 2 2 4" xfId="2219"/>
    <cellStyle name="Normal 4 4 2 2 4 2" xfId="5396"/>
    <cellStyle name="Normal 4 4 2 2 5" xfId="3809"/>
    <cellStyle name="Normal 4 4 2 3" xfId="1444"/>
    <cellStyle name="Normal 4 4 2 3 2" xfId="3061"/>
    <cellStyle name="Normal 4 4 2 3 2 2" xfId="6238"/>
    <cellStyle name="Normal 4 4 2 3 3" xfId="4651"/>
    <cellStyle name="Normal 4 4 2 4" xfId="921"/>
    <cellStyle name="Normal 4 4 2 4 2" xfId="2538"/>
    <cellStyle name="Normal 4 4 2 4 2 2" xfId="5715"/>
    <cellStyle name="Normal 4 4 2 4 3" xfId="4128"/>
    <cellStyle name="Normal 4 4 2 5" xfId="2015"/>
    <cellStyle name="Normal 4 4 2 5 2" xfId="5192"/>
    <cellStyle name="Normal 4 4 2 6" xfId="3605"/>
    <cellStyle name="Normal 4 4 3" xfId="455"/>
    <cellStyle name="Normal 4 4 3 2" xfId="659"/>
    <cellStyle name="Normal 4 4 3 2 2" xfId="1707"/>
    <cellStyle name="Normal 4 4 3 2 2 2" xfId="3324"/>
    <cellStyle name="Normal 4 4 3 2 2 2 2" xfId="6501"/>
    <cellStyle name="Normal 4 4 3 2 2 3" xfId="4914"/>
    <cellStyle name="Normal 4 4 3 2 3" xfId="1184"/>
    <cellStyle name="Normal 4 4 3 2 3 2" xfId="2801"/>
    <cellStyle name="Normal 4 4 3 2 3 2 2" xfId="5978"/>
    <cellStyle name="Normal 4 4 3 2 3 3" xfId="4391"/>
    <cellStyle name="Normal 4 4 3 2 4" xfId="2278"/>
    <cellStyle name="Normal 4 4 3 2 4 2" xfId="5455"/>
    <cellStyle name="Normal 4 4 3 2 5" xfId="3868"/>
    <cellStyle name="Normal 4 4 3 3" xfId="1503"/>
    <cellStyle name="Normal 4 4 3 3 2" xfId="3120"/>
    <cellStyle name="Normal 4 4 3 3 2 2" xfId="6297"/>
    <cellStyle name="Normal 4 4 3 3 3" xfId="4710"/>
    <cellStyle name="Normal 4 4 3 4" xfId="980"/>
    <cellStyle name="Normal 4 4 3 4 2" xfId="2597"/>
    <cellStyle name="Normal 4 4 3 4 2 2" xfId="5774"/>
    <cellStyle name="Normal 4 4 3 4 3" xfId="4187"/>
    <cellStyle name="Normal 4 4 3 5" xfId="2074"/>
    <cellStyle name="Normal 4 4 3 5 2" xfId="5251"/>
    <cellStyle name="Normal 4 4 3 6" xfId="3664"/>
    <cellStyle name="Normal 4 4 4" xfId="319"/>
    <cellStyle name="Normal 4 4 4 2" xfId="1367"/>
    <cellStyle name="Normal 4 4 4 2 2" xfId="2984"/>
    <cellStyle name="Normal 4 4 4 2 2 2" xfId="6161"/>
    <cellStyle name="Normal 4 4 4 2 3" xfId="4574"/>
    <cellStyle name="Normal 4 4 4 3" xfId="844"/>
    <cellStyle name="Normal 4 4 4 3 2" xfId="2461"/>
    <cellStyle name="Normal 4 4 4 3 2 2" xfId="5638"/>
    <cellStyle name="Normal 4 4 4 3 3" xfId="4051"/>
    <cellStyle name="Normal 4 4 4 4" xfId="1938"/>
    <cellStyle name="Normal 4 4 4 4 2" xfId="5115"/>
    <cellStyle name="Normal 4 4 4 5" xfId="3528"/>
    <cellStyle name="Normal 4 4 5" xfId="523"/>
    <cellStyle name="Normal 4 4 5 2" xfId="1571"/>
    <cellStyle name="Normal 4 4 5 2 2" xfId="3188"/>
    <cellStyle name="Normal 4 4 5 2 2 2" xfId="6365"/>
    <cellStyle name="Normal 4 4 5 2 3" xfId="4778"/>
    <cellStyle name="Normal 4 4 5 3" xfId="1048"/>
    <cellStyle name="Normal 4 4 5 3 2" xfId="2665"/>
    <cellStyle name="Normal 4 4 5 3 2 2" xfId="5842"/>
    <cellStyle name="Normal 4 4 5 3 3" xfId="4255"/>
    <cellStyle name="Normal 4 4 5 4" xfId="2142"/>
    <cellStyle name="Normal 4 4 5 4 2" xfId="5319"/>
    <cellStyle name="Normal 4 4 5 5" xfId="3732"/>
    <cellStyle name="Normal 4 4 6" xfId="1299"/>
    <cellStyle name="Normal 4 4 6 2" xfId="2916"/>
    <cellStyle name="Normal 4 4 6 2 2" xfId="6093"/>
    <cellStyle name="Normal 4 4 6 3" xfId="4506"/>
    <cellStyle name="Normal 4 4 7" xfId="776"/>
    <cellStyle name="Normal 4 4 7 2" xfId="2393"/>
    <cellStyle name="Normal 4 4 7 2 2" xfId="5570"/>
    <cellStyle name="Normal 4 4 7 3" xfId="3983"/>
    <cellStyle name="Normal 4 4 8" xfId="1870"/>
    <cellStyle name="Normal 4 4 8 2" xfId="5047"/>
    <cellStyle name="Normal 4 4 9" xfId="3460"/>
    <cellStyle name="Normal 4 5" xfId="277"/>
    <cellStyle name="Normal 4 5 2" xfId="413"/>
    <cellStyle name="Normal 4 5 2 2" xfId="617"/>
    <cellStyle name="Normal 4 5 2 2 2" xfId="1665"/>
    <cellStyle name="Normal 4 5 2 2 2 2" xfId="3282"/>
    <cellStyle name="Normal 4 5 2 2 2 2 2" xfId="6459"/>
    <cellStyle name="Normal 4 5 2 2 2 3" xfId="4872"/>
    <cellStyle name="Normal 4 5 2 2 3" xfId="1142"/>
    <cellStyle name="Normal 4 5 2 2 3 2" xfId="2759"/>
    <cellStyle name="Normal 4 5 2 2 3 2 2" xfId="5936"/>
    <cellStyle name="Normal 4 5 2 2 3 3" xfId="4349"/>
    <cellStyle name="Normal 4 5 2 2 4" xfId="2236"/>
    <cellStyle name="Normal 4 5 2 2 4 2" xfId="5413"/>
    <cellStyle name="Normal 4 5 2 2 5" xfId="3826"/>
    <cellStyle name="Normal 4 5 2 3" xfId="1461"/>
    <cellStyle name="Normal 4 5 2 3 2" xfId="3078"/>
    <cellStyle name="Normal 4 5 2 3 2 2" xfId="6255"/>
    <cellStyle name="Normal 4 5 2 3 3" xfId="4668"/>
    <cellStyle name="Normal 4 5 2 4" xfId="938"/>
    <cellStyle name="Normal 4 5 2 4 2" xfId="2555"/>
    <cellStyle name="Normal 4 5 2 4 2 2" xfId="5732"/>
    <cellStyle name="Normal 4 5 2 4 3" xfId="4145"/>
    <cellStyle name="Normal 4 5 2 5" xfId="2032"/>
    <cellStyle name="Normal 4 5 2 5 2" xfId="5209"/>
    <cellStyle name="Normal 4 5 2 6" xfId="3622"/>
    <cellStyle name="Normal 4 5 3" xfId="481"/>
    <cellStyle name="Normal 4 5 3 2" xfId="685"/>
    <cellStyle name="Normal 4 5 3 2 2" xfId="1733"/>
    <cellStyle name="Normal 4 5 3 2 2 2" xfId="3350"/>
    <cellStyle name="Normal 4 5 3 2 2 2 2" xfId="6527"/>
    <cellStyle name="Normal 4 5 3 2 2 3" xfId="4940"/>
    <cellStyle name="Normal 4 5 3 2 3" xfId="1210"/>
    <cellStyle name="Normal 4 5 3 2 3 2" xfId="2827"/>
    <cellStyle name="Normal 4 5 3 2 3 2 2" xfId="6004"/>
    <cellStyle name="Normal 4 5 3 2 3 3" xfId="4417"/>
    <cellStyle name="Normal 4 5 3 2 4" xfId="2304"/>
    <cellStyle name="Normal 4 5 3 2 4 2" xfId="5481"/>
    <cellStyle name="Normal 4 5 3 2 5" xfId="3894"/>
    <cellStyle name="Normal 4 5 3 3" xfId="1529"/>
    <cellStyle name="Normal 4 5 3 3 2" xfId="3146"/>
    <cellStyle name="Normal 4 5 3 3 2 2" xfId="6323"/>
    <cellStyle name="Normal 4 5 3 3 3" xfId="4736"/>
    <cellStyle name="Normal 4 5 3 4" xfId="1006"/>
    <cellStyle name="Normal 4 5 3 4 2" xfId="2623"/>
    <cellStyle name="Normal 4 5 3 4 2 2" xfId="5800"/>
    <cellStyle name="Normal 4 5 3 4 3" xfId="4213"/>
    <cellStyle name="Normal 4 5 3 5" xfId="2100"/>
    <cellStyle name="Normal 4 5 3 5 2" xfId="5277"/>
    <cellStyle name="Normal 4 5 3 6" xfId="3690"/>
    <cellStyle name="Normal 4 5 4" xfId="345"/>
    <cellStyle name="Normal 4 5 4 2" xfId="1393"/>
    <cellStyle name="Normal 4 5 4 2 2" xfId="3010"/>
    <cellStyle name="Normal 4 5 4 2 2 2" xfId="6187"/>
    <cellStyle name="Normal 4 5 4 2 3" xfId="4600"/>
    <cellStyle name="Normal 4 5 4 3" xfId="870"/>
    <cellStyle name="Normal 4 5 4 3 2" xfId="2487"/>
    <cellStyle name="Normal 4 5 4 3 2 2" xfId="5664"/>
    <cellStyle name="Normal 4 5 4 3 3" xfId="4077"/>
    <cellStyle name="Normal 4 5 4 4" xfId="1964"/>
    <cellStyle name="Normal 4 5 4 4 2" xfId="5141"/>
    <cellStyle name="Normal 4 5 4 5" xfId="3554"/>
    <cellStyle name="Normal 4 5 5" xfId="549"/>
    <cellStyle name="Normal 4 5 5 2" xfId="1597"/>
    <cellStyle name="Normal 4 5 5 2 2" xfId="3214"/>
    <cellStyle name="Normal 4 5 5 2 2 2" xfId="6391"/>
    <cellStyle name="Normal 4 5 5 2 3" xfId="4804"/>
    <cellStyle name="Normal 4 5 5 3" xfId="1074"/>
    <cellStyle name="Normal 4 5 5 3 2" xfId="2691"/>
    <cellStyle name="Normal 4 5 5 3 2 2" xfId="5868"/>
    <cellStyle name="Normal 4 5 5 3 3" xfId="4281"/>
    <cellStyle name="Normal 4 5 5 4" xfId="2168"/>
    <cellStyle name="Normal 4 5 5 4 2" xfId="5345"/>
    <cellStyle name="Normal 4 5 5 5" xfId="3758"/>
    <cellStyle name="Normal 4 5 6" xfId="1325"/>
    <cellStyle name="Normal 4 5 6 2" xfId="2942"/>
    <cellStyle name="Normal 4 5 6 2 2" xfId="6119"/>
    <cellStyle name="Normal 4 5 6 3" xfId="4532"/>
    <cellStyle name="Normal 4 5 7" xfId="802"/>
    <cellStyle name="Normal 4 5 7 2" xfId="2419"/>
    <cellStyle name="Normal 4 5 7 2 2" xfId="5596"/>
    <cellStyle name="Normal 4 5 7 3" xfId="4009"/>
    <cellStyle name="Normal 4 5 8" xfId="1896"/>
    <cellStyle name="Normal 4 5 8 2" xfId="5073"/>
    <cellStyle name="Normal 4 5 9" xfId="3486"/>
    <cellStyle name="Normal 4 6" xfId="372"/>
    <cellStyle name="Normal 4 6 2" xfId="576"/>
    <cellStyle name="Normal 4 6 2 2" xfId="1624"/>
    <cellStyle name="Normal 4 6 2 2 2" xfId="3241"/>
    <cellStyle name="Normal 4 6 2 2 2 2" xfId="6418"/>
    <cellStyle name="Normal 4 6 2 2 3" xfId="4831"/>
    <cellStyle name="Normal 4 6 2 3" xfId="1101"/>
    <cellStyle name="Normal 4 6 2 3 2" xfId="2718"/>
    <cellStyle name="Normal 4 6 2 3 2 2" xfId="5895"/>
    <cellStyle name="Normal 4 6 2 3 3" xfId="4308"/>
    <cellStyle name="Normal 4 6 2 4" xfId="2195"/>
    <cellStyle name="Normal 4 6 2 4 2" xfId="5372"/>
    <cellStyle name="Normal 4 6 2 5" xfId="3785"/>
    <cellStyle name="Normal 4 6 3" xfId="1420"/>
    <cellStyle name="Normal 4 6 3 2" xfId="3037"/>
    <cellStyle name="Normal 4 6 3 2 2" xfId="6214"/>
    <cellStyle name="Normal 4 6 3 3" xfId="4627"/>
    <cellStyle name="Normal 4 6 4" xfId="897"/>
    <cellStyle name="Normal 4 6 4 2" xfId="2514"/>
    <cellStyle name="Normal 4 6 4 2 2" xfId="5691"/>
    <cellStyle name="Normal 4 6 4 3" xfId="4104"/>
    <cellStyle name="Normal 4 6 5" xfId="1991"/>
    <cellStyle name="Normal 4 6 5 2" xfId="5168"/>
    <cellStyle name="Normal 4 6 6" xfId="3581"/>
    <cellStyle name="Normal 4 6 7" xfId="7766"/>
    <cellStyle name="Normal 4 6 7 2" xfId="9579"/>
    <cellStyle name="Normal 4 6 8" xfId="8759"/>
    <cellStyle name="Normal 4 7" xfId="436"/>
    <cellStyle name="Normal 4 7 2" xfId="640"/>
    <cellStyle name="Normal 4 7 2 2" xfId="1688"/>
    <cellStyle name="Normal 4 7 2 2 2" xfId="3305"/>
    <cellStyle name="Normal 4 7 2 2 2 2" xfId="6482"/>
    <cellStyle name="Normal 4 7 2 2 3" xfId="4895"/>
    <cellStyle name="Normal 4 7 2 3" xfId="1165"/>
    <cellStyle name="Normal 4 7 2 3 2" xfId="2782"/>
    <cellStyle name="Normal 4 7 2 3 2 2" xfId="5959"/>
    <cellStyle name="Normal 4 7 2 3 3" xfId="4372"/>
    <cellStyle name="Normal 4 7 2 4" xfId="2259"/>
    <cellStyle name="Normal 4 7 2 4 2" xfId="5436"/>
    <cellStyle name="Normal 4 7 2 5" xfId="3849"/>
    <cellStyle name="Normal 4 7 3" xfId="1484"/>
    <cellStyle name="Normal 4 7 3 2" xfId="3101"/>
    <cellStyle name="Normal 4 7 3 2 2" xfId="6278"/>
    <cellStyle name="Normal 4 7 3 3" xfId="4691"/>
    <cellStyle name="Normal 4 7 4" xfId="961"/>
    <cellStyle name="Normal 4 7 4 2" xfId="2578"/>
    <cellStyle name="Normal 4 7 4 2 2" xfId="5755"/>
    <cellStyle name="Normal 4 7 4 3" xfId="4168"/>
    <cellStyle name="Normal 4 7 5" xfId="2055"/>
    <cellStyle name="Normal 4 7 5 2" xfId="5232"/>
    <cellStyle name="Normal 4 7 6" xfId="3645"/>
    <cellStyle name="Normal 4 8" xfId="300"/>
    <cellStyle name="Normal 4 8 2" xfId="1348"/>
    <cellStyle name="Normal 4 8 2 2" xfId="2965"/>
    <cellStyle name="Normal 4 8 2 2 2" xfId="6142"/>
    <cellStyle name="Normal 4 8 2 3" xfId="4555"/>
    <cellStyle name="Normal 4 8 3" xfId="825"/>
    <cellStyle name="Normal 4 8 3 2" xfId="2442"/>
    <cellStyle name="Normal 4 8 3 2 2" xfId="5619"/>
    <cellStyle name="Normal 4 8 3 3" xfId="4032"/>
    <cellStyle name="Normal 4 8 4" xfId="1919"/>
    <cellStyle name="Normal 4 8 4 2" xfId="5096"/>
    <cellStyle name="Normal 4 8 5" xfId="3509"/>
    <cellStyle name="Normal 4 8 6" xfId="7767"/>
    <cellStyle name="Normal 4 9" xfId="504"/>
    <cellStyle name="Normal 4 9 2" xfId="1552"/>
    <cellStyle name="Normal 4 9 2 2" xfId="3169"/>
    <cellStyle name="Normal 4 9 2 2 2" xfId="6346"/>
    <cellStyle name="Normal 4 9 2 3" xfId="4759"/>
    <cellStyle name="Normal 4 9 3" xfId="1029"/>
    <cellStyle name="Normal 4 9 3 2" xfId="2646"/>
    <cellStyle name="Normal 4 9 3 2 2" xfId="5823"/>
    <cellStyle name="Normal 4 9 3 3" xfId="4236"/>
    <cellStyle name="Normal 4 9 4" xfId="2123"/>
    <cellStyle name="Normal 4 9 4 2" xfId="5300"/>
    <cellStyle name="Normal 4 9 5" xfId="3713"/>
    <cellStyle name="Normal 40" xfId="7768"/>
    <cellStyle name="Normal 41" xfId="7266"/>
    <cellStyle name="Normal 42" xfId="7286"/>
    <cellStyle name="Normal 43" xfId="7265"/>
    <cellStyle name="Normal 44" xfId="7294"/>
    <cellStyle name="Normal 45" xfId="7769"/>
    <cellStyle name="Normal 46" xfId="7267"/>
    <cellStyle name="Normal 47" xfId="7269"/>
    <cellStyle name="Normal 48" xfId="7277"/>
    <cellStyle name="Normal 49" xfId="7279"/>
    <cellStyle name="Normal 5" xfId="66"/>
    <cellStyle name="Normal 5 10" xfId="1817"/>
    <cellStyle name="Normal 5 10 2" xfId="4994"/>
    <cellStyle name="Normal 5 11" xfId="3407"/>
    <cellStyle name="Normal 5 11 2" xfId="7770"/>
    <cellStyle name="Normal 5 12" xfId="7771"/>
    <cellStyle name="Normal 5 12 2" xfId="7772"/>
    <cellStyle name="Normal 5 13" xfId="7773"/>
    <cellStyle name="Normal 5 13 2" xfId="7774"/>
    <cellStyle name="Normal 5 14" xfId="7775"/>
    <cellStyle name="Normal 5 15" xfId="7776"/>
    <cellStyle name="Normal 5 16" xfId="7261"/>
    <cellStyle name="Normal 5 2" xfId="159"/>
    <cellStyle name="Normal 5 2 2" xfId="599"/>
    <cellStyle name="Normal 5 2 2 2" xfId="1647"/>
    <cellStyle name="Normal 5 2 2 2 2" xfId="3264"/>
    <cellStyle name="Normal 5 2 2 2 2 2" xfId="6441"/>
    <cellStyle name="Normal 5 2 2 2 3" xfId="4854"/>
    <cellStyle name="Normal 5 2 2 3" xfId="1124"/>
    <cellStyle name="Normal 5 2 2 3 2" xfId="2741"/>
    <cellStyle name="Normal 5 2 2 3 2 2" xfId="5918"/>
    <cellStyle name="Normal 5 2 2 3 3" xfId="4331"/>
    <cellStyle name="Normal 5 2 2 4" xfId="2218"/>
    <cellStyle name="Normal 5 2 2 4 2" xfId="5395"/>
    <cellStyle name="Normal 5 2 2 5" xfId="3808"/>
    <cellStyle name="Normal 5 2 3" xfId="395"/>
    <cellStyle name="Normal 5 2 3 2" xfId="1443"/>
    <cellStyle name="Normal 5 2 3 2 2" xfId="3060"/>
    <cellStyle name="Normal 5 2 3 2 2 2" xfId="6237"/>
    <cellStyle name="Normal 5 2 3 2 3" xfId="4650"/>
    <cellStyle name="Normal 5 2 3 3" xfId="920"/>
    <cellStyle name="Normal 5 2 3 3 2" xfId="2537"/>
    <cellStyle name="Normal 5 2 3 3 2 2" xfId="5714"/>
    <cellStyle name="Normal 5 2 3 3 3" xfId="4127"/>
    <cellStyle name="Normal 5 2 3 4" xfId="2014"/>
    <cellStyle name="Normal 5 2 3 4 2" xfId="5191"/>
    <cellStyle name="Normal 5 2 3 5" xfId="3604"/>
    <cellStyle name="Normal 5 2 4" xfId="1268"/>
    <cellStyle name="Normal 5 2 4 2" xfId="2885"/>
    <cellStyle name="Normal 5 2 4 2 2" xfId="6062"/>
    <cellStyle name="Normal 5 2 4 3" xfId="4475"/>
    <cellStyle name="Normal 5 2 5" xfId="745"/>
    <cellStyle name="Normal 5 2 5 2" xfId="2362"/>
    <cellStyle name="Normal 5 2 5 2 2" xfId="5539"/>
    <cellStyle name="Normal 5 2 5 3" xfId="3952"/>
    <cellStyle name="Normal 5 2 6" xfId="1839"/>
    <cellStyle name="Normal 5 2 6 2" xfId="5016"/>
    <cellStyle name="Normal 5 2 7" xfId="3429"/>
    <cellStyle name="Normal 5 2 7 2" xfId="7778"/>
    <cellStyle name="Normal 5 2 8" xfId="7777"/>
    <cellStyle name="Normal 5 2 8 2" xfId="9580"/>
    <cellStyle name="Normal 5 2 9" xfId="8760"/>
    <cellStyle name="Normal 5 3" xfId="449"/>
    <cellStyle name="Normal 5 3 2" xfId="653"/>
    <cellStyle name="Normal 5 3 2 2" xfId="1701"/>
    <cellStyle name="Normal 5 3 2 2 2" xfId="3318"/>
    <cellStyle name="Normal 5 3 2 2 2 2" xfId="6495"/>
    <cellStyle name="Normal 5 3 2 2 3" xfId="4908"/>
    <cellStyle name="Normal 5 3 2 3" xfId="1178"/>
    <cellStyle name="Normal 5 3 2 3 2" xfId="2795"/>
    <cellStyle name="Normal 5 3 2 3 2 2" xfId="5972"/>
    <cellStyle name="Normal 5 3 2 3 3" xfId="4385"/>
    <cellStyle name="Normal 5 3 2 4" xfId="2272"/>
    <cellStyle name="Normal 5 3 2 4 2" xfId="5449"/>
    <cellStyle name="Normal 5 3 2 5" xfId="3862"/>
    <cellStyle name="Normal 5 3 3" xfId="1497"/>
    <cellStyle name="Normal 5 3 3 2" xfId="3114"/>
    <cellStyle name="Normal 5 3 3 2 2" xfId="6291"/>
    <cellStyle name="Normal 5 3 3 3" xfId="4704"/>
    <cellStyle name="Normal 5 3 4" xfId="974"/>
    <cellStyle name="Normal 5 3 4 2" xfId="2591"/>
    <cellStyle name="Normal 5 3 4 2 2" xfId="5768"/>
    <cellStyle name="Normal 5 3 4 3" xfId="4181"/>
    <cellStyle name="Normal 5 3 5" xfId="2068"/>
    <cellStyle name="Normal 5 3 5 2" xfId="5245"/>
    <cellStyle name="Normal 5 3 6" xfId="3658"/>
    <cellStyle name="Normal 5 3 6 2" xfId="7779"/>
    <cellStyle name="Normal 5 3 7" xfId="7780"/>
    <cellStyle name="Normal 5 4" xfId="313"/>
    <cellStyle name="Normal 5 4 2" xfId="1361"/>
    <cellStyle name="Normal 5 4 2 2" xfId="2978"/>
    <cellStyle name="Normal 5 4 2 2 2" xfId="6155"/>
    <cellStyle name="Normal 5 4 2 3" xfId="4568"/>
    <cellStyle name="Normal 5 4 2 3 2" xfId="7781"/>
    <cellStyle name="Normal 5 4 2 4" xfId="7782"/>
    <cellStyle name="Normal 5 4 3" xfId="838"/>
    <cellStyle name="Normal 5 4 3 2" xfId="2455"/>
    <cellStyle name="Normal 5 4 3 2 2" xfId="5632"/>
    <cellStyle name="Normal 5 4 3 3" xfId="4045"/>
    <cellStyle name="Normal 5 4 4" xfId="1932"/>
    <cellStyle name="Normal 5 4 4 2" xfId="5109"/>
    <cellStyle name="Normal 5 4 5" xfId="3522"/>
    <cellStyle name="Normal 5 4 5 2" xfId="7783"/>
    <cellStyle name="Normal 5 4 6" xfId="7784"/>
    <cellStyle name="Normal 5 5" xfId="517"/>
    <cellStyle name="Normal 5 5 2" xfId="1565"/>
    <cellStyle name="Normal 5 5 2 2" xfId="3182"/>
    <cellStyle name="Normal 5 5 2 2 2" xfId="6359"/>
    <cellStyle name="Normal 5 5 2 3" xfId="4772"/>
    <cellStyle name="Normal 5 5 2 3 2" xfId="7785"/>
    <cellStyle name="Normal 5 5 2 4" xfId="7786"/>
    <cellStyle name="Normal 5 5 3" xfId="1042"/>
    <cellStyle name="Normal 5 5 3 2" xfId="2659"/>
    <cellStyle name="Normal 5 5 3 2 2" xfId="5836"/>
    <cellStyle name="Normal 5 5 3 3" xfId="4249"/>
    <cellStyle name="Normal 5 5 4" xfId="2136"/>
    <cellStyle name="Normal 5 5 4 2" xfId="5313"/>
    <cellStyle name="Normal 5 5 5" xfId="3726"/>
    <cellStyle name="Normal 5 5 5 2" xfId="7787"/>
    <cellStyle name="Normal 5 5 6" xfId="7788"/>
    <cellStyle name="Normal 5 6" xfId="236"/>
    <cellStyle name="Normal 5 6 2" xfId="1293"/>
    <cellStyle name="Normal 5 6 2 2" xfId="2910"/>
    <cellStyle name="Normal 5 6 2 2 2" xfId="6087"/>
    <cellStyle name="Normal 5 6 2 3" xfId="4500"/>
    <cellStyle name="Normal 5 6 2 3 2" xfId="7789"/>
    <cellStyle name="Normal 5 6 2 4" xfId="7790"/>
    <cellStyle name="Normal 5 6 3" xfId="770"/>
    <cellStyle name="Normal 5 6 3 2" xfId="2387"/>
    <cellStyle name="Normal 5 6 3 2 2" xfId="5564"/>
    <cellStyle name="Normal 5 6 3 3" xfId="3977"/>
    <cellStyle name="Normal 5 6 4" xfId="1864"/>
    <cellStyle name="Normal 5 6 4 2" xfId="5041"/>
    <cellStyle name="Normal 5 6 5" xfId="3454"/>
    <cellStyle name="Normal 5 6 5 2" xfId="7791"/>
    <cellStyle name="Normal 5 6 6" xfId="7792"/>
    <cellStyle name="Normal 5 7" xfId="1246"/>
    <cellStyle name="Normal 5 7 2" xfId="2863"/>
    <cellStyle name="Normal 5 7 2 2" xfId="6040"/>
    <cellStyle name="Normal 5 7 2 2 2" xfId="7793"/>
    <cellStyle name="Normal 5 7 2 3" xfId="7794"/>
    <cellStyle name="Normal 5 7 2 3 2" xfId="7795"/>
    <cellStyle name="Normal 5 7 2 4" xfId="7796"/>
    <cellStyle name="Normal 5 7 3" xfId="4453"/>
    <cellStyle name="Normal 5 7 3 2" xfId="7797"/>
    <cellStyle name="Normal 5 7 4" xfId="7798"/>
    <cellStyle name="Normal 5 7 4 2" xfId="7799"/>
    <cellStyle name="Normal 5 7 5" xfId="7800"/>
    <cellStyle name="Normal 5 7 5 2" xfId="7801"/>
    <cellStyle name="Normal 5 7 6" xfId="7802"/>
    <cellStyle name="Normal 5 8" xfId="723"/>
    <cellStyle name="Normal 5 8 2" xfId="2340"/>
    <cellStyle name="Normal 5 8 2 2" xfId="5517"/>
    <cellStyle name="Normal 5 8 3" xfId="3930"/>
    <cellStyle name="Normal 5 8 3 2" xfId="7803"/>
    <cellStyle name="Normal 5 8 4" xfId="7804"/>
    <cellStyle name="Normal 5 9" xfId="1756"/>
    <cellStyle name="Normal 5 9 2" xfId="7806"/>
    <cellStyle name="Normal 5 9 2 2" xfId="7807"/>
    <cellStyle name="Normal 5 9 3" xfId="7808"/>
    <cellStyle name="Normal 5 9 4" xfId="7805"/>
    <cellStyle name="Normal 5 9 5" xfId="8914"/>
    <cellStyle name="Normal 50" xfId="7271"/>
    <cellStyle name="Normal 51" xfId="7281"/>
    <cellStyle name="Normal 52" xfId="7284"/>
    <cellStyle name="Normal 53" xfId="7287"/>
    <cellStyle name="Normal 54" xfId="7288"/>
    <cellStyle name="Normal 55" xfId="7289"/>
    <cellStyle name="Normal 56" xfId="7290"/>
    <cellStyle name="Normal 57" xfId="7291"/>
    <cellStyle name="Normal 58" xfId="7292"/>
    <cellStyle name="Normal 59" xfId="7293"/>
    <cellStyle name="Normal 6" xfId="57"/>
    <cellStyle name="Normal 6 10" xfId="7809"/>
    <cellStyle name="Normal 6 10 2" xfId="7810"/>
    <cellStyle name="Normal 6 11" xfId="7811"/>
    <cellStyle name="Normal 6 11 2" xfId="7812"/>
    <cellStyle name="Normal 6 12" xfId="7813"/>
    <cellStyle name="Normal 6 12 2" xfId="7814"/>
    <cellStyle name="Normal 6 13" xfId="7815"/>
    <cellStyle name="Normal 6 13 2" xfId="7816"/>
    <cellStyle name="Normal 6 14" xfId="7817"/>
    <cellStyle name="Normal 6 2" xfId="407"/>
    <cellStyle name="Normal 6 2 2" xfId="611"/>
    <cellStyle name="Normal 6 2 2 2" xfId="1659"/>
    <cellStyle name="Normal 6 2 2 2 2" xfId="3276"/>
    <cellStyle name="Normal 6 2 2 2 2 2" xfId="6453"/>
    <cellStyle name="Normal 6 2 2 2 3" xfId="4866"/>
    <cellStyle name="Normal 6 2 2 3" xfId="1136"/>
    <cellStyle name="Normal 6 2 2 3 2" xfId="2753"/>
    <cellStyle name="Normal 6 2 2 3 2 2" xfId="5930"/>
    <cellStyle name="Normal 6 2 2 3 3" xfId="4343"/>
    <cellStyle name="Normal 6 2 2 4" xfId="2230"/>
    <cellStyle name="Normal 6 2 2 4 2" xfId="5407"/>
    <cellStyle name="Normal 6 2 2 5" xfId="3820"/>
    <cellStyle name="Normal 6 2 3" xfId="1455"/>
    <cellStyle name="Normal 6 2 3 2" xfId="3072"/>
    <cellStyle name="Normal 6 2 3 2 2" xfId="6249"/>
    <cellStyle name="Normal 6 2 3 3" xfId="4662"/>
    <cellStyle name="Normal 6 2 4" xfId="932"/>
    <cellStyle name="Normal 6 2 4 2" xfId="2549"/>
    <cellStyle name="Normal 6 2 4 2 2" xfId="5726"/>
    <cellStyle name="Normal 6 2 4 3" xfId="4139"/>
    <cellStyle name="Normal 6 2 5" xfId="2026"/>
    <cellStyle name="Normal 6 2 5 2" xfId="5203"/>
    <cellStyle name="Normal 6 2 6" xfId="3616"/>
    <cellStyle name="Normal 6 2 6 2" xfId="7818"/>
    <cellStyle name="Normal 6 2 7" xfId="7819"/>
    <cellStyle name="Normal 6 2 7 2" xfId="7820"/>
    <cellStyle name="Normal 6 2 8" xfId="7821"/>
    <cellStyle name="Normal 6 3" xfId="475"/>
    <cellStyle name="Normal 6 3 2" xfId="679"/>
    <cellStyle name="Normal 6 3 2 2" xfId="1727"/>
    <cellStyle name="Normal 6 3 2 2 2" xfId="3344"/>
    <cellStyle name="Normal 6 3 2 2 2 2" xfId="6521"/>
    <cellStyle name="Normal 6 3 2 2 3" xfId="4934"/>
    <cellStyle name="Normal 6 3 2 3" xfId="1204"/>
    <cellStyle name="Normal 6 3 2 3 2" xfId="2821"/>
    <cellStyle name="Normal 6 3 2 3 2 2" xfId="5998"/>
    <cellStyle name="Normal 6 3 2 3 3" xfId="4411"/>
    <cellStyle name="Normal 6 3 2 4" xfId="2298"/>
    <cellStyle name="Normal 6 3 2 4 2" xfId="5475"/>
    <cellStyle name="Normal 6 3 2 5" xfId="3888"/>
    <cellStyle name="Normal 6 3 3" xfId="1523"/>
    <cellStyle name="Normal 6 3 3 2" xfId="3140"/>
    <cellStyle name="Normal 6 3 3 2 2" xfId="6317"/>
    <cellStyle name="Normal 6 3 3 3" xfId="4730"/>
    <cellStyle name="Normal 6 3 4" xfId="1000"/>
    <cellStyle name="Normal 6 3 4 2" xfId="2617"/>
    <cellStyle name="Normal 6 3 4 2 2" xfId="5794"/>
    <cellStyle name="Normal 6 3 4 3" xfId="4207"/>
    <cellStyle name="Normal 6 3 5" xfId="2094"/>
    <cellStyle name="Normal 6 3 5 2" xfId="5271"/>
    <cellStyle name="Normal 6 3 6" xfId="3684"/>
    <cellStyle name="Normal 6 3 6 2" xfId="7822"/>
    <cellStyle name="Normal 6 3 7" xfId="7823"/>
    <cellStyle name="Normal 6 3 7 2" xfId="7824"/>
    <cellStyle name="Normal 6 3 8" xfId="7825"/>
    <cellStyle name="Normal 6 4" xfId="339"/>
    <cellStyle name="Normal 6 4 2" xfId="1387"/>
    <cellStyle name="Normal 6 4 2 2" xfId="3004"/>
    <cellStyle name="Normal 6 4 2 2 2" xfId="6181"/>
    <cellStyle name="Normal 6 4 2 3" xfId="4594"/>
    <cellStyle name="Normal 6 4 2 3 2" xfId="7826"/>
    <cellStyle name="Normal 6 4 2 4" xfId="7827"/>
    <cellStyle name="Normal 6 4 3" xfId="864"/>
    <cellStyle name="Normal 6 4 3 2" xfId="2481"/>
    <cellStyle name="Normal 6 4 3 2 2" xfId="5658"/>
    <cellStyle name="Normal 6 4 3 3" xfId="4071"/>
    <cellStyle name="Normal 6 4 4" xfId="1958"/>
    <cellStyle name="Normal 6 4 4 2" xfId="5135"/>
    <cellStyle name="Normal 6 4 5" xfId="3548"/>
    <cellStyle name="Normal 6 4 5 2" xfId="7828"/>
    <cellStyle name="Normal 6 4 6" xfId="7829"/>
    <cellStyle name="Normal 6 4 6 2" xfId="7830"/>
    <cellStyle name="Normal 6 4 7" xfId="7831"/>
    <cellStyle name="Normal 6 5" xfId="543"/>
    <cellStyle name="Normal 6 5 2" xfId="1591"/>
    <cellStyle name="Normal 6 5 2 2" xfId="3208"/>
    <cellStyle name="Normal 6 5 2 2 2" xfId="6385"/>
    <cellStyle name="Normal 6 5 2 3" xfId="4798"/>
    <cellStyle name="Normal 6 5 2 3 2" xfId="7832"/>
    <cellStyle name="Normal 6 5 2 4" xfId="7833"/>
    <cellStyle name="Normal 6 5 3" xfId="1068"/>
    <cellStyle name="Normal 6 5 3 2" xfId="2685"/>
    <cellStyle name="Normal 6 5 3 2 2" xfId="5862"/>
    <cellStyle name="Normal 6 5 3 3" xfId="4275"/>
    <cellStyle name="Normal 6 5 4" xfId="2162"/>
    <cellStyle name="Normal 6 5 4 2" xfId="5339"/>
    <cellStyle name="Normal 6 5 5" xfId="3752"/>
    <cellStyle name="Normal 6 5 5 2" xfId="7834"/>
    <cellStyle name="Normal 6 5 6" xfId="7835"/>
    <cellStyle name="Normal 6 6" xfId="271"/>
    <cellStyle name="Normal 6 6 2" xfId="1319"/>
    <cellStyle name="Normal 6 6 2 2" xfId="2936"/>
    <cellStyle name="Normal 6 6 2 2 2" xfId="6113"/>
    <cellStyle name="Normal 6 6 2 3" xfId="4526"/>
    <cellStyle name="Normal 6 6 2 3 2" xfId="7836"/>
    <cellStyle name="Normal 6 6 2 4" xfId="7837"/>
    <cellStyle name="Normal 6 6 3" xfId="796"/>
    <cellStyle name="Normal 6 6 3 2" xfId="2413"/>
    <cellStyle name="Normal 6 6 3 2 2" xfId="5590"/>
    <cellStyle name="Normal 6 6 3 3" xfId="4003"/>
    <cellStyle name="Normal 6 6 4" xfId="1890"/>
    <cellStyle name="Normal 6 6 4 2" xfId="5067"/>
    <cellStyle name="Normal 6 6 5" xfId="3480"/>
    <cellStyle name="Normal 6 6 5 2" xfId="7838"/>
    <cellStyle name="Normal 6 6 6" xfId="7839"/>
    <cellStyle name="Normal 6 7" xfId="7840"/>
    <cellStyle name="Normal 6 7 2" xfId="7841"/>
    <cellStyle name="Normal 6 7 2 2" xfId="7842"/>
    <cellStyle name="Normal 6 7 2 2 2" xfId="7843"/>
    <cellStyle name="Normal 6 7 2 3" xfId="7844"/>
    <cellStyle name="Normal 6 7 2 3 2" xfId="7845"/>
    <cellStyle name="Normal 6 7 2 4" xfId="7846"/>
    <cellStyle name="Normal 6 7 3" xfId="7847"/>
    <cellStyle name="Normal 6 7 3 2" xfId="7848"/>
    <cellStyle name="Normal 6 7 4" xfId="7849"/>
    <cellStyle name="Normal 6 7 4 2" xfId="7850"/>
    <cellStyle name="Normal 6 7 5" xfId="7851"/>
    <cellStyle name="Normal 6 7 5 2" xfId="7852"/>
    <cellStyle name="Normal 6 7 6" xfId="7853"/>
    <cellStyle name="Normal 6 8" xfId="7854"/>
    <cellStyle name="Normal 6 8 2" xfId="7855"/>
    <cellStyle name="Normal 6 8 2 2" xfId="7856"/>
    <cellStyle name="Normal 6 8 3" xfId="7857"/>
    <cellStyle name="Normal 6 8 3 2" xfId="7858"/>
    <cellStyle name="Normal 6 8 4" xfId="7859"/>
    <cellStyle name="Normal 6 9" xfId="7860"/>
    <cellStyle name="Normal 6 9 2" xfId="7861"/>
    <cellStyle name="Normal 6 9 2 2" xfId="7862"/>
    <cellStyle name="Normal 6 9 3" xfId="7863"/>
    <cellStyle name="Normal 60" xfId="7295"/>
    <cellStyle name="Normal 61" xfId="7268"/>
    <cellStyle name="Normal 62" xfId="7270"/>
    <cellStyle name="Normal 63" xfId="7272"/>
    <cellStyle name="Normal 64" xfId="7273"/>
    <cellStyle name="Normal 65" xfId="7274"/>
    <cellStyle name="Normal 66" xfId="7275"/>
    <cellStyle name="Normal 67" xfId="7276"/>
    <cellStyle name="Normal 68" xfId="7864"/>
    <cellStyle name="Normal 69" xfId="7280"/>
    <cellStyle name="Normal 7" xfId="58"/>
    <cellStyle name="Normal 7 10" xfId="7865"/>
    <cellStyle name="Normal 7 2" xfId="168"/>
    <cellStyle name="Normal 7 2 2" xfId="7867"/>
    <cellStyle name="Normal 7 2 2 2" xfId="7868"/>
    <cellStyle name="Normal 7 2 2 2 2" xfId="8761"/>
    <cellStyle name="Normal 7 2 2 3" xfId="7869"/>
    <cellStyle name="Normal 7 2 3" xfId="7870"/>
    <cellStyle name="Normal 7 2 3 2" xfId="7871"/>
    <cellStyle name="Normal 7 2 3 2 2" xfId="7872"/>
    <cellStyle name="Normal 7 2 3 3" xfId="7873"/>
    <cellStyle name="Normal 7 2 4" xfId="7874"/>
    <cellStyle name="Normal 7 2 4 2" xfId="8762"/>
    <cellStyle name="Normal 7 2 5" xfId="7875"/>
    <cellStyle name="Normal 7 2 6" xfId="7866"/>
    <cellStyle name="Normal 7 3" xfId="7876"/>
    <cellStyle name="Normal 7 3 2" xfId="7877"/>
    <cellStyle name="Normal 7 3 2 2" xfId="7878"/>
    <cellStyle name="Normal 7 3 3" xfId="7879"/>
    <cellStyle name="Normal 7 3 3 2" xfId="7880"/>
    <cellStyle name="Normal 7 3 4" xfId="7881"/>
    <cellStyle name="Normal 7 3 4 2" xfId="7882"/>
    <cellStyle name="Normal 7 3 5" xfId="7883"/>
    <cellStyle name="Normal 7 4" xfId="7884"/>
    <cellStyle name="Normal 7 4 2" xfId="7885"/>
    <cellStyle name="Normal 7 4 2 2" xfId="7886"/>
    <cellStyle name="Normal 7 4 3" xfId="7887"/>
    <cellStyle name="Normal 7 4 3 2" xfId="7888"/>
    <cellStyle name="Normal 7 4 4" xfId="7889"/>
    <cellStyle name="Normal 7 5" xfId="7890"/>
    <cellStyle name="Normal 7 5 2" xfId="7891"/>
    <cellStyle name="Normal 7 6" xfId="7892"/>
    <cellStyle name="Normal 7 6 2" xfId="7893"/>
    <cellStyle name="Normal 7 7" xfId="7894"/>
    <cellStyle name="Normal 7 7 2" xfId="7895"/>
    <cellStyle name="Normal 7 8" xfId="7896"/>
    <cellStyle name="Normal 7 8 2" xfId="7897"/>
    <cellStyle name="Normal 7 9" xfId="7898"/>
    <cellStyle name="Normal 70" xfId="7278"/>
    <cellStyle name="Normal 71" xfId="7282"/>
    <cellStyle name="Normal 72" xfId="7283"/>
    <cellStyle name="Normal 73" xfId="7285"/>
    <cellStyle name="Normal 74" xfId="8106"/>
    <cellStyle name="Normal 75" xfId="8107"/>
    <cellStyle name="Normal 76" xfId="8108"/>
    <cellStyle name="Normal 77" xfId="8109"/>
    <cellStyle name="Normal 78" xfId="8110"/>
    <cellStyle name="Normal 79" xfId="8111"/>
    <cellStyle name="Normal 8" xfId="120"/>
    <cellStyle name="Normal 8 10" xfId="7899"/>
    <cellStyle name="Normal 8 2" xfId="160"/>
    <cellStyle name="Normal 8 2 2" xfId="1269"/>
    <cellStyle name="Normal 8 2 2 2" xfId="2886"/>
    <cellStyle name="Normal 8 2 2 2 2" xfId="6063"/>
    <cellStyle name="Normal 8 2 2 3" xfId="4476"/>
    <cellStyle name="Normal 8 2 3" xfId="746"/>
    <cellStyle name="Normal 8 2 3 2" xfId="2363"/>
    <cellStyle name="Normal 8 2 3 2 2" xfId="5540"/>
    <cellStyle name="Normal 8 2 3 3" xfId="3953"/>
    <cellStyle name="Normal 8 2 4" xfId="1840"/>
    <cellStyle name="Normal 8 2 4 2" xfId="5017"/>
    <cellStyle name="Normal 8 2 5" xfId="3430"/>
    <cellStyle name="Normal 8 3" xfId="1247"/>
    <cellStyle name="Normal 8 3 2" xfId="2864"/>
    <cellStyle name="Normal 8 3 2 2" xfId="6041"/>
    <cellStyle name="Normal 8 3 3" xfId="4454"/>
    <cellStyle name="Normal 8 3 3 2" xfId="7900"/>
    <cellStyle name="Normal 8 3 4" xfId="7901"/>
    <cellStyle name="Normal 8 4" xfId="724"/>
    <cellStyle name="Normal 8 4 2" xfId="2341"/>
    <cellStyle name="Normal 8 4 2 2" xfId="5518"/>
    <cellStyle name="Normal 8 4 3" xfId="3931"/>
    <cellStyle name="Normal 8 5" xfId="1759"/>
    <cellStyle name="Normal 8 5 2" xfId="3373"/>
    <cellStyle name="Normal 8 5 2 2" xfId="6550"/>
    <cellStyle name="Normal 8 5 3" xfId="4963"/>
    <cellStyle name="Normal 8 6" xfId="1793"/>
    <cellStyle name="Normal 8 6 2" xfId="3384"/>
    <cellStyle name="Normal 8 6 2 2" xfId="6559"/>
    <cellStyle name="Normal 8 6 3" xfId="4972"/>
    <cellStyle name="Normal 8 7" xfId="1818"/>
    <cellStyle name="Normal 8 7 2" xfId="4995"/>
    <cellStyle name="Normal 8 8" xfId="3408"/>
    <cellStyle name="Normal 8 9" xfId="6570"/>
    <cellStyle name="Normal 80" xfId="8112"/>
    <cellStyle name="Normal 81" xfId="8113"/>
    <cellStyle name="Normal 82" xfId="8114"/>
    <cellStyle name="Normal 83" xfId="8115"/>
    <cellStyle name="Normal 84" xfId="8116"/>
    <cellStyle name="Normal 85" xfId="8117"/>
    <cellStyle name="Normal 86" xfId="8118"/>
    <cellStyle name="Normal 87" xfId="8119"/>
    <cellStyle name="Normal 88" xfId="8120"/>
    <cellStyle name="Normal 89" xfId="8125"/>
    <cellStyle name="Normal 9" xfId="140"/>
    <cellStyle name="Normal 9 2" xfId="162"/>
    <cellStyle name="Normal 9 2 2" xfId="1271"/>
    <cellStyle name="Normal 9 2 2 2" xfId="2888"/>
    <cellStyle name="Normal 9 2 2 2 2" xfId="6065"/>
    <cellStyle name="Normal 9 2 2 3" xfId="4478"/>
    <cellStyle name="Normal 9 2 3" xfId="748"/>
    <cellStyle name="Normal 9 2 3 2" xfId="2365"/>
    <cellStyle name="Normal 9 2 3 2 2" xfId="5542"/>
    <cellStyle name="Normal 9 2 3 3" xfId="3955"/>
    <cellStyle name="Normal 9 2 4" xfId="1842"/>
    <cellStyle name="Normal 9 2 4 2" xfId="5019"/>
    <cellStyle name="Normal 9 2 5" xfId="3432"/>
    <cellStyle name="Normal 9 3" xfId="1249"/>
    <cellStyle name="Normal 9 3 2" xfId="2866"/>
    <cellStyle name="Normal 9 3 2 2" xfId="6043"/>
    <cellStyle name="Normal 9 3 3" xfId="4456"/>
    <cellStyle name="Normal 9 4" xfId="726"/>
    <cellStyle name="Normal 9 4 2" xfId="2343"/>
    <cellStyle name="Normal 9 4 2 2" xfId="5520"/>
    <cellStyle name="Normal 9 4 3" xfId="3933"/>
    <cellStyle name="Normal 9 5" xfId="1776"/>
    <cellStyle name="Normal 9 5 2" xfId="3375"/>
    <cellStyle name="Normal 9 5 2 2" xfId="6552"/>
    <cellStyle name="Normal 9 5 3" xfId="4965"/>
    <cellStyle name="Normal 9 6" xfId="1795"/>
    <cellStyle name="Normal 9 6 2" xfId="3386"/>
    <cellStyle name="Normal 9 6 2 2" xfId="6561"/>
    <cellStyle name="Normal 9 6 3" xfId="4974"/>
    <cellStyle name="Normal 9 7" xfId="1820"/>
    <cellStyle name="Normal 9 7 2" xfId="4997"/>
    <cellStyle name="Normal 9 8" xfId="3410"/>
    <cellStyle name="Normal 9 9" xfId="6572"/>
    <cellStyle name="Normal 90" xfId="8126"/>
    <cellStyle name="Normal 91" xfId="8128"/>
    <cellStyle name="Normal 92" xfId="8127"/>
    <cellStyle name="Normal 93" xfId="8135"/>
    <cellStyle name="Normal 93 2" xfId="8142"/>
    <cellStyle name="Normal 93 2 2" xfId="8786"/>
    <cellStyle name="Normal 93 3" xfId="8779"/>
    <cellStyle name="Normal 94" xfId="8141"/>
    <cellStyle name="Normal 94 2" xfId="8148"/>
    <cellStyle name="Normal 94 2 2" xfId="8792"/>
    <cellStyle name="Normal 94 3" xfId="8785"/>
    <cellStyle name="Normal 95" xfId="8139"/>
    <cellStyle name="Normal 95 2" xfId="8146"/>
    <cellStyle name="Normal 95 2 2" xfId="8790"/>
    <cellStyle name="Normal 95 3" xfId="8783"/>
    <cellStyle name="Normal 96" xfId="8140"/>
    <cellStyle name="Normal 96 2" xfId="8147"/>
    <cellStyle name="Normal 96 2 2" xfId="8791"/>
    <cellStyle name="Normal 96 3" xfId="8784"/>
    <cellStyle name="Normal 97" xfId="8138"/>
    <cellStyle name="Normal 97 2" xfId="8145"/>
    <cellStyle name="Normal 97 2 2" xfId="8789"/>
    <cellStyle name="Normal 97 3" xfId="8782"/>
    <cellStyle name="Normal 98" xfId="8136"/>
    <cellStyle name="Normal 98 2" xfId="8143"/>
    <cellStyle name="Normal 98 2 2" xfId="8787"/>
    <cellStyle name="Normal 98 3" xfId="8780"/>
    <cellStyle name="Normal 99" xfId="8137"/>
    <cellStyle name="Normal 99 2" xfId="8144"/>
    <cellStyle name="Normal 99 2 2" xfId="8788"/>
    <cellStyle name="Normal 99 3" xfId="8781"/>
    <cellStyle name="Normal GHG Textfiels Bold" xfId="1771"/>
    <cellStyle name="Normal GHG-Shade" xfId="1772"/>
    <cellStyle name="Normal GHG-Shade 2" xfId="8919"/>
    <cellStyle name="Note 2" xfId="7902"/>
    <cellStyle name="Note 2 2" xfId="7903"/>
    <cellStyle name="Note 2 2 2" xfId="8170"/>
    <cellStyle name="Note 2 2 2 2" xfId="8813"/>
    <cellStyle name="Note 2 2 2 2 2" xfId="13099"/>
    <cellStyle name="Note 2 2 2 2 3" xfId="15931"/>
    <cellStyle name="Note 2 2 2 3" xfId="9609"/>
    <cellStyle name="Note 2 2 2 3 2" xfId="13846"/>
    <cellStyle name="Note 2 2 2 3 3" xfId="16583"/>
    <cellStyle name="Note 2 2 2 4" xfId="11166"/>
    <cellStyle name="Note 2 2 2 5" xfId="12521"/>
    <cellStyle name="Note 2 2 2 6" xfId="15353"/>
    <cellStyle name="Note 2 2 3" xfId="8764"/>
    <cellStyle name="Note 2 2 3 2" xfId="13076"/>
    <cellStyle name="Note 2 2 3 3" xfId="15908"/>
    <cellStyle name="Note 2 2 4" xfId="9582"/>
    <cellStyle name="Note 2 2 4 2" xfId="13823"/>
    <cellStyle name="Note 2 2 4 3" xfId="16560"/>
    <cellStyle name="Note 2 2 5" xfId="11143"/>
    <cellStyle name="Note 2 2 6" xfId="12498"/>
    <cellStyle name="Note 2 2 7" xfId="15330"/>
    <cellStyle name="Note 2 3" xfId="8124"/>
    <cellStyle name="Note 2 4" xfId="8171"/>
    <cellStyle name="Note 2 4 2" xfId="8814"/>
    <cellStyle name="Note 2 4 2 2" xfId="13100"/>
    <cellStyle name="Note 2 4 2 3" xfId="15932"/>
    <cellStyle name="Note 2 4 3" xfId="9610"/>
    <cellStyle name="Note 2 4 3 2" xfId="13847"/>
    <cellStyle name="Note 2 4 3 3" xfId="16584"/>
    <cellStyle name="Note 2 4 4" xfId="11167"/>
    <cellStyle name="Note 2 4 5" xfId="12522"/>
    <cellStyle name="Note 2 4 6" xfId="15354"/>
    <cellStyle name="Note 2 5" xfId="8763"/>
    <cellStyle name="Note 2 5 2" xfId="13075"/>
    <cellStyle name="Note 2 5 3" xfId="15907"/>
    <cellStyle name="Note 2 6" xfId="9581"/>
    <cellStyle name="Note 2 6 2" xfId="13822"/>
    <cellStyle name="Note 2 6 3" xfId="16559"/>
    <cellStyle name="Note 2 7" xfId="11142"/>
    <cellStyle name="Note 2 8" xfId="12497"/>
    <cellStyle name="Note 2 9" xfId="15329"/>
    <cellStyle name="Output" xfId="7231" builtinId="21" customBuiltin="1"/>
    <cellStyle name="Output 2" xfId="60"/>
    <cellStyle name="Output 2 10" xfId="7215"/>
    <cellStyle name="Output 2 10 2" xfId="9556"/>
    <cellStyle name="Output 2 10 2 2" xfId="13811"/>
    <cellStyle name="Output 2 10 2 3" xfId="16548"/>
    <cellStyle name="Output 2 10 3" xfId="11131"/>
    <cellStyle name="Output 2 10 4" xfId="12486"/>
    <cellStyle name="Output 2 10 5" xfId="15318"/>
    <cellStyle name="Output 2 11" xfId="7192"/>
    <cellStyle name="Output 2 11 2" xfId="9533"/>
    <cellStyle name="Output 2 11 2 2" xfId="13788"/>
    <cellStyle name="Output 2 11 2 3" xfId="16525"/>
    <cellStyle name="Output 2 11 3" xfId="11108"/>
    <cellStyle name="Output 2 11 4" xfId="12463"/>
    <cellStyle name="Output 2 11 5" xfId="15295"/>
    <cellStyle name="Output 2 12" xfId="8306"/>
    <cellStyle name="Output 2 12 2" xfId="9744"/>
    <cellStyle name="Output 2 12 2 2" xfId="13981"/>
    <cellStyle name="Output 2 12 2 3" xfId="16718"/>
    <cellStyle name="Output 2 12 3" xfId="11301"/>
    <cellStyle name="Output 2 12 4" xfId="12656"/>
    <cellStyle name="Output 2 12 5" xfId="15488"/>
    <cellStyle name="Output 2 13" xfId="8441"/>
    <cellStyle name="Output 2 13 2" xfId="9877"/>
    <cellStyle name="Output 2 13 2 2" xfId="14114"/>
    <cellStyle name="Output 2 13 2 3" xfId="16851"/>
    <cellStyle name="Output 2 13 3" xfId="11434"/>
    <cellStyle name="Output 2 13 4" xfId="12789"/>
    <cellStyle name="Output 2 13 5" xfId="15621"/>
    <cellStyle name="Output 2 14" xfId="8458"/>
    <cellStyle name="Output 2 14 2" xfId="9894"/>
    <cellStyle name="Output 2 14 2 2" xfId="14131"/>
    <cellStyle name="Output 2 14 2 3" xfId="16868"/>
    <cellStyle name="Output 2 14 3" xfId="11451"/>
    <cellStyle name="Output 2 14 4" xfId="12806"/>
    <cellStyle name="Output 2 14 5" xfId="15638"/>
    <cellStyle name="Output 2 15" xfId="8574"/>
    <cellStyle name="Output 2 15 2" xfId="10010"/>
    <cellStyle name="Output 2 15 2 2" xfId="14247"/>
    <cellStyle name="Output 2 15 2 3" xfId="16984"/>
    <cellStyle name="Output 2 15 3" xfId="11567"/>
    <cellStyle name="Output 2 15 4" xfId="12922"/>
    <cellStyle name="Output 2 15 5" xfId="15754"/>
    <cellStyle name="Output 2 16" xfId="8670"/>
    <cellStyle name="Output 2 16 2" xfId="10106"/>
    <cellStyle name="Output 2 16 2 2" xfId="14343"/>
    <cellStyle name="Output 2 16 2 3" xfId="17080"/>
    <cellStyle name="Output 2 16 3" xfId="11663"/>
    <cellStyle name="Output 2 16 4" xfId="13018"/>
    <cellStyle name="Output 2 16 5" xfId="15850"/>
    <cellStyle name="Output 2 17" xfId="8520"/>
    <cellStyle name="Output 2 17 2" xfId="9956"/>
    <cellStyle name="Output 2 17 2 2" xfId="14193"/>
    <cellStyle name="Output 2 17 2 3" xfId="16930"/>
    <cellStyle name="Output 2 17 3" xfId="11513"/>
    <cellStyle name="Output 2 17 4" xfId="12868"/>
    <cellStyle name="Output 2 17 5" xfId="15700"/>
    <cellStyle name="Output 2 18" xfId="8685"/>
    <cellStyle name="Output 2 18 2" xfId="10121"/>
    <cellStyle name="Output 2 18 2 2" xfId="14358"/>
    <cellStyle name="Output 2 18 2 3" xfId="17095"/>
    <cellStyle name="Output 2 18 3" xfId="11678"/>
    <cellStyle name="Output 2 18 4" xfId="13033"/>
    <cellStyle name="Output 2 18 5" xfId="15865"/>
    <cellStyle name="Output 2 19" xfId="8864"/>
    <cellStyle name="Output 2 19 2" xfId="13144"/>
    <cellStyle name="Output 2 19 3" xfId="15976"/>
    <cellStyle name="Output 2 2" xfId="6665"/>
    <cellStyle name="Output 2 2 2" xfId="8150"/>
    <cellStyle name="Output 2 2 2 10" xfId="12502"/>
    <cellStyle name="Output 2 2 2 11" xfId="15334"/>
    <cellStyle name="Output 2 2 2 2" xfId="8154"/>
    <cellStyle name="Output 2 2 2 2 2" xfId="8181"/>
    <cellStyle name="Output 2 2 2 2 2 2" xfId="8824"/>
    <cellStyle name="Output 2 2 2 2 2 2 2" xfId="13110"/>
    <cellStyle name="Output 2 2 2 2 2 2 3" xfId="15942"/>
    <cellStyle name="Output 2 2 2 2 2 3" xfId="9620"/>
    <cellStyle name="Output 2 2 2 2 2 3 2" xfId="13857"/>
    <cellStyle name="Output 2 2 2 2 2 3 3" xfId="16594"/>
    <cellStyle name="Output 2 2 2 2 2 4" xfId="11177"/>
    <cellStyle name="Output 2 2 2 2 2 5" xfId="12532"/>
    <cellStyle name="Output 2 2 2 2 2 6" xfId="15364"/>
    <cellStyle name="Output 2 2 2 2 3" xfId="8201"/>
    <cellStyle name="Output 2 2 2 2 3 2" xfId="8844"/>
    <cellStyle name="Output 2 2 2 2 3 2 2" xfId="13130"/>
    <cellStyle name="Output 2 2 2 2 3 2 3" xfId="15962"/>
    <cellStyle name="Output 2 2 2 2 3 3" xfId="9640"/>
    <cellStyle name="Output 2 2 2 2 3 3 2" xfId="13877"/>
    <cellStyle name="Output 2 2 2 2 3 3 3" xfId="16614"/>
    <cellStyle name="Output 2 2 2 2 3 4" xfId="11197"/>
    <cellStyle name="Output 2 2 2 2 3 5" xfId="12552"/>
    <cellStyle name="Output 2 2 2 2 3 6" xfId="15384"/>
    <cellStyle name="Output 2 2 2 2 4" xfId="8798"/>
    <cellStyle name="Output 2 2 2 2 4 2" xfId="13084"/>
    <cellStyle name="Output 2 2 2 2 4 3" xfId="15916"/>
    <cellStyle name="Output 2 2 2 2 5" xfId="9594"/>
    <cellStyle name="Output 2 2 2 2 5 2" xfId="13831"/>
    <cellStyle name="Output 2 2 2 2 5 3" xfId="16568"/>
    <cellStyle name="Output 2 2 2 2 6" xfId="11151"/>
    <cellStyle name="Output 2 2 2 2 7" xfId="12506"/>
    <cellStyle name="Output 2 2 2 2 8" xfId="15338"/>
    <cellStyle name="Output 2 2 2 3" xfId="8158"/>
    <cellStyle name="Output 2 2 2 3 2" xfId="8185"/>
    <cellStyle name="Output 2 2 2 3 2 2" xfId="8828"/>
    <cellStyle name="Output 2 2 2 3 2 2 2" xfId="13114"/>
    <cellStyle name="Output 2 2 2 3 2 2 3" xfId="15946"/>
    <cellStyle name="Output 2 2 2 3 2 3" xfId="9624"/>
    <cellStyle name="Output 2 2 2 3 2 3 2" xfId="13861"/>
    <cellStyle name="Output 2 2 2 3 2 3 3" xfId="16598"/>
    <cellStyle name="Output 2 2 2 3 2 4" xfId="11181"/>
    <cellStyle name="Output 2 2 2 3 2 5" xfId="12536"/>
    <cellStyle name="Output 2 2 2 3 2 6" xfId="15368"/>
    <cellStyle name="Output 2 2 2 3 3" xfId="8205"/>
    <cellStyle name="Output 2 2 2 3 3 2" xfId="8848"/>
    <cellStyle name="Output 2 2 2 3 3 2 2" xfId="13134"/>
    <cellStyle name="Output 2 2 2 3 3 2 3" xfId="15966"/>
    <cellStyle name="Output 2 2 2 3 3 3" xfId="9644"/>
    <cellStyle name="Output 2 2 2 3 3 3 2" xfId="13881"/>
    <cellStyle name="Output 2 2 2 3 3 3 3" xfId="16618"/>
    <cellStyle name="Output 2 2 2 3 3 4" xfId="11201"/>
    <cellStyle name="Output 2 2 2 3 3 5" xfId="12556"/>
    <cellStyle name="Output 2 2 2 3 3 6" xfId="15388"/>
    <cellStyle name="Output 2 2 2 3 4" xfId="8802"/>
    <cellStyle name="Output 2 2 2 3 4 2" xfId="13088"/>
    <cellStyle name="Output 2 2 2 3 4 3" xfId="15920"/>
    <cellStyle name="Output 2 2 2 3 5" xfId="9598"/>
    <cellStyle name="Output 2 2 2 3 5 2" xfId="13835"/>
    <cellStyle name="Output 2 2 2 3 5 3" xfId="16572"/>
    <cellStyle name="Output 2 2 2 3 6" xfId="11155"/>
    <cellStyle name="Output 2 2 2 3 7" xfId="12510"/>
    <cellStyle name="Output 2 2 2 3 8" xfId="15342"/>
    <cellStyle name="Output 2 2 2 4" xfId="8162"/>
    <cellStyle name="Output 2 2 2 4 2" xfId="8189"/>
    <cellStyle name="Output 2 2 2 4 2 2" xfId="8832"/>
    <cellStyle name="Output 2 2 2 4 2 2 2" xfId="13118"/>
    <cellStyle name="Output 2 2 2 4 2 2 3" xfId="15950"/>
    <cellStyle name="Output 2 2 2 4 2 3" xfId="9628"/>
    <cellStyle name="Output 2 2 2 4 2 3 2" xfId="13865"/>
    <cellStyle name="Output 2 2 2 4 2 3 3" xfId="16602"/>
    <cellStyle name="Output 2 2 2 4 2 4" xfId="11185"/>
    <cellStyle name="Output 2 2 2 4 2 5" xfId="12540"/>
    <cellStyle name="Output 2 2 2 4 2 6" xfId="15372"/>
    <cellStyle name="Output 2 2 2 4 3" xfId="8209"/>
    <cellStyle name="Output 2 2 2 4 3 2" xfId="8852"/>
    <cellStyle name="Output 2 2 2 4 3 2 2" xfId="13138"/>
    <cellStyle name="Output 2 2 2 4 3 2 3" xfId="15970"/>
    <cellStyle name="Output 2 2 2 4 3 3" xfId="9648"/>
    <cellStyle name="Output 2 2 2 4 3 3 2" xfId="13885"/>
    <cellStyle name="Output 2 2 2 4 3 3 3" xfId="16622"/>
    <cellStyle name="Output 2 2 2 4 3 4" xfId="11205"/>
    <cellStyle name="Output 2 2 2 4 3 5" xfId="12560"/>
    <cellStyle name="Output 2 2 2 4 3 6" xfId="15392"/>
    <cellStyle name="Output 2 2 2 4 4" xfId="8806"/>
    <cellStyle name="Output 2 2 2 4 4 2" xfId="13092"/>
    <cellStyle name="Output 2 2 2 4 4 3" xfId="15924"/>
    <cellStyle name="Output 2 2 2 4 5" xfId="9602"/>
    <cellStyle name="Output 2 2 2 4 5 2" xfId="13839"/>
    <cellStyle name="Output 2 2 2 4 5 3" xfId="16576"/>
    <cellStyle name="Output 2 2 2 4 6" xfId="11159"/>
    <cellStyle name="Output 2 2 2 4 7" xfId="12514"/>
    <cellStyle name="Output 2 2 2 4 8" xfId="15346"/>
    <cellStyle name="Output 2 2 2 5" xfId="8166"/>
    <cellStyle name="Output 2 2 2 5 2" xfId="8193"/>
    <cellStyle name="Output 2 2 2 5 2 2" xfId="8836"/>
    <cellStyle name="Output 2 2 2 5 2 2 2" xfId="13122"/>
    <cellStyle name="Output 2 2 2 5 2 2 3" xfId="15954"/>
    <cellStyle name="Output 2 2 2 5 2 3" xfId="9632"/>
    <cellStyle name="Output 2 2 2 5 2 3 2" xfId="13869"/>
    <cellStyle name="Output 2 2 2 5 2 3 3" xfId="16606"/>
    <cellStyle name="Output 2 2 2 5 2 4" xfId="11189"/>
    <cellStyle name="Output 2 2 2 5 2 5" xfId="12544"/>
    <cellStyle name="Output 2 2 2 5 2 6" xfId="15376"/>
    <cellStyle name="Output 2 2 2 5 3" xfId="8810"/>
    <cellStyle name="Output 2 2 2 5 3 2" xfId="13096"/>
    <cellStyle name="Output 2 2 2 5 3 3" xfId="15928"/>
    <cellStyle name="Output 2 2 2 5 4" xfId="9606"/>
    <cellStyle name="Output 2 2 2 5 4 2" xfId="13843"/>
    <cellStyle name="Output 2 2 2 5 4 3" xfId="16580"/>
    <cellStyle name="Output 2 2 2 5 5" xfId="11163"/>
    <cellStyle name="Output 2 2 2 5 6" xfId="12518"/>
    <cellStyle name="Output 2 2 2 5 7" xfId="15350"/>
    <cellStyle name="Output 2 2 2 6" xfId="8177"/>
    <cellStyle name="Output 2 2 2 6 2" xfId="8197"/>
    <cellStyle name="Output 2 2 2 6 2 2" xfId="8840"/>
    <cellStyle name="Output 2 2 2 6 2 2 2" xfId="13126"/>
    <cellStyle name="Output 2 2 2 6 2 2 3" xfId="15958"/>
    <cellStyle name="Output 2 2 2 6 2 3" xfId="9636"/>
    <cellStyle name="Output 2 2 2 6 2 3 2" xfId="13873"/>
    <cellStyle name="Output 2 2 2 6 2 3 3" xfId="16610"/>
    <cellStyle name="Output 2 2 2 6 2 4" xfId="11193"/>
    <cellStyle name="Output 2 2 2 6 2 5" xfId="12548"/>
    <cellStyle name="Output 2 2 2 6 2 6" xfId="15380"/>
    <cellStyle name="Output 2 2 2 6 3" xfId="8820"/>
    <cellStyle name="Output 2 2 2 6 3 2" xfId="13106"/>
    <cellStyle name="Output 2 2 2 6 3 3" xfId="15938"/>
    <cellStyle name="Output 2 2 2 6 4" xfId="9616"/>
    <cellStyle name="Output 2 2 2 6 4 2" xfId="13853"/>
    <cellStyle name="Output 2 2 2 6 4 3" xfId="16590"/>
    <cellStyle name="Output 2 2 2 6 5" xfId="11173"/>
    <cellStyle name="Output 2 2 2 6 6" xfId="12528"/>
    <cellStyle name="Output 2 2 2 6 7" xfId="15360"/>
    <cellStyle name="Output 2 2 2 7" xfId="8794"/>
    <cellStyle name="Output 2 2 2 7 2" xfId="13080"/>
    <cellStyle name="Output 2 2 2 7 3" xfId="15912"/>
    <cellStyle name="Output 2 2 2 8" xfId="9590"/>
    <cellStyle name="Output 2 2 2 8 2" xfId="13827"/>
    <cellStyle name="Output 2 2 2 8 3" xfId="16564"/>
    <cellStyle name="Output 2 2 2 9" xfId="11147"/>
    <cellStyle name="Output 2 2 3" xfId="7904"/>
    <cellStyle name="Output 2 2 3 2" xfId="9583"/>
    <cellStyle name="Output 2 2 3 2 2" xfId="13824"/>
    <cellStyle name="Output 2 2 3 2 3" xfId="16561"/>
    <cellStyle name="Output 2 2 3 3" xfId="11144"/>
    <cellStyle name="Output 2 2 3 4" xfId="12499"/>
    <cellStyle name="Output 2 2 3 5" xfId="15331"/>
    <cellStyle name="Output 2 2 4" xfId="8765"/>
    <cellStyle name="Output 2 2 4 2" xfId="13077"/>
    <cellStyle name="Output 2 2 4 3" xfId="15909"/>
    <cellStyle name="Output 2 2 5" xfId="9006"/>
    <cellStyle name="Output 2 2 5 2" xfId="13261"/>
    <cellStyle name="Output 2 2 5 3" xfId="16046"/>
    <cellStyle name="Output 2 2 6" xfId="10581"/>
    <cellStyle name="Output 2 2 7" xfId="11936"/>
    <cellStyle name="Output 2 2 8" xfId="14768"/>
    <cellStyle name="Output 2 20" xfId="10231"/>
    <cellStyle name="Output 2 20 2" xfId="14468"/>
    <cellStyle name="Output 2 20 3" xfId="17205"/>
    <cellStyle name="Output 2 21" xfId="10248"/>
    <cellStyle name="Output 2 21 2" xfId="14485"/>
    <cellStyle name="Output 2 21 3" xfId="17222"/>
    <cellStyle name="Output 2 22" xfId="10304"/>
    <cellStyle name="Output 2 22 2" xfId="14541"/>
    <cellStyle name="Output 2 22 3" xfId="17278"/>
    <cellStyle name="Output 2 23" xfId="10346"/>
    <cellStyle name="Output 2 24" xfId="10414"/>
    <cellStyle name="Output 2 25" xfId="11788"/>
    <cellStyle name="Output 2 26" xfId="14678"/>
    <cellStyle name="Output 2 3" xfId="6915"/>
    <cellStyle name="Output 2 3 10" xfId="10831"/>
    <cellStyle name="Output 2 3 11" xfId="12186"/>
    <cellStyle name="Output 2 3 12" xfId="15018"/>
    <cellStyle name="Output 2 3 2" xfId="8153"/>
    <cellStyle name="Output 2 3 2 2" xfId="8180"/>
    <cellStyle name="Output 2 3 2 2 2" xfId="8823"/>
    <cellStyle name="Output 2 3 2 2 2 2" xfId="13109"/>
    <cellStyle name="Output 2 3 2 2 2 3" xfId="15941"/>
    <cellStyle name="Output 2 3 2 2 3" xfId="9619"/>
    <cellStyle name="Output 2 3 2 2 3 2" xfId="13856"/>
    <cellStyle name="Output 2 3 2 2 3 3" xfId="16593"/>
    <cellStyle name="Output 2 3 2 2 4" xfId="11176"/>
    <cellStyle name="Output 2 3 2 2 5" xfId="12531"/>
    <cellStyle name="Output 2 3 2 2 6" xfId="15363"/>
    <cellStyle name="Output 2 3 2 3" xfId="8200"/>
    <cellStyle name="Output 2 3 2 3 2" xfId="8843"/>
    <cellStyle name="Output 2 3 2 3 2 2" xfId="13129"/>
    <cellStyle name="Output 2 3 2 3 2 3" xfId="15961"/>
    <cellStyle name="Output 2 3 2 3 3" xfId="9639"/>
    <cellStyle name="Output 2 3 2 3 3 2" xfId="13876"/>
    <cellStyle name="Output 2 3 2 3 3 3" xfId="16613"/>
    <cellStyle name="Output 2 3 2 3 4" xfId="11196"/>
    <cellStyle name="Output 2 3 2 3 5" xfId="12551"/>
    <cellStyle name="Output 2 3 2 3 6" xfId="15383"/>
    <cellStyle name="Output 2 3 2 4" xfId="8797"/>
    <cellStyle name="Output 2 3 2 4 2" xfId="13083"/>
    <cellStyle name="Output 2 3 2 4 3" xfId="15915"/>
    <cellStyle name="Output 2 3 2 5" xfId="9593"/>
    <cellStyle name="Output 2 3 2 5 2" xfId="13830"/>
    <cellStyle name="Output 2 3 2 5 3" xfId="16567"/>
    <cellStyle name="Output 2 3 2 6" xfId="11150"/>
    <cellStyle name="Output 2 3 2 7" xfId="12505"/>
    <cellStyle name="Output 2 3 2 8" xfId="15337"/>
    <cellStyle name="Output 2 3 3" xfId="8157"/>
    <cellStyle name="Output 2 3 3 2" xfId="8184"/>
    <cellStyle name="Output 2 3 3 2 2" xfId="8827"/>
    <cellStyle name="Output 2 3 3 2 2 2" xfId="13113"/>
    <cellStyle name="Output 2 3 3 2 2 3" xfId="15945"/>
    <cellStyle name="Output 2 3 3 2 3" xfId="9623"/>
    <cellStyle name="Output 2 3 3 2 3 2" xfId="13860"/>
    <cellStyle name="Output 2 3 3 2 3 3" xfId="16597"/>
    <cellStyle name="Output 2 3 3 2 4" xfId="11180"/>
    <cellStyle name="Output 2 3 3 2 5" xfId="12535"/>
    <cellStyle name="Output 2 3 3 2 6" xfId="15367"/>
    <cellStyle name="Output 2 3 3 3" xfId="8204"/>
    <cellStyle name="Output 2 3 3 3 2" xfId="8847"/>
    <cellStyle name="Output 2 3 3 3 2 2" xfId="13133"/>
    <cellStyle name="Output 2 3 3 3 2 3" xfId="15965"/>
    <cellStyle name="Output 2 3 3 3 3" xfId="9643"/>
    <cellStyle name="Output 2 3 3 3 3 2" xfId="13880"/>
    <cellStyle name="Output 2 3 3 3 3 3" xfId="16617"/>
    <cellStyle name="Output 2 3 3 3 4" xfId="11200"/>
    <cellStyle name="Output 2 3 3 3 5" xfId="12555"/>
    <cellStyle name="Output 2 3 3 3 6" xfId="15387"/>
    <cellStyle name="Output 2 3 3 4" xfId="8801"/>
    <cellStyle name="Output 2 3 3 4 2" xfId="13087"/>
    <cellStyle name="Output 2 3 3 4 3" xfId="15919"/>
    <cellStyle name="Output 2 3 3 5" xfId="9597"/>
    <cellStyle name="Output 2 3 3 5 2" xfId="13834"/>
    <cellStyle name="Output 2 3 3 5 3" xfId="16571"/>
    <cellStyle name="Output 2 3 3 6" xfId="11154"/>
    <cellStyle name="Output 2 3 3 7" xfId="12509"/>
    <cellStyle name="Output 2 3 3 8" xfId="15341"/>
    <cellStyle name="Output 2 3 4" xfId="8161"/>
    <cellStyle name="Output 2 3 4 2" xfId="8188"/>
    <cellStyle name="Output 2 3 4 2 2" xfId="8831"/>
    <cellStyle name="Output 2 3 4 2 2 2" xfId="13117"/>
    <cellStyle name="Output 2 3 4 2 2 3" xfId="15949"/>
    <cellStyle name="Output 2 3 4 2 3" xfId="9627"/>
    <cellStyle name="Output 2 3 4 2 3 2" xfId="13864"/>
    <cellStyle name="Output 2 3 4 2 3 3" xfId="16601"/>
    <cellStyle name="Output 2 3 4 2 4" xfId="11184"/>
    <cellStyle name="Output 2 3 4 2 5" xfId="12539"/>
    <cellStyle name="Output 2 3 4 2 6" xfId="15371"/>
    <cellStyle name="Output 2 3 4 3" xfId="8208"/>
    <cellStyle name="Output 2 3 4 3 2" xfId="8851"/>
    <cellStyle name="Output 2 3 4 3 2 2" xfId="13137"/>
    <cellStyle name="Output 2 3 4 3 2 3" xfId="15969"/>
    <cellStyle name="Output 2 3 4 3 3" xfId="9647"/>
    <cellStyle name="Output 2 3 4 3 3 2" xfId="13884"/>
    <cellStyle name="Output 2 3 4 3 3 3" xfId="16621"/>
    <cellStyle name="Output 2 3 4 3 4" xfId="11204"/>
    <cellStyle name="Output 2 3 4 3 5" xfId="12559"/>
    <cellStyle name="Output 2 3 4 3 6" xfId="15391"/>
    <cellStyle name="Output 2 3 4 4" xfId="8805"/>
    <cellStyle name="Output 2 3 4 4 2" xfId="13091"/>
    <cellStyle name="Output 2 3 4 4 3" xfId="15923"/>
    <cellStyle name="Output 2 3 4 5" xfId="9601"/>
    <cellStyle name="Output 2 3 4 5 2" xfId="13838"/>
    <cellStyle name="Output 2 3 4 5 3" xfId="16575"/>
    <cellStyle name="Output 2 3 4 6" xfId="11158"/>
    <cellStyle name="Output 2 3 4 7" xfId="12513"/>
    <cellStyle name="Output 2 3 4 8" xfId="15345"/>
    <cellStyle name="Output 2 3 5" xfId="8165"/>
    <cellStyle name="Output 2 3 5 2" xfId="8192"/>
    <cellStyle name="Output 2 3 5 2 2" xfId="8835"/>
    <cellStyle name="Output 2 3 5 2 2 2" xfId="13121"/>
    <cellStyle name="Output 2 3 5 2 2 3" xfId="15953"/>
    <cellStyle name="Output 2 3 5 2 3" xfId="9631"/>
    <cellStyle name="Output 2 3 5 2 3 2" xfId="13868"/>
    <cellStyle name="Output 2 3 5 2 3 3" xfId="16605"/>
    <cellStyle name="Output 2 3 5 2 4" xfId="11188"/>
    <cellStyle name="Output 2 3 5 2 5" xfId="12543"/>
    <cellStyle name="Output 2 3 5 2 6" xfId="15375"/>
    <cellStyle name="Output 2 3 5 3" xfId="8809"/>
    <cellStyle name="Output 2 3 5 3 2" xfId="13095"/>
    <cellStyle name="Output 2 3 5 3 3" xfId="15927"/>
    <cellStyle name="Output 2 3 5 4" xfId="9605"/>
    <cellStyle name="Output 2 3 5 4 2" xfId="13842"/>
    <cellStyle name="Output 2 3 5 4 3" xfId="16579"/>
    <cellStyle name="Output 2 3 5 5" xfId="11162"/>
    <cellStyle name="Output 2 3 5 6" xfId="12517"/>
    <cellStyle name="Output 2 3 5 7" xfId="15349"/>
    <cellStyle name="Output 2 3 6" xfId="8176"/>
    <cellStyle name="Output 2 3 6 2" xfId="8196"/>
    <cellStyle name="Output 2 3 6 2 2" xfId="8839"/>
    <cellStyle name="Output 2 3 6 2 2 2" xfId="13125"/>
    <cellStyle name="Output 2 3 6 2 2 3" xfId="15957"/>
    <cellStyle name="Output 2 3 6 2 3" xfId="9635"/>
    <cellStyle name="Output 2 3 6 2 3 2" xfId="13872"/>
    <cellStyle name="Output 2 3 6 2 3 3" xfId="16609"/>
    <cellStyle name="Output 2 3 6 2 4" xfId="11192"/>
    <cellStyle name="Output 2 3 6 2 5" xfId="12547"/>
    <cellStyle name="Output 2 3 6 2 6" xfId="15379"/>
    <cellStyle name="Output 2 3 6 3" xfId="8819"/>
    <cellStyle name="Output 2 3 6 3 2" xfId="13105"/>
    <cellStyle name="Output 2 3 6 3 3" xfId="15937"/>
    <cellStyle name="Output 2 3 6 4" xfId="9615"/>
    <cellStyle name="Output 2 3 6 4 2" xfId="13852"/>
    <cellStyle name="Output 2 3 6 4 3" xfId="16589"/>
    <cellStyle name="Output 2 3 6 5" xfId="11172"/>
    <cellStyle name="Output 2 3 6 6" xfId="12527"/>
    <cellStyle name="Output 2 3 6 7" xfId="15359"/>
    <cellStyle name="Output 2 3 7" xfId="8149"/>
    <cellStyle name="Output 2 3 7 2" xfId="9589"/>
    <cellStyle name="Output 2 3 7 2 2" xfId="13826"/>
    <cellStyle name="Output 2 3 7 2 3" xfId="16563"/>
    <cellStyle name="Output 2 3 7 3" xfId="11146"/>
    <cellStyle name="Output 2 3 7 4" xfId="12501"/>
    <cellStyle name="Output 2 3 7 5" xfId="15333"/>
    <cellStyle name="Output 2 3 8" xfId="8793"/>
    <cellStyle name="Output 2 3 8 2" xfId="13079"/>
    <cellStyle name="Output 2 3 8 3" xfId="15911"/>
    <cellStyle name="Output 2 3 9" xfId="9256"/>
    <cellStyle name="Output 2 3 9 2" xfId="13511"/>
    <cellStyle name="Output 2 3 9 3" xfId="16261"/>
    <cellStyle name="Output 2 4" xfId="6740"/>
    <cellStyle name="Output 2 4 2" xfId="9081"/>
    <cellStyle name="Output 2 4 2 2" xfId="13336"/>
    <cellStyle name="Output 2 4 2 3" xfId="16109"/>
    <cellStyle name="Output 2 4 3" xfId="10656"/>
    <cellStyle name="Output 2 4 4" xfId="12011"/>
    <cellStyle name="Output 2 4 5" xfId="14843"/>
    <cellStyle name="Output 2 5" xfId="6649"/>
    <cellStyle name="Output 2 5 2" xfId="8990"/>
    <cellStyle name="Output 2 5 2 2" xfId="13245"/>
    <cellStyle name="Output 2 5 2 3" xfId="16030"/>
    <cellStyle name="Output 2 5 3" xfId="10565"/>
    <cellStyle name="Output 2 5 4" xfId="11920"/>
    <cellStyle name="Output 2 5 5" xfId="14752"/>
    <cellStyle name="Output 2 6" xfId="6870"/>
    <cellStyle name="Output 2 6 2" xfId="9211"/>
    <cellStyle name="Output 2 6 2 2" xfId="13466"/>
    <cellStyle name="Output 2 6 2 3" xfId="16222"/>
    <cellStyle name="Output 2 6 3" xfId="10786"/>
    <cellStyle name="Output 2 6 4" xfId="12141"/>
    <cellStyle name="Output 2 6 5" xfId="14973"/>
    <cellStyle name="Output 2 7" xfId="7073"/>
    <cellStyle name="Output 2 7 2" xfId="9414"/>
    <cellStyle name="Output 2 7 2 2" xfId="13669"/>
    <cellStyle name="Output 2 7 2 3" xfId="16406"/>
    <cellStyle name="Output 2 7 3" xfId="10989"/>
    <cellStyle name="Output 2 7 4" xfId="12344"/>
    <cellStyle name="Output 2 7 5" xfId="15176"/>
    <cellStyle name="Output 2 8" xfId="7173"/>
    <cellStyle name="Output 2 8 2" xfId="9514"/>
    <cellStyle name="Output 2 8 2 2" xfId="13769"/>
    <cellStyle name="Output 2 8 2 3" xfId="16506"/>
    <cellStyle name="Output 2 8 3" xfId="11089"/>
    <cellStyle name="Output 2 8 4" xfId="12444"/>
    <cellStyle name="Output 2 8 5" xfId="15276"/>
    <cellStyle name="Output 2 9" xfId="7201"/>
    <cellStyle name="Output 2 9 2" xfId="9542"/>
    <cellStyle name="Output 2 9 2 2" xfId="13797"/>
    <cellStyle name="Output 2 9 2 3" xfId="16534"/>
    <cellStyle name="Output 2 9 3" xfId="11117"/>
    <cellStyle name="Output 2 9 4" xfId="12472"/>
    <cellStyle name="Output 2 9 5" xfId="15304"/>
    <cellStyle name="Output 3" xfId="59"/>
    <cellStyle name="Output 3 10" xfId="7204"/>
    <cellStyle name="Output 3 10 2" xfId="9545"/>
    <cellStyle name="Output 3 10 2 2" xfId="13800"/>
    <cellStyle name="Output 3 10 2 3" xfId="16537"/>
    <cellStyle name="Output 3 10 3" xfId="11120"/>
    <cellStyle name="Output 3 10 4" xfId="12475"/>
    <cellStyle name="Output 3 10 5" xfId="15307"/>
    <cellStyle name="Output 3 11" xfId="7153"/>
    <cellStyle name="Output 3 11 2" xfId="9494"/>
    <cellStyle name="Output 3 11 2 2" xfId="13749"/>
    <cellStyle name="Output 3 11 2 3" xfId="16486"/>
    <cellStyle name="Output 3 11 3" xfId="11069"/>
    <cellStyle name="Output 3 11 4" xfId="12424"/>
    <cellStyle name="Output 3 11 5" xfId="15256"/>
    <cellStyle name="Output 3 12" xfId="8391"/>
    <cellStyle name="Output 3 12 2" xfId="9829"/>
    <cellStyle name="Output 3 12 2 2" xfId="14066"/>
    <cellStyle name="Output 3 12 2 3" xfId="16803"/>
    <cellStyle name="Output 3 12 3" xfId="11386"/>
    <cellStyle name="Output 3 12 4" xfId="12741"/>
    <cellStyle name="Output 3 12 5" xfId="15573"/>
    <cellStyle name="Output 3 13" xfId="8440"/>
    <cellStyle name="Output 3 13 2" xfId="9876"/>
    <cellStyle name="Output 3 13 2 2" xfId="14113"/>
    <cellStyle name="Output 3 13 2 3" xfId="16850"/>
    <cellStyle name="Output 3 13 3" xfId="11433"/>
    <cellStyle name="Output 3 13 4" xfId="12788"/>
    <cellStyle name="Output 3 13 5" xfId="15620"/>
    <cellStyle name="Output 3 14" xfId="8459"/>
    <cellStyle name="Output 3 14 2" xfId="9895"/>
    <cellStyle name="Output 3 14 2 2" xfId="14132"/>
    <cellStyle name="Output 3 14 2 3" xfId="16869"/>
    <cellStyle name="Output 3 14 3" xfId="11452"/>
    <cellStyle name="Output 3 14 4" xfId="12807"/>
    <cellStyle name="Output 3 14 5" xfId="15639"/>
    <cellStyle name="Output 3 15" xfId="8682"/>
    <cellStyle name="Output 3 15 2" xfId="10118"/>
    <cellStyle name="Output 3 15 2 2" xfId="14355"/>
    <cellStyle name="Output 3 15 2 3" xfId="17092"/>
    <cellStyle name="Output 3 15 3" xfId="11675"/>
    <cellStyle name="Output 3 15 4" xfId="13030"/>
    <cellStyle name="Output 3 15 5" xfId="15862"/>
    <cellStyle name="Output 3 16" xfId="8592"/>
    <cellStyle name="Output 3 16 2" xfId="10028"/>
    <cellStyle name="Output 3 16 2 2" xfId="14265"/>
    <cellStyle name="Output 3 16 2 3" xfId="17002"/>
    <cellStyle name="Output 3 16 3" xfId="11585"/>
    <cellStyle name="Output 3 16 4" xfId="12940"/>
    <cellStyle name="Output 3 16 5" xfId="15772"/>
    <cellStyle name="Output 3 17" xfId="8700"/>
    <cellStyle name="Output 3 17 2" xfId="10136"/>
    <cellStyle name="Output 3 17 2 2" xfId="14373"/>
    <cellStyle name="Output 3 17 2 3" xfId="17110"/>
    <cellStyle name="Output 3 17 3" xfId="11693"/>
    <cellStyle name="Output 3 17 4" xfId="13048"/>
    <cellStyle name="Output 3 17 5" xfId="15880"/>
    <cellStyle name="Output 3 18" xfId="8673"/>
    <cellStyle name="Output 3 18 2" xfId="10109"/>
    <cellStyle name="Output 3 18 2 2" xfId="14346"/>
    <cellStyle name="Output 3 18 2 3" xfId="17083"/>
    <cellStyle name="Output 3 18 3" xfId="11666"/>
    <cellStyle name="Output 3 18 4" xfId="13021"/>
    <cellStyle name="Output 3 18 5" xfId="15853"/>
    <cellStyle name="Output 3 19" xfId="8863"/>
    <cellStyle name="Output 3 19 2" xfId="13143"/>
    <cellStyle name="Output 3 19 3" xfId="15975"/>
    <cellStyle name="Output 3 2" xfId="6792"/>
    <cellStyle name="Output 3 2 2" xfId="9133"/>
    <cellStyle name="Output 3 2 2 2" xfId="13388"/>
    <cellStyle name="Output 3 2 2 3" xfId="16157"/>
    <cellStyle name="Output 3 2 3" xfId="10708"/>
    <cellStyle name="Output 3 2 4" xfId="12063"/>
    <cellStyle name="Output 3 2 5" xfId="14895"/>
    <cellStyle name="Output 3 20" xfId="10230"/>
    <cellStyle name="Output 3 20 2" xfId="14467"/>
    <cellStyle name="Output 3 20 3" xfId="17204"/>
    <cellStyle name="Output 3 21" xfId="10249"/>
    <cellStyle name="Output 3 21 2" xfId="14486"/>
    <cellStyle name="Output 3 21 3" xfId="17223"/>
    <cellStyle name="Output 3 22" xfId="10329"/>
    <cellStyle name="Output 3 22 2" xfId="14566"/>
    <cellStyle name="Output 3 22 3" xfId="17303"/>
    <cellStyle name="Output 3 23" xfId="10345"/>
    <cellStyle name="Output 3 24" xfId="10427"/>
    <cellStyle name="Output 3 25" xfId="11787"/>
    <cellStyle name="Output 3 26" xfId="14677"/>
    <cellStyle name="Output 3 3" xfId="6943"/>
    <cellStyle name="Output 3 3 2" xfId="9284"/>
    <cellStyle name="Output 3 3 2 2" xfId="13539"/>
    <cellStyle name="Output 3 3 2 3" xfId="16288"/>
    <cellStyle name="Output 3 3 3" xfId="10859"/>
    <cellStyle name="Output 3 3 4" xfId="12214"/>
    <cellStyle name="Output 3 3 5" xfId="15046"/>
    <cellStyle name="Output 3 4" xfId="6759"/>
    <cellStyle name="Output 3 4 2" xfId="9100"/>
    <cellStyle name="Output 3 4 2 2" xfId="13355"/>
    <cellStyle name="Output 3 4 2 3" xfId="16127"/>
    <cellStyle name="Output 3 4 3" xfId="10675"/>
    <cellStyle name="Output 3 4 4" xfId="12030"/>
    <cellStyle name="Output 3 4 5" xfId="14862"/>
    <cellStyle name="Output 3 5" xfId="6671"/>
    <cellStyle name="Output 3 5 2" xfId="9012"/>
    <cellStyle name="Output 3 5 2 2" xfId="13267"/>
    <cellStyle name="Output 3 5 2 3" xfId="16052"/>
    <cellStyle name="Output 3 5 3" xfId="10587"/>
    <cellStyle name="Output 3 5 4" xfId="11942"/>
    <cellStyle name="Output 3 5 5" xfId="14774"/>
    <cellStyle name="Output 3 6" xfId="6891"/>
    <cellStyle name="Output 3 6 2" xfId="9232"/>
    <cellStyle name="Output 3 6 2 2" xfId="13487"/>
    <cellStyle name="Output 3 6 2 3" xfId="16242"/>
    <cellStyle name="Output 3 6 3" xfId="10807"/>
    <cellStyle name="Output 3 6 4" xfId="12162"/>
    <cellStyle name="Output 3 6 5" xfId="14994"/>
    <cellStyle name="Output 3 7" xfId="7072"/>
    <cellStyle name="Output 3 7 2" xfId="9413"/>
    <cellStyle name="Output 3 7 2 2" xfId="13668"/>
    <cellStyle name="Output 3 7 2 3" xfId="16405"/>
    <cellStyle name="Output 3 7 3" xfId="10988"/>
    <cellStyle name="Output 3 7 4" xfId="12343"/>
    <cellStyle name="Output 3 7 5" xfId="15175"/>
    <cellStyle name="Output 3 8" xfId="7135"/>
    <cellStyle name="Output 3 8 2" xfId="9476"/>
    <cellStyle name="Output 3 8 2 2" xfId="13731"/>
    <cellStyle name="Output 3 8 2 3" xfId="16468"/>
    <cellStyle name="Output 3 8 3" xfId="11051"/>
    <cellStyle name="Output 3 8 4" xfId="12406"/>
    <cellStyle name="Output 3 8 5" xfId="15238"/>
    <cellStyle name="Output 3 9" xfId="7165"/>
    <cellStyle name="Output 3 9 2" xfId="9506"/>
    <cellStyle name="Output 3 9 2 2" xfId="13761"/>
    <cellStyle name="Output 3 9 2 3" xfId="16498"/>
    <cellStyle name="Output 3 9 3" xfId="11081"/>
    <cellStyle name="Output 3 9 4" xfId="12436"/>
    <cellStyle name="Output 3 9 5" xfId="15268"/>
    <cellStyle name="Overskrift 1" xfId="7224" builtinId="16" customBuiltin="1"/>
    <cellStyle name="Overskrift 1 2" xfId="228"/>
    <cellStyle name="Overskrift 1 2 2" xfId="7905"/>
    <cellStyle name="Overskrift 1 3" xfId="7906"/>
    <cellStyle name="Overskrift 2" xfId="7225" builtinId="17" customBuiltin="1"/>
    <cellStyle name="Overskrift 2 2" xfId="229"/>
    <cellStyle name="Overskrift 2 2 2" xfId="7907"/>
    <cellStyle name="Overskrift 2 3" xfId="7908"/>
    <cellStyle name="Overskrift 3" xfId="7226" builtinId="18" customBuiltin="1"/>
    <cellStyle name="Overskrift 3 2" xfId="230"/>
    <cellStyle name="Overskrift 3 2 2" xfId="7909"/>
    <cellStyle name="Overskrift 3 3" xfId="7910"/>
    <cellStyle name="Overskrift 4" xfId="7227" builtinId="19" customBuiltin="1"/>
    <cellStyle name="Overskrift 4 2" xfId="231"/>
    <cellStyle name="Overskrift 4 2 2" xfId="7911"/>
    <cellStyle name="Overskrift 4 3" xfId="7912"/>
    <cellStyle name="Percen - Type1" xfId="61"/>
    <cellStyle name="Percent 2" xfId="1773"/>
    <cellStyle name="Percent 2 2" xfId="7913"/>
    <cellStyle name="Percent 2 3" xfId="8766"/>
    <cellStyle name="Percent 3" xfId="7914"/>
    <cellStyle name="Percent 3 2" xfId="8767"/>
    <cellStyle name="Percent 4" xfId="7915"/>
    <cellStyle name="Percent 4 2" xfId="8768"/>
    <cellStyle name="Percent 5" xfId="7916"/>
    <cellStyle name="Percent 5 2" xfId="8769"/>
    <cellStyle name="Procent" xfId="8" builtinId="5"/>
    <cellStyle name="Procent 10" xfId="7917"/>
    <cellStyle name="Procent 10 2" xfId="7918"/>
    <cellStyle name="Procent 10 2 2" xfId="7919"/>
    <cellStyle name="Procent 10 3" xfId="7920"/>
    <cellStyle name="Procent 10 3 2" xfId="7921"/>
    <cellStyle name="Procent 10 4" xfId="7922"/>
    <cellStyle name="Procent 10 4 2" xfId="7923"/>
    <cellStyle name="Procent 10 5" xfId="7924"/>
    <cellStyle name="Procent 11" xfId="7925"/>
    <cellStyle name="Procent 11 2" xfId="7926"/>
    <cellStyle name="Procent 12" xfId="7927"/>
    <cellStyle name="Procent 12 2" xfId="7928"/>
    <cellStyle name="Procent 13" xfId="7929"/>
    <cellStyle name="Procent 14" xfId="7930"/>
    <cellStyle name="Procent 14 2" xfId="8770"/>
    <cellStyle name="Procent 15" xfId="8121"/>
    <cellStyle name="Procent 16" xfId="8435"/>
    <cellStyle name="Procent 2" xfId="14"/>
    <cellStyle name="Procent 2 10" xfId="7931"/>
    <cellStyle name="Procent 2 10 2" xfId="7932"/>
    <cellStyle name="Procent 2 10 2 2" xfId="7933"/>
    <cellStyle name="Procent 2 10 3" xfId="7934"/>
    <cellStyle name="Procent 2 11" xfId="7935"/>
    <cellStyle name="Procent 2 11 2" xfId="7936"/>
    <cellStyle name="Procent 2 12" xfId="7937"/>
    <cellStyle name="Procent 2 12 2" xfId="7938"/>
    <cellStyle name="Procent 2 13" xfId="7939"/>
    <cellStyle name="Procent 2 13 2" xfId="7940"/>
    <cellStyle name="Procent 2 14" xfId="7941"/>
    <cellStyle name="Procent 2 14 2" xfId="7942"/>
    <cellStyle name="Procent 2 15" xfId="7943"/>
    <cellStyle name="Procent 2 16" xfId="7944"/>
    <cellStyle name="Procent 2 17" xfId="7260"/>
    <cellStyle name="Procent 2 2" xfId="17"/>
    <cellStyle name="Procent 2 2 2" xfId="158"/>
    <cellStyle name="Procent 2 2 2 2" xfId="1267"/>
    <cellStyle name="Procent 2 2 2 2 2" xfId="2884"/>
    <cellStyle name="Procent 2 2 2 2 2 2" xfId="6061"/>
    <cellStyle name="Procent 2 2 2 2 3" xfId="4474"/>
    <cellStyle name="Procent 2 2 2 3" xfId="744"/>
    <cellStyle name="Procent 2 2 2 3 2" xfId="2361"/>
    <cellStyle name="Procent 2 2 2 3 2 2" xfId="5538"/>
    <cellStyle name="Procent 2 2 2 3 3" xfId="3951"/>
    <cellStyle name="Procent 2 2 2 4" xfId="1838"/>
    <cellStyle name="Procent 2 2 2 4 2" xfId="5015"/>
    <cellStyle name="Procent 2 2 2 5" xfId="3428"/>
    <cellStyle name="Procent 2 2 2 5 2" xfId="7945"/>
    <cellStyle name="Procent 2 2 2 6" xfId="7946"/>
    <cellStyle name="Procent 2 2 3" xfId="246"/>
    <cellStyle name="Procent 2 2 3 2" xfId="7948"/>
    <cellStyle name="Procent 2 2 3 2 2" xfId="7949"/>
    <cellStyle name="Procent 2 2 3 3" xfId="7950"/>
    <cellStyle name="Procent 2 2 3 4" xfId="7947"/>
    <cellStyle name="Procent 2 2 3 5" xfId="8909"/>
    <cellStyle name="Procent 2 2 4" xfId="1245"/>
    <cellStyle name="Procent 2 2 4 2" xfId="2862"/>
    <cellStyle name="Procent 2 2 4 2 2" xfId="6039"/>
    <cellStyle name="Procent 2 2 4 3" xfId="4452"/>
    <cellStyle name="Procent 2 2 5" xfId="722"/>
    <cellStyle name="Procent 2 2 5 2" xfId="2339"/>
    <cellStyle name="Procent 2 2 5 2 2" xfId="5516"/>
    <cellStyle name="Procent 2 2 5 3" xfId="3929"/>
    <cellStyle name="Procent 2 2 6" xfId="1816"/>
    <cellStyle name="Procent 2 2 6 2" xfId="4993"/>
    <cellStyle name="Procent 2 2 7" xfId="3406"/>
    <cellStyle name="Procent 2 2 7 2" xfId="7951"/>
    <cellStyle name="Procent 2 2 8" xfId="63"/>
    <cellStyle name="Procent 2 3" xfId="1755"/>
    <cellStyle name="Procent 2 3 2" xfId="3372"/>
    <cellStyle name="Procent 2 3 2 2" xfId="6549"/>
    <cellStyle name="Procent 2 3 2 2 2" xfId="7952"/>
    <cellStyle name="Procent 2 3 2 3" xfId="7953"/>
    <cellStyle name="Procent 2 3 2 3 2" xfId="7954"/>
    <cellStyle name="Procent 2 3 2 4" xfId="7955"/>
    <cellStyle name="Procent 2 3 3" xfId="4962"/>
    <cellStyle name="Procent 2 3 3 2" xfId="7956"/>
    <cellStyle name="Procent 2 3 4" xfId="7957"/>
    <cellStyle name="Procent 2 3 4 2" xfId="7958"/>
    <cellStyle name="Procent 2 3 5" xfId="7959"/>
    <cellStyle name="Procent 2 3 5 2" xfId="7960"/>
    <cellStyle name="Procent 2 3 6" xfId="7961"/>
    <cellStyle name="Procent 2 3 6 2" xfId="7962"/>
    <cellStyle name="Procent 2 3 7" xfId="7963"/>
    <cellStyle name="Procent 2 3 7 2" xfId="7964"/>
    <cellStyle name="Procent 2 3 8" xfId="7965"/>
    <cellStyle name="Procent 2 4" xfId="1792"/>
    <cellStyle name="Procent 2 4 2" xfId="3383"/>
    <cellStyle name="Procent 2 4 2 2" xfId="6558"/>
    <cellStyle name="Procent 2 4 2 2 2" xfId="7966"/>
    <cellStyle name="Procent 2 4 2 3" xfId="7967"/>
    <cellStyle name="Procent 2 4 2 3 2" xfId="7968"/>
    <cellStyle name="Procent 2 4 2 4" xfId="7969"/>
    <cellStyle name="Procent 2 4 3" xfId="4971"/>
    <cellStyle name="Procent 2 4 3 2" xfId="7970"/>
    <cellStyle name="Procent 2 4 4" xfId="7971"/>
    <cellStyle name="Procent 2 4 4 2" xfId="7972"/>
    <cellStyle name="Procent 2 4 5" xfId="7973"/>
    <cellStyle name="Procent 2 4 5 2" xfId="7974"/>
    <cellStyle name="Procent 2 4 6" xfId="7975"/>
    <cellStyle name="Procent 2 4 6 2" xfId="7976"/>
    <cellStyle name="Procent 2 4 7" xfId="7977"/>
    <cellStyle name="Procent 2 4 7 2" xfId="7978"/>
    <cellStyle name="Procent 2 4 8" xfId="7979"/>
    <cellStyle name="Procent 2 5" xfId="6569"/>
    <cellStyle name="Procent 2 5 2" xfId="7981"/>
    <cellStyle name="Procent 2 5 2 2" xfId="7982"/>
    <cellStyle name="Procent 2 5 2 2 2" xfId="7983"/>
    <cellStyle name="Procent 2 5 2 3" xfId="7984"/>
    <cellStyle name="Procent 2 5 2 3 2" xfId="7985"/>
    <cellStyle name="Procent 2 5 2 4" xfId="7986"/>
    <cellStyle name="Procent 2 5 3" xfId="7987"/>
    <cellStyle name="Procent 2 5 3 2" xfId="7988"/>
    <cellStyle name="Procent 2 5 4" xfId="7989"/>
    <cellStyle name="Procent 2 5 4 2" xfId="7990"/>
    <cellStyle name="Procent 2 5 5" xfId="7991"/>
    <cellStyle name="Procent 2 5 5 2" xfId="7992"/>
    <cellStyle name="Procent 2 5 6" xfId="7993"/>
    <cellStyle name="Procent 2 5 6 2" xfId="7994"/>
    <cellStyle name="Procent 2 5 7" xfId="7980"/>
    <cellStyle name="Procent 2 5 7 2" xfId="9584"/>
    <cellStyle name="Procent 2 5 8" xfId="8771"/>
    <cellStyle name="Procent 2 6" xfId="62"/>
    <cellStyle name="Procent 2 6 2" xfId="7996"/>
    <cellStyle name="Procent 2 6 2 2" xfId="7997"/>
    <cellStyle name="Procent 2 6 2 2 2" xfId="7998"/>
    <cellStyle name="Procent 2 6 2 3" xfId="7999"/>
    <cellStyle name="Procent 2 6 2 3 2" xfId="8000"/>
    <cellStyle name="Procent 2 6 2 4" xfId="8001"/>
    <cellStyle name="Procent 2 6 3" xfId="8002"/>
    <cellStyle name="Procent 2 6 3 2" xfId="8003"/>
    <cellStyle name="Procent 2 6 4" xfId="8004"/>
    <cellStyle name="Procent 2 6 4 2" xfId="8005"/>
    <cellStyle name="Procent 2 6 5" xfId="8006"/>
    <cellStyle name="Procent 2 6 5 2" xfId="8007"/>
    <cellStyle name="Procent 2 6 6" xfId="8008"/>
    <cellStyle name="Procent 2 6 7" xfId="7995"/>
    <cellStyle name="Procent 2 6 8" xfId="8865"/>
    <cellStyle name="Procent 2 7" xfId="8009"/>
    <cellStyle name="Procent 2 7 2" xfId="8010"/>
    <cellStyle name="Procent 2 7 2 2" xfId="8011"/>
    <cellStyle name="Procent 2 7 2 2 2" xfId="8012"/>
    <cellStyle name="Procent 2 7 2 3" xfId="8013"/>
    <cellStyle name="Procent 2 7 2 3 2" xfId="8014"/>
    <cellStyle name="Procent 2 7 2 4" xfId="8015"/>
    <cellStyle name="Procent 2 7 3" xfId="8016"/>
    <cellStyle name="Procent 2 7 3 2" xfId="8017"/>
    <cellStyle name="Procent 2 7 4" xfId="8018"/>
    <cellStyle name="Procent 2 7 4 2" xfId="8019"/>
    <cellStyle name="Procent 2 7 5" xfId="8020"/>
    <cellStyle name="Procent 2 7 5 2" xfId="8021"/>
    <cellStyle name="Procent 2 7 6" xfId="8022"/>
    <cellStyle name="Procent 2 8" xfId="8023"/>
    <cellStyle name="Procent 2 8 2" xfId="8024"/>
    <cellStyle name="Procent 2 8 2 2" xfId="8025"/>
    <cellStyle name="Procent 2 8 2 2 2" xfId="8026"/>
    <cellStyle name="Procent 2 8 2 3" xfId="8027"/>
    <cellStyle name="Procent 2 8 2 3 2" xfId="8028"/>
    <cellStyle name="Procent 2 8 2 4" xfId="8029"/>
    <cellStyle name="Procent 2 8 3" xfId="8030"/>
    <cellStyle name="Procent 2 8 3 2" xfId="8031"/>
    <cellStyle name="Procent 2 8 4" xfId="8032"/>
    <cellStyle name="Procent 2 8 4 2" xfId="8033"/>
    <cellStyle name="Procent 2 8 5" xfId="8034"/>
    <cellStyle name="Procent 2 8 5 2" xfId="8035"/>
    <cellStyle name="Procent 2 8 6" xfId="8036"/>
    <cellStyle name="Procent 2 9" xfId="8037"/>
    <cellStyle name="Procent 2 9 2" xfId="8038"/>
    <cellStyle name="Procent 2 9 2 2" xfId="8039"/>
    <cellStyle name="Procent 2 9 3" xfId="8040"/>
    <cellStyle name="Procent 2 9 3 2" xfId="8041"/>
    <cellStyle name="Procent 2 9 4" xfId="8042"/>
    <cellStyle name="Procent 3" xfId="121"/>
    <cellStyle name="Procent 3 10" xfId="6571"/>
    <cellStyle name="Procent 3 11" xfId="7263"/>
    <cellStyle name="Procent 3 2" xfId="161"/>
    <cellStyle name="Procent 3 2 2" xfId="254"/>
    <cellStyle name="Procent 3 2 2 2" xfId="8044"/>
    <cellStyle name="Procent 3 2 2 3" xfId="8043"/>
    <cellStyle name="Procent 3 2 2 4" xfId="8912"/>
    <cellStyle name="Procent 3 2 3" xfId="1270"/>
    <cellStyle name="Procent 3 2 3 2" xfId="2887"/>
    <cellStyle name="Procent 3 2 3 2 2" xfId="6064"/>
    <cellStyle name="Procent 3 2 3 3" xfId="4477"/>
    <cellStyle name="Procent 3 2 4" xfId="747"/>
    <cellStyle name="Procent 3 2 4 2" xfId="2364"/>
    <cellStyle name="Procent 3 2 4 2 2" xfId="5541"/>
    <cellStyle name="Procent 3 2 4 3" xfId="3954"/>
    <cellStyle name="Procent 3 2 5" xfId="1841"/>
    <cellStyle name="Procent 3 2 5 2" xfId="5018"/>
    <cellStyle name="Procent 3 2 6" xfId="3431"/>
    <cellStyle name="Procent 3 3" xfId="232"/>
    <cellStyle name="Procent 3 3 2" xfId="8046"/>
    <cellStyle name="Procent 3 3 3" xfId="8045"/>
    <cellStyle name="Procent 3 3 4" xfId="8905"/>
    <cellStyle name="Procent 3 4" xfId="1248"/>
    <cellStyle name="Procent 3 4 2" xfId="2865"/>
    <cellStyle name="Procent 3 4 2 2" xfId="6042"/>
    <cellStyle name="Procent 3 4 3" xfId="4455"/>
    <cellStyle name="Procent 3 5" xfId="725"/>
    <cellStyle name="Procent 3 5 2" xfId="2342"/>
    <cellStyle name="Procent 3 5 2 2" xfId="5519"/>
    <cellStyle name="Procent 3 5 3" xfId="3932"/>
    <cellStyle name="Procent 3 5 4" xfId="8047"/>
    <cellStyle name="Procent 3 5 4 2" xfId="9585"/>
    <cellStyle name="Procent 3 5 5" xfId="8772"/>
    <cellStyle name="Procent 3 6" xfId="1761"/>
    <cellStyle name="Procent 3 6 2" xfId="3374"/>
    <cellStyle name="Procent 3 6 2 2" xfId="6551"/>
    <cellStyle name="Procent 3 6 3" xfId="4964"/>
    <cellStyle name="Procent 3 7" xfId="1794"/>
    <cellStyle name="Procent 3 7 2" xfId="3385"/>
    <cellStyle name="Procent 3 7 2 2" xfId="6560"/>
    <cellStyle name="Procent 3 7 3" xfId="4973"/>
    <cellStyle name="Procent 3 7 4" xfId="8048"/>
    <cellStyle name="Procent 3 8" xfId="1819"/>
    <cellStyle name="Procent 3 8 2" xfId="4996"/>
    <cellStyle name="Procent 3 9" xfId="3409"/>
    <cellStyle name="Procent 4" xfId="141"/>
    <cellStyle name="Procent 4 2" xfId="163"/>
    <cellStyle name="Procent 4 2 2" xfId="1272"/>
    <cellStyle name="Procent 4 2 2 2" xfId="2889"/>
    <cellStyle name="Procent 4 2 2 2 2" xfId="6066"/>
    <cellStyle name="Procent 4 2 2 3" xfId="4479"/>
    <cellStyle name="Procent 4 2 3" xfId="749"/>
    <cellStyle name="Procent 4 2 3 2" xfId="2366"/>
    <cellStyle name="Procent 4 2 3 2 2" xfId="5543"/>
    <cellStyle name="Procent 4 2 3 3" xfId="3956"/>
    <cellStyle name="Procent 4 2 4" xfId="1843"/>
    <cellStyle name="Procent 4 2 4 2" xfId="5020"/>
    <cellStyle name="Procent 4 2 5" xfId="3433"/>
    <cellStyle name="Procent 4 3" xfId="240"/>
    <cellStyle name="Procent 4 3 2" xfId="8050"/>
    <cellStyle name="Procent 4 3 3" xfId="8049"/>
    <cellStyle name="Procent 4 3 4" xfId="8906"/>
    <cellStyle name="Procent 4 4" xfId="1250"/>
    <cellStyle name="Procent 4 4 2" xfId="2867"/>
    <cellStyle name="Procent 4 4 2 2" xfId="6044"/>
    <cellStyle name="Procent 4 4 3" xfId="4457"/>
    <cellStyle name="Procent 4 5" xfId="727"/>
    <cellStyle name="Procent 4 5 2" xfId="2344"/>
    <cellStyle name="Procent 4 5 2 2" xfId="5521"/>
    <cellStyle name="Procent 4 5 3" xfId="3934"/>
    <cellStyle name="Procent 4 6" xfId="1821"/>
    <cellStyle name="Procent 4 6 2" xfId="4998"/>
    <cellStyle name="Procent 4 7" xfId="3411"/>
    <cellStyle name="Procent 5" xfId="169"/>
    <cellStyle name="Procent 5 2" xfId="8052"/>
    <cellStyle name="Procent 5 2 2" xfId="8053"/>
    <cellStyle name="Procent 5 2 2 2" xfId="8054"/>
    <cellStyle name="Procent 5 2 3" xfId="8055"/>
    <cellStyle name="Procent 5 2 3 2" xfId="8056"/>
    <cellStyle name="Procent 5 2 4" xfId="8057"/>
    <cellStyle name="Procent 5 3" xfId="8058"/>
    <cellStyle name="Procent 5 3 2" xfId="8059"/>
    <cellStyle name="Procent 5 4" xfId="8060"/>
    <cellStyle name="Procent 5 4 2" xfId="8061"/>
    <cellStyle name="Procent 5 5" xfId="8062"/>
    <cellStyle name="Procent 5 5 2" xfId="8063"/>
    <cellStyle name="Procent 5 6" xfId="8064"/>
    <cellStyle name="Procent 5 7" xfId="8051"/>
    <cellStyle name="Procent 5 8" xfId="8896"/>
    <cellStyle name="Procent 6" xfId="167"/>
    <cellStyle name="Procent 6 2" xfId="1276"/>
    <cellStyle name="Procent 6 2 2" xfId="2893"/>
    <cellStyle name="Procent 6 2 2 2" xfId="6070"/>
    <cellStyle name="Procent 6 2 3" xfId="4483"/>
    <cellStyle name="Procent 6 2 3 2" xfId="8065"/>
    <cellStyle name="Procent 6 2 4" xfId="8066"/>
    <cellStyle name="Procent 6 3" xfId="753"/>
    <cellStyle name="Procent 6 3 2" xfId="2370"/>
    <cellStyle name="Procent 6 3 2 2" xfId="5547"/>
    <cellStyle name="Procent 6 3 3" xfId="3960"/>
    <cellStyle name="Procent 6 4" xfId="1847"/>
    <cellStyle name="Procent 6 4 2" xfId="5024"/>
    <cellStyle name="Procent 6 5" xfId="3437"/>
    <cellStyle name="Procent 6 5 2" xfId="8067"/>
    <cellStyle name="Procent 6 6" xfId="8068"/>
    <cellStyle name="Procent 7" xfId="6566"/>
    <cellStyle name="Procent 7 2" xfId="8069"/>
    <cellStyle name="Procent 7 2 2" xfId="8070"/>
    <cellStyle name="Procent 7 2 2 2" xfId="8071"/>
    <cellStyle name="Procent 7 2 3" xfId="8072"/>
    <cellStyle name="Procent 7 2 3 2" xfId="8073"/>
    <cellStyle name="Procent 7 2 4" xfId="8074"/>
    <cellStyle name="Procent 7 3" xfId="8075"/>
    <cellStyle name="Procent 7 3 2" xfId="8076"/>
    <cellStyle name="Procent 7 4" xfId="8077"/>
    <cellStyle name="Procent 7 4 2" xfId="8078"/>
    <cellStyle name="Procent 7 5" xfId="8079"/>
    <cellStyle name="Procent 7 5 2" xfId="8080"/>
    <cellStyle name="Procent 7 6" xfId="8081"/>
    <cellStyle name="Procent 8" xfId="20"/>
    <cellStyle name="Procent 8 2" xfId="8083"/>
    <cellStyle name="Procent 8 2 2" xfId="8084"/>
    <cellStyle name="Procent 8 2 2 2" xfId="8085"/>
    <cellStyle name="Procent 8 2 3" xfId="8086"/>
    <cellStyle name="Procent 8 2 3 2" xfId="8087"/>
    <cellStyle name="Procent 8 2 4" xfId="8088"/>
    <cellStyle name="Procent 8 3" xfId="8089"/>
    <cellStyle name="Procent 8 3 2" xfId="8090"/>
    <cellStyle name="Procent 8 4" xfId="8091"/>
    <cellStyle name="Procent 8 4 2" xfId="8092"/>
    <cellStyle name="Procent 8 5" xfId="8093"/>
    <cellStyle name="Procent 8 6" xfId="8082"/>
    <cellStyle name="Procent 8 7" xfId="8860"/>
    <cellStyle name="Procent 9" xfId="8094"/>
    <cellStyle name="Procent 9 2" xfId="8095"/>
    <cellStyle name="Procent 9 2 2" xfId="8096"/>
    <cellStyle name="Procent 9 3" xfId="8097"/>
    <cellStyle name="Procent 9 3 2" xfId="8098"/>
    <cellStyle name="Procent 9 4" xfId="8099"/>
    <cellStyle name="Sammenkædet celle" xfId="7233" builtinId="24" customBuiltin="1"/>
    <cellStyle name="Sammenkædet celle 2" xfId="233"/>
    <cellStyle name="Shade" xfId="1774"/>
    <cellStyle name="Shade 2" xfId="1785"/>
    <cellStyle name="Shade 2 10" xfId="6727"/>
    <cellStyle name="Shade 2 10 2" xfId="9068"/>
    <cellStyle name="Shade 2 10 2 2" xfId="13323"/>
    <cellStyle name="Shade 2 10 2 3" xfId="16096"/>
    <cellStyle name="Shade 2 10 3" xfId="10643"/>
    <cellStyle name="Shade 2 10 4" xfId="11998"/>
    <cellStyle name="Shade 2 10 5" xfId="14830"/>
    <cellStyle name="Shade 2 11" xfId="6992"/>
    <cellStyle name="Shade 2 11 2" xfId="9333"/>
    <cellStyle name="Shade 2 11 2 2" xfId="13588"/>
    <cellStyle name="Shade 2 11 2 3" xfId="16332"/>
    <cellStyle name="Shade 2 11 3" xfId="10908"/>
    <cellStyle name="Shade 2 11 4" xfId="12263"/>
    <cellStyle name="Shade 2 11 5" xfId="15095"/>
    <cellStyle name="Shade 2 12" xfId="6789"/>
    <cellStyle name="Shade 2 12 2" xfId="9130"/>
    <cellStyle name="Shade 2 12 2 2" xfId="13385"/>
    <cellStyle name="Shade 2 12 2 3" xfId="16154"/>
    <cellStyle name="Shade 2 12 3" xfId="10705"/>
    <cellStyle name="Shade 2 12 4" xfId="12060"/>
    <cellStyle name="Shade 2 12 5" xfId="14892"/>
    <cellStyle name="Shade 2 13" xfId="6648"/>
    <cellStyle name="Shade 2 13 2" xfId="8989"/>
    <cellStyle name="Shade 2 13 2 2" xfId="13244"/>
    <cellStyle name="Shade 2 13 2 3" xfId="16029"/>
    <cellStyle name="Shade 2 13 3" xfId="10564"/>
    <cellStyle name="Shade 2 13 4" xfId="11919"/>
    <cellStyle name="Shade 2 13 5" xfId="14751"/>
    <cellStyle name="Shade 2 14" xfId="6656"/>
    <cellStyle name="Shade 2 14 2" xfId="8997"/>
    <cellStyle name="Shade 2 14 2 2" xfId="13252"/>
    <cellStyle name="Shade 2 14 2 3" xfId="16037"/>
    <cellStyle name="Shade 2 14 3" xfId="10572"/>
    <cellStyle name="Shade 2 14 4" xfId="11927"/>
    <cellStyle name="Shade 2 14 5" xfId="14759"/>
    <cellStyle name="Shade 2 15" xfId="7052"/>
    <cellStyle name="Shade 2 15 2" xfId="9393"/>
    <cellStyle name="Shade 2 15 2 2" xfId="13648"/>
    <cellStyle name="Shade 2 15 2 3" xfId="16385"/>
    <cellStyle name="Shade 2 15 3" xfId="10968"/>
    <cellStyle name="Shade 2 15 4" xfId="12323"/>
    <cellStyle name="Shade 2 15 5" xfId="15155"/>
    <cellStyle name="Shade 2 16" xfId="7148"/>
    <cellStyle name="Shade 2 16 2" xfId="9489"/>
    <cellStyle name="Shade 2 16 2 2" xfId="13744"/>
    <cellStyle name="Shade 2 16 2 3" xfId="16481"/>
    <cellStyle name="Shade 2 16 3" xfId="11064"/>
    <cellStyle name="Shade 2 16 4" xfId="12419"/>
    <cellStyle name="Shade 2 16 5" xfId="15251"/>
    <cellStyle name="Shade 2 17" xfId="7189"/>
    <cellStyle name="Shade 2 17 2" xfId="9530"/>
    <cellStyle name="Shade 2 17 2 2" xfId="13785"/>
    <cellStyle name="Shade 2 17 2 3" xfId="16522"/>
    <cellStyle name="Shade 2 17 3" xfId="11105"/>
    <cellStyle name="Shade 2 17 4" xfId="12460"/>
    <cellStyle name="Shade 2 17 5" xfId="15292"/>
    <cellStyle name="Shade 2 18" xfId="7164"/>
    <cellStyle name="Shade 2 18 2" xfId="9505"/>
    <cellStyle name="Shade 2 18 2 2" xfId="13760"/>
    <cellStyle name="Shade 2 18 2 3" xfId="16497"/>
    <cellStyle name="Shade 2 18 3" xfId="11080"/>
    <cellStyle name="Shade 2 18 4" xfId="12435"/>
    <cellStyle name="Shade 2 18 5" xfId="15267"/>
    <cellStyle name="Shade 2 19" xfId="7154"/>
    <cellStyle name="Shade 2 19 2" xfId="9495"/>
    <cellStyle name="Shade 2 19 2 2" xfId="13750"/>
    <cellStyle name="Shade 2 19 2 3" xfId="16487"/>
    <cellStyle name="Shade 2 19 3" xfId="11070"/>
    <cellStyle name="Shade 2 19 4" xfId="12425"/>
    <cellStyle name="Shade 2 19 5" xfId="15257"/>
    <cellStyle name="Shade 2 2" xfId="1788"/>
    <cellStyle name="Shade 2 2 10" xfId="6984"/>
    <cellStyle name="Shade 2 2 10 2" xfId="9325"/>
    <cellStyle name="Shade 2 2 10 2 2" xfId="13580"/>
    <cellStyle name="Shade 2 2 10 2 3" xfId="16324"/>
    <cellStyle name="Shade 2 2 10 3" xfId="10900"/>
    <cellStyle name="Shade 2 2 10 4" xfId="12255"/>
    <cellStyle name="Shade 2 2 10 5" xfId="15087"/>
    <cellStyle name="Shade 2 2 11" xfId="6869"/>
    <cellStyle name="Shade 2 2 11 2" xfId="9210"/>
    <cellStyle name="Shade 2 2 11 2 2" xfId="13465"/>
    <cellStyle name="Shade 2 2 11 2 3" xfId="16221"/>
    <cellStyle name="Shade 2 2 11 3" xfId="10785"/>
    <cellStyle name="Shade 2 2 11 4" xfId="12140"/>
    <cellStyle name="Shade 2 2 11 5" xfId="14972"/>
    <cellStyle name="Shade 2 2 12" xfId="7149"/>
    <cellStyle name="Shade 2 2 12 2" xfId="9490"/>
    <cellStyle name="Shade 2 2 12 2 2" xfId="13745"/>
    <cellStyle name="Shade 2 2 12 2 3" xfId="16482"/>
    <cellStyle name="Shade 2 2 12 3" xfId="11065"/>
    <cellStyle name="Shade 2 2 12 4" xfId="12420"/>
    <cellStyle name="Shade 2 2 12 5" xfId="15252"/>
    <cellStyle name="Shade 2 2 13" xfId="7145"/>
    <cellStyle name="Shade 2 2 13 2" xfId="9486"/>
    <cellStyle name="Shade 2 2 13 2 2" xfId="13741"/>
    <cellStyle name="Shade 2 2 13 2 3" xfId="16478"/>
    <cellStyle name="Shade 2 2 13 3" xfId="11061"/>
    <cellStyle name="Shade 2 2 13 4" xfId="12416"/>
    <cellStyle name="Shade 2 2 13 5" xfId="15248"/>
    <cellStyle name="Shade 2 2 14" xfId="7143"/>
    <cellStyle name="Shade 2 2 14 2" xfId="9484"/>
    <cellStyle name="Shade 2 2 14 2 2" xfId="13739"/>
    <cellStyle name="Shade 2 2 14 2 3" xfId="16476"/>
    <cellStyle name="Shade 2 2 14 3" xfId="11059"/>
    <cellStyle name="Shade 2 2 14 4" xfId="12414"/>
    <cellStyle name="Shade 2 2 14 5" xfId="15246"/>
    <cellStyle name="Shade 2 2 15" xfId="7169"/>
    <cellStyle name="Shade 2 2 15 2" xfId="9510"/>
    <cellStyle name="Shade 2 2 15 2 2" xfId="13765"/>
    <cellStyle name="Shade 2 2 15 2 3" xfId="16502"/>
    <cellStyle name="Shade 2 2 15 3" xfId="11085"/>
    <cellStyle name="Shade 2 2 15 4" xfId="12440"/>
    <cellStyle name="Shade 2 2 15 5" xfId="15272"/>
    <cellStyle name="Shade 2 2 16" xfId="7178"/>
    <cellStyle name="Shade 2 2 16 2" xfId="9519"/>
    <cellStyle name="Shade 2 2 16 2 2" xfId="13774"/>
    <cellStyle name="Shade 2 2 16 2 3" xfId="16511"/>
    <cellStyle name="Shade 2 2 16 3" xfId="11094"/>
    <cellStyle name="Shade 2 2 16 4" xfId="12449"/>
    <cellStyle name="Shade 2 2 16 5" xfId="15281"/>
    <cellStyle name="Shade 2 2 17" xfId="8273"/>
    <cellStyle name="Shade 2 2 17 2" xfId="9711"/>
    <cellStyle name="Shade 2 2 17 2 2" xfId="13948"/>
    <cellStyle name="Shade 2 2 17 2 3" xfId="16685"/>
    <cellStyle name="Shade 2 2 17 3" xfId="11268"/>
    <cellStyle name="Shade 2 2 17 4" xfId="12623"/>
    <cellStyle name="Shade 2 2 17 5" xfId="15455"/>
    <cellStyle name="Shade 2 2 18" xfId="8252"/>
    <cellStyle name="Shade 2 2 18 2" xfId="9690"/>
    <cellStyle name="Shade 2 2 18 2 2" xfId="13927"/>
    <cellStyle name="Shade 2 2 18 2 3" xfId="16664"/>
    <cellStyle name="Shade 2 2 18 3" xfId="11247"/>
    <cellStyle name="Shade 2 2 18 4" xfId="12602"/>
    <cellStyle name="Shade 2 2 18 5" xfId="15434"/>
    <cellStyle name="Shade 2 2 19" xfId="8370"/>
    <cellStyle name="Shade 2 2 19 2" xfId="9808"/>
    <cellStyle name="Shade 2 2 19 2 2" xfId="14045"/>
    <cellStyle name="Shade 2 2 19 2 3" xfId="16782"/>
    <cellStyle name="Shade 2 2 19 3" xfId="11365"/>
    <cellStyle name="Shade 2 2 19 4" xfId="12720"/>
    <cellStyle name="Shade 2 2 19 5" xfId="15552"/>
    <cellStyle name="Shade 2 2 2" xfId="3379"/>
    <cellStyle name="Shade 2 2 2 10" xfId="6788"/>
    <cellStyle name="Shade 2 2 2 10 2" xfId="9129"/>
    <cellStyle name="Shade 2 2 2 10 2 2" xfId="13384"/>
    <cellStyle name="Shade 2 2 2 10 2 3" xfId="16153"/>
    <cellStyle name="Shade 2 2 2 10 3" xfId="10704"/>
    <cellStyle name="Shade 2 2 2 10 4" xfId="12059"/>
    <cellStyle name="Shade 2 2 2 10 5" xfId="14891"/>
    <cellStyle name="Shade 2 2 2 11" xfId="7170"/>
    <cellStyle name="Shade 2 2 2 11 2" xfId="9511"/>
    <cellStyle name="Shade 2 2 2 11 2 2" xfId="13766"/>
    <cellStyle name="Shade 2 2 2 11 2 3" xfId="16503"/>
    <cellStyle name="Shade 2 2 2 11 3" xfId="11086"/>
    <cellStyle name="Shade 2 2 2 11 4" xfId="12441"/>
    <cellStyle name="Shade 2 2 2 11 5" xfId="15273"/>
    <cellStyle name="Shade 2 2 2 12" xfId="7157"/>
    <cellStyle name="Shade 2 2 2 12 2" xfId="9498"/>
    <cellStyle name="Shade 2 2 2 12 2 2" xfId="13753"/>
    <cellStyle name="Shade 2 2 2 12 2 3" xfId="16490"/>
    <cellStyle name="Shade 2 2 2 12 3" xfId="11073"/>
    <cellStyle name="Shade 2 2 2 12 4" xfId="12428"/>
    <cellStyle name="Shade 2 2 2 12 5" xfId="15260"/>
    <cellStyle name="Shade 2 2 2 13" xfId="7190"/>
    <cellStyle name="Shade 2 2 2 13 2" xfId="9531"/>
    <cellStyle name="Shade 2 2 2 13 2 2" xfId="13786"/>
    <cellStyle name="Shade 2 2 2 13 2 3" xfId="16523"/>
    <cellStyle name="Shade 2 2 2 13 3" xfId="11106"/>
    <cellStyle name="Shade 2 2 2 13 4" xfId="12461"/>
    <cellStyle name="Shade 2 2 2 13 5" xfId="15293"/>
    <cellStyle name="Shade 2 2 2 14" xfId="7146"/>
    <cellStyle name="Shade 2 2 2 14 2" xfId="9487"/>
    <cellStyle name="Shade 2 2 2 14 2 2" xfId="13742"/>
    <cellStyle name="Shade 2 2 2 14 2 3" xfId="16479"/>
    <cellStyle name="Shade 2 2 2 14 3" xfId="11062"/>
    <cellStyle name="Shade 2 2 2 14 4" xfId="12417"/>
    <cellStyle name="Shade 2 2 2 14 5" xfId="15249"/>
    <cellStyle name="Shade 2 2 2 15" xfId="7211"/>
    <cellStyle name="Shade 2 2 2 15 2" xfId="9552"/>
    <cellStyle name="Shade 2 2 2 15 2 2" xfId="13807"/>
    <cellStyle name="Shade 2 2 2 15 2 3" xfId="16544"/>
    <cellStyle name="Shade 2 2 2 15 3" xfId="11127"/>
    <cellStyle name="Shade 2 2 2 15 4" xfId="12482"/>
    <cellStyle name="Shade 2 2 2 15 5" xfId="15314"/>
    <cellStyle name="Shade 2 2 2 16" xfId="8382"/>
    <cellStyle name="Shade 2 2 2 16 2" xfId="9820"/>
    <cellStyle name="Shade 2 2 2 16 2 2" xfId="14057"/>
    <cellStyle name="Shade 2 2 2 16 2 3" xfId="16794"/>
    <cellStyle name="Shade 2 2 2 16 3" xfId="11377"/>
    <cellStyle name="Shade 2 2 2 16 4" xfId="12732"/>
    <cellStyle name="Shade 2 2 2 16 5" xfId="15564"/>
    <cellStyle name="Shade 2 2 2 17" xfId="8284"/>
    <cellStyle name="Shade 2 2 2 17 2" xfId="9722"/>
    <cellStyle name="Shade 2 2 2 17 2 2" xfId="13959"/>
    <cellStyle name="Shade 2 2 2 17 2 3" xfId="16696"/>
    <cellStyle name="Shade 2 2 2 17 3" xfId="11279"/>
    <cellStyle name="Shade 2 2 2 17 4" xfId="12634"/>
    <cellStyle name="Shade 2 2 2 17 5" xfId="15466"/>
    <cellStyle name="Shade 2 2 2 18" xfId="8322"/>
    <cellStyle name="Shade 2 2 2 18 2" xfId="9760"/>
    <cellStyle name="Shade 2 2 2 18 2 2" xfId="13997"/>
    <cellStyle name="Shade 2 2 2 18 2 3" xfId="16734"/>
    <cellStyle name="Shade 2 2 2 18 3" xfId="11317"/>
    <cellStyle name="Shade 2 2 2 18 4" xfId="12672"/>
    <cellStyle name="Shade 2 2 2 18 5" xfId="15504"/>
    <cellStyle name="Shade 2 2 2 19" xfId="8577"/>
    <cellStyle name="Shade 2 2 2 19 2" xfId="10013"/>
    <cellStyle name="Shade 2 2 2 19 2 2" xfId="14250"/>
    <cellStyle name="Shade 2 2 2 19 2 3" xfId="16987"/>
    <cellStyle name="Shade 2 2 2 19 3" xfId="11570"/>
    <cellStyle name="Shade 2 2 2 19 4" xfId="12925"/>
    <cellStyle name="Shade 2 2 2 19 5" xfId="15757"/>
    <cellStyle name="Shade 2 2 2 2" xfId="6805"/>
    <cellStyle name="Shade 2 2 2 2 2" xfId="10197"/>
    <cellStyle name="Shade 2 2 2 2 2 2" xfId="11754"/>
    <cellStyle name="Shade 2 2 2 2 2 3" xfId="14434"/>
    <cellStyle name="Shade 2 2 2 2 2 4" xfId="17171"/>
    <cellStyle name="Shade 2 2 2 2 3" xfId="9146"/>
    <cellStyle name="Shade 2 2 2 2 3 2" xfId="13401"/>
    <cellStyle name="Shade 2 2 2 2 3 3" xfId="14644"/>
    <cellStyle name="Shade 2 2 2 2 4" xfId="10721"/>
    <cellStyle name="Shade 2 2 2 2 5" xfId="12076"/>
    <cellStyle name="Shade 2 2 2 2 6" xfId="14908"/>
    <cellStyle name="Shade 2 2 2 20" xfId="8679"/>
    <cellStyle name="Shade 2 2 2 20 2" xfId="10115"/>
    <cellStyle name="Shade 2 2 2 20 2 2" xfId="14352"/>
    <cellStyle name="Shade 2 2 2 20 2 3" xfId="17089"/>
    <cellStyle name="Shade 2 2 2 20 3" xfId="11672"/>
    <cellStyle name="Shade 2 2 2 20 4" xfId="13027"/>
    <cellStyle name="Shade 2 2 2 20 5" xfId="15859"/>
    <cellStyle name="Shade 2 2 2 21" xfId="8560"/>
    <cellStyle name="Shade 2 2 2 21 2" xfId="9996"/>
    <cellStyle name="Shade 2 2 2 21 2 2" xfId="14233"/>
    <cellStyle name="Shade 2 2 2 21 2 3" xfId="16970"/>
    <cellStyle name="Shade 2 2 2 21 3" xfId="11553"/>
    <cellStyle name="Shade 2 2 2 21 4" xfId="12908"/>
    <cellStyle name="Shade 2 2 2 21 5" xfId="15740"/>
    <cellStyle name="Shade 2 2 2 22" xfId="8605"/>
    <cellStyle name="Shade 2 2 2 22 2" xfId="10041"/>
    <cellStyle name="Shade 2 2 2 22 2 2" xfId="14278"/>
    <cellStyle name="Shade 2 2 2 22 2 3" xfId="17015"/>
    <cellStyle name="Shade 2 2 2 22 3" xfId="11598"/>
    <cellStyle name="Shade 2 2 2 22 4" xfId="12953"/>
    <cellStyle name="Shade 2 2 2 22 5" xfId="15785"/>
    <cellStyle name="Shade 2 2 2 23" xfId="8562"/>
    <cellStyle name="Shade 2 2 2 23 2" xfId="9998"/>
    <cellStyle name="Shade 2 2 2 23 2 2" xfId="14235"/>
    <cellStyle name="Shade 2 2 2 23 2 3" xfId="16972"/>
    <cellStyle name="Shade 2 2 2 23 3" xfId="11555"/>
    <cellStyle name="Shade 2 2 2 23 4" xfId="12910"/>
    <cellStyle name="Shade 2 2 2 23 5" xfId="15742"/>
    <cellStyle name="Shade 2 2 2 24" xfId="8497"/>
    <cellStyle name="Shade 2 2 2 24 2" xfId="9933"/>
    <cellStyle name="Shade 2 2 2 24 2 2" xfId="14170"/>
    <cellStyle name="Shade 2 2 2 24 2 3" xfId="16907"/>
    <cellStyle name="Shade 2 2 2 24 3" xfId="11490"/>
    <cellStyle name="Shade 2 2 2 24 4" xfId="12845"/>
    <cellStyle name="Shade 2 2 2 24 5" xfId="15677"/>
    <cellStyle name="Shade 2 2 2 25" xfId="10293"/>
    <cellStyle name="Shade 2 2 2 25 2" xfId="14530"/>
    <cellStyle name="Shade 2 2 2 25 3" xfId="17267"/>
    <cellStyle name="Shade 2 2 2 26" xfId="10308"/>
    <cellStyle name="Shade 2 2 2 26 2" xfId="14545"/>
    <cellStyle name="Shade 2 2 2 26 3" xfId="17282"/>
    <cellStyle name="Shade 2 2 2 27" xfId="10265"/>
    <cellStyle name="Shade 2 2 2 27 2" xfId="14502"/>
    <cellStyle name="Shade 2 2 2 27 3" xfId="17239"/>
    <cellStyle name="Shade 2 2 2 28" xfId="10452"/>
    <cellStyle name="Shade 2 2 2 29" xfId="10474"/>
    <cellStyle name="Shade 2 2 2 3" xfId="6666"/>
    <cellStyle name="Shade 2 2 2 3 2" xfId="9007"/>
    <cellStyle name="Shade 2 2 2 3 2 2" xfId="13262"/>
    <cellStyle name="Shade 2 2 2 3 2 3" xfId="16047"/>
    <cellStyle name="Shade 2 2 2 3 3" xfId="10582"/>
    <cellStyle name="Shade 2 2 2 3 4" xfId="11937"/>
    <cellStyle name="Shade 2 2 2 3 5" xfId="14769"/>
    <cellStyle name="Shade 2 2 2 4" xfId="6972"/>
    <cellStyle name="Shade 2 2 2 4 2" xfId="9313"/>
    <cellStyle name="Shade 2 2 2 4 2 2" xfId="13568"/>
    <cellStyle name="Shade 2 2 2 4 2 3" xfId="16315"/>
    <cellStyle name="Shade 2 2 2 4 3" xfId="10888"/>
    <cellStyle name="Shade 2 2 2 4 4" xfId="12243"/>
    <cellStyle name="Shade 2 2 2 4 5" xfId="15075"/>
    <cellStyle name="Shade 2 2 2 5" xfId="6932"/>
    <cellStyle name="Shade 2 2 2 5 2" xfId="9273"/>
    <cellStyle name="Shade 2 2 2 5 2 2" xfId="13528"/>
    <cellStyle name="Shade 2 2 2 5 2 3" xfId="16278"/>
    <cellStyle name="Shade 2 2 2 5 3" xfId="10848"/>
    <cellStyle name="Shade 2 2 2 5 4" xfId="12203"/>
    <cellStyle name="Shade 2 2 2 5 5" xfId="15035"/>
    <cellStyle name="Shade 2 2 2 6" xfId="6668"/>
    <cellStyle name="Shade 2 2 2 6 2" xfId="9009"/>
    <cellStyle name="Shade 2 2 2 6 2 2" xfId="13264"/>
    <cellStyle name="Shade 2 2 2 6 2 3" xfId="16049"/>
    <cellStyle name="Shade 2 2 2 6 3" xfId="10584"/>
    <cellStyle name="Shade 2 2 2 6 4" xfId="11939"/>
    <cellStyle name="Shade 2 2 2 6 5" xfId="14771"/>
    <cellStyle name="Shade 2 2 2 7" xfId="6823"/>
    <cellStyle name="Shade 2 2 2 7 2" xfId="9164"/>
    <cellStyle name="Shade 2 2 2 7 2 2" xfId="13419"/>
    <cellStyle name="Shade 2 2 2 7 2 3" xfId="16179"/>
    <cellStyle name="Shade 2 2 2 7 3" xfId="10739"/>
    <cellStyle name="Shade 2 2 2 7 4" xfId="12094"/>
    <cellStyle name="Shade 2 2 2 7 5" xfId="14926"/>
    <cellStyle name="Shade 2 2 2 8" xfId="6595"/>
    <cellStyle name="Shade 2 2 2 8 2" xfId="8936"/>
    <cellStyle name="Shade 2 2 2 8 2 2" xfId="13191"/>
    <cellStyle name="Shade 2 2 2 8 2 3" xfId="15985"/>
    <cellStyle name="Shade 2 2 2 8 3" xfId="10511"/>
    <cellStyle name="Shade 2 2 2 8 4" xfId="11866"/>
    <cellStyle name="Shade 2 2 2 8 5" xfId="14698"/>
    <cellStyle name="Shade 2 2 2 9" xfId="6856"/>
    <cellStyle name="Shade 2 2 2 9 2" xfId="9197"/>
    <cellStyle name="Shade 2 2 2 9 2 2" xfId="13452"/>
    <cellStyle name="Shade 2 2 2 9 2 3" xfId="16208"/>
    <cellStyle name="Shade 2 2 2 9 3" xfId="10772"/>
    <cellStyle name="Shade 2 2 2 9 4" xfId="12127"/>
    <cellStyle name="Shade 2 2 2 9 5" xfId="14959"/>
    <cellStyle name="Shade 2 2 20" xfId="8524"/>
    <cellStyle name="Shade 2 2 20 2" xfId="9960"/>
    <cellStyle name="Shade 2 2 20 2 2" xfId="14197"/>
    <cellStyle name="Shade 2 2 20 2 3" xfId="16934"/>
    <cellStyle name="Shade 2 2 20 3" xfId="11517"/>
    <cellStyle name="Shade 2 2 20 4" xfId="12872"/>
    <cellStyle name="Shade 2 2 20 5" xfId="15704"/>
    <cellStyle name="Shade 2 2 21" xfId="8596"/>
    <cellStyle name="Shade 2 2 21 2" xfId="10032"/>
    <cellStyle name="Shade 2 2 21 2 2" xfId="14269"/>
    <cellStyle name="Shade 2 2 21 2 3" xfId="17006"/>
    <cellStyle name="Shade 2 2 21 3" xfId="11589"/>
    <cellStyle name="Shade 2 2 21 4" xfId="12944"/>
    <cellStyle name="Shade 2 2 21 5" xfId="15776"/>
    <cellStyle name="Shade 2 2 22" xfId="8484"/>
    <cellStyle name="Shade 2 2 22 2" xfId="9920"/>
    <cellStyle name="Shade 2 2 22 2 2" xfId="14157"/>
    <cellStyle name="Shade 2 2 22 2 3" xfId="16894"/>
    <cellStyle name="Shade 2 2 22 3" xfId="11477"/>
    <cellStyle name="Shade 2 2 22 4" xfId="12832"/>
    <cellStyle name="Shade 2 2 22 5" xfId="15664"/>
    <cellStyle name="Shade 2 2 23" xfId="8517"/>
    <cellStyle name="Shade 2 2 23 2" xfId="9953"/>
    <cellStyle name="Shade 2 2 23 2 2" xfId="14190"/>
    <cellStyle name="Shade 2 2 23 2 3" xfId="16927"/>
    <cellStyle name="Shade 2 2 23 3" xfId="11510"/>
    <cellStyle name="Shade 2 2 23 4" xfId="12865"/>
    <cellStyle name="Shade 2 2 23 5" xfId="15697"/>
    <cellStyle name="Shade 2 2 24" xfId="8655"/>
    <cellStyle name="Shade 2 2 24 2" xfId="10091"/>
    <cellStyle name="Shade 2 2 24 2 2" xfId="14328"/>
    <cellStyle name="Shade 2 2 24 2 3" xfId="17065"/>
    <cellStyle name="Shade 2 2 24 3" xfId="11648"/>
    <cellStyle name="Shade 2 2 24 4" xfId="13003"/>
    <cellStyle name="Shade 2 2 24 5" xfId="15835"/>
    <cellStyle name="Shade 2 2 25" xfId="8593"/>
    <cellStyle name="Shade 2 2 25 2" xfId="10029"/>
    <cellStyle name="Shade 2 2 25 2 2" xfId="14266"/>
    <cellStyle name="Shade 2 2 25 2 3" xfId="17003"/>
    <cellStyle name="Shade 2 2 25 3" xfId="11586"/>
    <cellStyle name="Shade 2 2 25 4" xfId="12941"/>
    <cellStyle name="Shade 2 2 25 5" xfId="15773"/>
    <cellStyle name="Shade 2 2 26" xfId="10278"/>
    <cellStyle name="Shade 2 2 26 2" xfId="14515"/>
    <cellStyle name="Shade 2 2 26 3" xfId="17252"/>
    <cellStyle name="Shade 2 2 27" xfId="10272"/>
    <cellStyle name="Shade 2 2 27 2" xfId="14509"/>
    <cellStyle name="Shade 2 2 27 3" xfId="17246"/>
    <cellStyle name="Shade 2 2 28" xfId="10287"/>
    <cellStyle name="Shade 2 2 28 2" xfId="14524"/>
    <cellStyle name="Shade 2 2 28 3" xfId="17261"/>
    <cellStyle name="Shade 2 2 29" xfId="10432"/>
    <cellStyle name="Shade 2 2 3" xfId="6712"/>
    <cellStyle name="Shade 2 2 3 2" xfId="10184"/>
    <cellStyle name="Shade 2 2 3 2 2" xfId="11741"/>
    <cellStyle name="Shade 2 2 3 2 3" xfId="14421"/>
    <cellStyle name="Shade 2 2 3 2 4" xfId="17158"/>
    <cellStyle name="Shade 2 2 3 3" xfId="9053"/>
    <cellStyle name="Shade 2 2 3 3 2" xfId="13308"/>
    <cellStyle name="Shade 2 2 3 3 3" xfId="14631"/>
    <cellStyle name="Shade 2 2 3 4" xfId="10628"/>
    <cellStyle name="Shade 2 2 3 5" xfId="11983"/>
    <cellStyle name="Shade 2 2 3 6" xfId="14815"/>
    <cellStyle name="Shade 2 2 30" xfId="10448"/>
    <cellStyle name="Shade 2 2 4" xfId="6741"/>
    <cellStyle name="Shade 2 2 4 2" xfId="9082"/>
    <cellStyle name="Shade 2 2 4 2 2" xfId="13337"/>
    <cellStyle name="Shade 2 2 4 2 3" xfId="16110"/>
    <cellStyle name="Shade 2 2 4 3" xfId="10657"/>
    <cellStyle name="Shade 2 2 4 4" xfId="12012"/>
    <cellStyle name="Shade 2 2 4 5" xfId="14844"/>
    <cellStyle name="Shade 2 2 5" xfId="6929"/>
    <cellStyle name="Shade 2 2 5 2" xfId="9270"/>
    <cellStyle name="Shade 2 2 5 2 2" xfId="13525"/>
    <cellStyle name="Shade 2 2 5 2 3" xfId="16275"/>
    <cellStyle name="Shade 2 2 5 3" xfId="10845"/>
    <cellStyle name="Shade 2 2 5 4" xfId="12200"/>
    <cellStyle name="Shade 2 2 5 5" xfId="15032"/>
    <cellStyle name="Shade 2 2 6" xfId="6707"/>
    <cellStyle name="Shade 2 2 6 2" xfId="9048"/>
    <cellStyle name="Shade 2 2 6 2 2" xfId="13303"/>
    <cellStyle name="Shade 2 2 6 2 3" xfId="16087"/>
    <cellStyle name="Shade 2 2 6 3" xfId="10623"/>
    <cellStyle name="Shade 2 2 6 4" xfId="11978"/>
    <cellStyle name="Shade 2 2 6 5" xfId="14810"/>
    <cellStyle name="Shade 2 2 7" xfId="6781"/>
    <cellStyle name="Shade 2 2 7 2" xfId="9122"/>
    <cellStyle name="Shade 2 2 7 2 2" xfId="13377"/>
    <cellStyle name="Shade 2 2 7 2 3" xfId="16146"/>
    <cellStyle name="Shade 2 2 7 3" xfId="10697"/>
    <cellStyle name="Shade 2 2 7 4" xfId="12052"/>
    <cellStyle name="Shade 2 2 7 5" xfId="14884"/>
    <cellStyle name="Shade 2 2 8" xfId="6704"/>
    <cellStyle name="Shade 2 2 8 2" xfId="9045"/>
    <cellStyle name="Shade 2 2 8 2 2" xfId="13300"/>
    <cellStyle name="Shade 2 2 8 2 3" xfId="16084"/>
    <cellStyle name="Shade 2 2 8 3" xfId="10620"/>
    <cellStyle name="Shade 2 2 8 4" xfId="11975"/>
    <cellStyle name="Shade 2 2 8 5" xfId="14807"/>
    <cellStyle name="Shade 2 2 9" xfId="6672"/>
    <cellStyle name="Shade 2 2 9 2" xfId="9013"/>
    <cellStyle name="Shade 2 2 9 2 2" xfId="13268"/>
    <cellStyle name="Shade 2 2 9 2 3" xfId="16053"/>
    <cellStyle name="Shade 2 2 9 3" xfId="10588"/>
    <cellStyle name="Shade 2 2 9 4" xfId="11943"/>
    <cellStyle name="Shade 2 2 9 5" xfId="14775"/>
    <cellStyle name="Shade 2 20" xfId="7163"/>
    <cellStyle name="Shade 2 20 2" xfId="9504"/>
    <cellStyle name="Shade 2 20 2 2" xfId="13759"/>
    <cellStyle name="Shade 2 20 2 3" xfId="16496"/>
    <cellStyle name="Shade 2 20 3" xfId="11079"/>
    <cellStyle name="Shade 2 20 4" xfId="12434"/>
    <cellStyle name="Shade 2 20 5" xfId="15266"/>
    <cellStyle name="Shade 2 21" xfId="8371"/>
    <cellStyle name="Shade 2 21 2" xfId="9809"/>
    <cellStyle name="Shade 2 21 2 2" xfId="14046"/>
    <cellStyle name="Shade 2 21 2 3" xfId="16783"/>
    <cellStyle name="Shade 2 21 3" xfId="11366"/>
    <cellStyle name="Shade 2 21 4" xfId="12721"/>
    <cellStyle name="Shade 2 21 5" xfId="15553"/>
    <cellStyle name="Shade 2 22" xfId="8412"/>
    <cellStyle name="Shade 2 22 2" xfId="9850"/>
    <cellStyle name="Shade 2 22 2 2" xfId="14087"/>
    <cellStyle name="Shade 2 22 2 3" xfId="16824"/>
    <cellStyle name="Shade 2 22 3" xfId="11407"/>
    <cellStyle name="Shade 2 22 4" xfId="12762"/>
    <cellStyle name="Shade 2 22 5" xfId="15594"/>
    <cellStyle name="Shade 2 23" xfId="8338"/>
    <cellStyle name="Shade 2 23 2" xfId="9776"/>
    <cellStyle name="Shade 2 23 2 2" xfId="14013"/>
    <cellStyle name="Shade 2 23 2 3" xfId="16750"/>
    <cellStyle name="Shade 2 23 3" xfId="11333"/>
    <cellStyle name="Shade 2 23 4" xfId="12688"/>
    <cellStyle name="Shade 2 23 5" xfId="15520"/>
    <cellStyle name="Shade 2 24" xfId="8523"/>
    <cellStyle name="Shade 2 24 2" xfId="9959"/>
    <cellStyle name="Shade 2 24 2 2" xfId="14196"/>
    <cellStyle name="Shade 2 24 2 3" xfId="16933"/>
    <cellStyle name="Shade 2 24 3" xfId="11516"/>
    <cellStyle name="Shade 2 24 4" xfId="12871"/>
    <cellStyle name="Shade 2 24 5" xfId="15703"/>
    <cellStyle name="Shade 2 25" xfId="8688"/>
    <cellStyle name="Shade 2 25 2" xfId="10124"/>
    <cellStyle name="Shade 2 25 2 2" xfId="14361"/>
    <cellStyle name="Shade 2 25 2 3" xfId="17098"/>
    <cellStyle name="Shade 2 25 3" xfId="11681"/>
    <cellStyle name="Shade 2 25 4" xfId="13036"/>
    <cellStyle name="Shade 2 25 5" xfId="15868"/>
    <cellStyle name="Shade 2 26" xfId="8567"/>
    <cellStyle name="Shade 2 26 2" xfId="10003"/>
    <cellStyle name="Shade 2 26 2 2" xfId="14240"/>
    <cellStyle name="Shade 2 26 2 3" xfId="16977"/>
    <cellStyle name="Shade 2 26 3" xfId="11560"/>
    <cellStyle name="Shade 2 26 4" xfId="12915"/>
    <cellStyle name="Shade 2 26 5" xfId="15747"/>
    <cellStyle name="Shade 2 27" xfId="8505"/>
    <cellStyle name="Shade 2 27 2" xfId="9941"/>
    <cellStyle name="Shade 2 27 2 2" xfId="14178"/>
    <cellStyle name="Shade 2 27 2 3" xfId="16915"/>
    <cellStyle name="Shade 2 27 3" xfId="11498"/>
    <cellStyle name="Shade 2 27 4" xfId="12853"/>
    <cellStyle name="Shade 2 27 5" xfId="15685"/>
    <cellStyle name="Shade 2 28" xfId="8647"/>
    <cellStyle name="Shade 2 28 2" xfId="10083"/>
    <cellStyle name="Shade 2 28 2 2" xfId="14320"/>
    <cellStyle name="Shade 2 28 2 3" xfId="17057"/>
    <cellStyle name="Shade 2 28 3" xfId="11640"/>
    <cellStyle name="Shade 2 28 4" xfId="12995"/>
    <cellStyle name="Shade 2 28 5" xfId="15827"/>
    <cellStyle name="Shade 2 29" xfId="8569"/>
    <cellStyle name="Shade 2 29 2" xfId="10005"/>
    <cellStyle name="Shade 2 29 2 2" xfId="14242"/>
    <cellStyle name="Shade 2 29 2 3" xfId="16979"/>
    <cellStyle name="Shade 2 29 3" xfId="11562"/>
    <cellStyle name="Shade 2 29 4" xfId="12917"/>
    <cellStyle name="Shade 2 29 5" xfId="15749"/>
    <cellStyle name="Shade 2 3" xfId="1800"/>
    <cellStyle name="Shade 2 3 10" xfId="6677"/>
    <cellStyle name="Shade 2 3 10 2" xfId="9018"/>
    <cellStyle name="Shade 2 3 10 2 2" xfId="13273"/>
    <cellStyle name="Shade 2 3 10 2 3" xfId="16057"/>
    <cellStyle name="Shade 2 3 10 3" xfId="10593"/>
    <cellStyle name="Shade 2 3 10 4" xfId="11948"/>
    <cellStyle name="Shade 2 3 10 5" xfId="14780"/>
    <cellStyle name="Shade 2 3 11" xfId="6699"/>
    <cellStyle name="Shade 2 3 11 2" xfId="9040"/>
    <cellStyle name="Shade 2 3 11 2 2" xfId="13295"/>
    <cellStyle name="Shade 2 3 11 2 3" xfId="16079"/>
    <cellStyle name="Shade 2 3 11 3" xfId="10615"/>
    <cellStyle name="Shade 2 3 11 4" xfId="11970"/>
    <cellStyle name="Shade 2 3 11 5" xfId="14802"/>
    <cellStyle name="Shade 2 3 12" xfId="7152"/>
    <cellStyle name="Shade 2 3 12 2" xfId="9493"/>
    <cellStyle name="Shade 2 3 12 2 2" xfId="13748"/>
    <cellStyle name="Shade 2 3 12 2 3" xfId="16485"/>
    <cellStyle name="Shade 2 3 12 3" xfId="11068"/>
    <cellStyle name="Shade 2 3 12 4" xfId="12423"/>
    <cellStyle name="Shade 2 3 12 5" xfId="15255"/>
    <cellStyle name="Shade 2 3 13" xfId="7140"/>
    <cellStyle name="Shade 2 3 13 2" xfId="9481"/>
    <cellStyle name="Shade 2 3 13 2 2" xfId="13736"/>
    <cellStyle name="Shade 2 3 13 2 3" xfId="16473"/>
    <cellStyle name="Shade 2 3 13 3" xfId="11056"/>
    <cellStyle name="Shade 2 3 13 4" xfId="12411"/>
    <cellStyle name="Shade 2 3 13 5" xfId="15243"/>
    <cellStyle name="Shade 2 3 14" xfId="7144"/>
    <cellStyle name="Shade 2 3 14 2" xfId="9485"/>
    <cellStyle name="Shade 2 3 14 2 2" xfId="13740"/>
    <cellStyle name="Shade 2 3 14 2 3" xfId="16477"/>
    <cellStyle name="Shade 2 3 14 3" xfId="11060"/>
    <cellStyle name="Shade 2 3 14 4" xfId="12415"/>
    <cellStyle name="Shade 2 3 14 5" xfId="15247"/>
    <cellStyle name="Shade 2 3 15" xfId="7167"/>
    <cellStyle name="Shade 2 3 15 2" xfId="9508"/>
    <cellStyle name="Shade 2 3 15 2 2" xfId="13763"/>
    <cellStyle name="Shade 2 3 15 2 3" xfId="16500"/>
    <cellStyle name="Shade 2 3 15 3" xfId="11083"/>
    <cellStyle name="Shade 2 3 15 4" xfId="12438"/>
    <cellStyle name="Shade 2 3 15 5" xfId="15270"/>
    <cellStyle name="Shade 2 3 16" xfId="7206"/>
    <cellStyle name="Shade 2 3 16 2" xfId="9547"/>
    <cellStyle name="Shade 2 3 16 2 2" xfId="13802"/>
    <cellStyle name="Shade 2 3 16 2 3" xfId="16539"/>
    <cellStyle name="Shade 2 3 16 3" xfId="11122"/>
    <cellStyle name="Shade 2 3 16 4" xfId="12477"/>
    <cellStyle name="Shade 2 3 16 5" xfId="15309"/>
    <cellStyle name="Shade 2 3 17" xfId="8315"/>
    <cellStyle name="Shade 2 3 17 2" xfId="9753"/>
    <cellStyle name="Shade 2 3 17 2 2" xfId="13990"/>
    <cellStyle name="Shade 2 3 17 2 3" xfId="16727"/>
    <cellStyle name="Shade 2 3 17 3" xfId="11310"/>
    <cellStyle name="Shade 2 3 17 4" xfId="12665"/>
    <cellStyle name="Shade 2 3 17 5" xfId="15497"/>
    <cellStyle name="Shade 2 3 18" xfId="8272"/>
    <cellStyle name="Shade 2 3 18 2" xfId="9710"/>
    <cellStyle name="Shade 2 3 18 2 2" xfId="13947"/>
    <cellStyle name="Shade 2 3 18 2 3" xfId="16684"/>
    <cellStyle name="Shade 2 3 18 3" xfId="11267"/>
    <cellStyle name="Shade 2 3 18 4" xfId="12622"/>
    <cellStyle name="Shade 2 3 18 5" xfId="15454"/>
    <cellStyle name="Shade 2 3 19" xfId="8244"/>
    <cellStyle name="Shade 2 3 19 2" xfId="9682"/>
    <cellStyle name="Shade 2 3 19 2 2" xfId="13919"/>
    <cellStyle name="Shade 2 3 19 2 3" xfId="16656"/>
    <cellStyle name="Shade 2 3 19 3" xfId="11239"/>
    <cellStyle name="Shade 2 3 19 4" xfId="12594"/>
    <cellStyle name="Shade 2 3 19 5" xfId="15426"/>
    <cellStyle name="Shade 2 3 2" xfId="3390"/>
    <cellStyle name="Shade 2 3 2 10" xfId="6944"/>
    <cellStyle name="Shade 2 3 2 10 2" xfId="9285"/>
    <cellStyle name="Shade 2 3 2 10 2 2" xfId="13540"/>
    <cellStyle name="Shade 2 3 2 10 2 3" xfId="16289"/>
    <cellStyle name="Shade 2 3 2 10 3" xfId="10860"/>
    <cellStyle name="Shade 2 3 2 10 4" xfId="12215"/>
    <cellStyle name="Shade 2 3 2 10 5" xfId="15047"/>
    <cellStyle name="Shade 2 3 2 11" xfId="7172"/>
    <cellStyle name="Shade 2 3 2 11 2" xfId="9513"/>
    <cellStyle name="Shade 2 3 2 11 2 2" xfId="13768"/>
    <cellStyle name="Shade 2 3 2 11 2 3" xfId="16505"/>
    <cellStyle name="Shade 2 3 2 11 3" xfId="11088"/>
    <cellStyle name="Shade 2 3 2 11 4" xfId="12443"/>
    <cellStyle name="Shade 2 3 2 11 5" xfId="15275"/>
    <cellStyle name="Shade 2 3 2 12" xfId="7174"/>
    <cellStyle name="Shade 2 3 2 12 2" xfId="9515"/>
    <cellStyle name="Shade 2 3 2 12 2 2" xfId="13770"/>
    <cellStyle name="Shade 2 3 2 12 2 3" xfId="16507"/>
    <cellStyle name="Shade 2 3 2 12 3" xfId="11090"/>
    <cellStyle name="Shade 2 3 2 12 4" xfId="12445"/>
    <cellStyle name="Shade 2 3 2 12 5" xfId="15277"/>
    <cellStyle name="Shade 2 3 2 13" xfId="7200"/>
    <cellStyle name="Shade 2 3 2 13 2" xfId="9541"/>
    <cellStyle name="Shade 2 3 2 13 2 2" xfId="13796"/>
    <cellStyle name="Shade 2 3 2 13 2 3" xfId="16533"/>
    <cellStyle name="Shade 2 3 2 13 3" xfId="11116"/>
    <cellStyle name="Shade 2 3 2 13 4" xfId="12471"/>
    <cellStyle name="Shade 2 3 2 13 5" xfId="15303"/>
    <cellStyle name="Shade 2 3 2 14" xfId="7138"/>
    <cellStyle name="Shade 2 3 2 14 2" xfId="9479"/>
    <cellStyle name="Shade 2 3 2 14 2 2" xfId="13734"/>
    <cellStyle name="Shade 2 3 2 14 2 3" xfId="16471"/>
    <cellStyle name="Shade 2 3 2 14 3" xfId="11054"/>
    <cellStyle name="Shade 2 3 2 14 4" xfId="12409"/>
    <cellStyle name="Shade 2 3 2 14 5" xfId="15241"/>
    <cellStyle name="Shade 2 3 2 15" xfId="7139"/>
    <cellStyle name="Shade 2 3 2 15 2" xfId="9480"/>
    <cellStyle name="Shade 2 3 2 15 2 2" xfId="13735"/>
    <cellStyle name="Shade 2 3 2 15 2 3" xfId="16472"/>
    <cellStyle name="Shade 2 3 2 15 3" xfId="11055"/>
    <cellStyle name="Shade 2 3 2 15 4" xfId="12410"/>
    <cellStyle name="Shade 2 3 2 15 5" xfId="15242"/>
    <cellStyle name="Shade 2 3 2 16" xfId="8390"/>
    <cellStyle name="Shade 2 3 2 16 2" xfId="9828"/>
    <cellStyle name="Shade 2 3 2 16 2 2" xfId="14065"/>
    <cellStyle name="Shade 2 3 2 16 2 3" xfId="16802"/>
    <cellStyle name="Shade 2 3 2 16 3" xfId="11385"/>
    <cellStyle name="Shade 2 3 2 16 4" xfId="12740"/>
    <cellStyle name="Shade 2 3 2 16 5" xfId="15572"/>
    <cellStyle name="Shade 2 3 2 17" xfId="8243"/>
    <cellStyle name="Shade 2 3 2 17 2" xfId="9681"/>
    <cellStyle name="Shade 2 3 2 17 2 2" xfId="13918"/>
    <cellStyle name="Shade 2 3 2 17 2 3" xfId="16655"/>
    <cellStyle name="Shade 2 3 2 17 3" xfId="11238"/>
    <cellStyle name="Shade 2 3 2 17 4" xfId="12593"/>
    <cellStyle name="Shade 2 3 2 17 5" xfId="15425"/>
    <cellStyle name="Shade 2 3 2 18" xfId="8320"/>
    <cellStyle name="Shade 2 3 2 18 2" xfId="9758"/>
    <cellStyle name="Shade 2 3 2 18 2 2" xfId="13995"/>
    <cellStyle name="Shade 2 3 2 18 2 3" xfId="16732"/>
    <cellStyle name="Shade 2 3 2 18 3" xfId="11315"/>
    <cellStyle name="Shade 2 3 2 18 4" xfId="12670"/>
    <cellStyle name="Shade 2 3 2 18 5" xfId="15502"/>
    <cellStyle name="Shade 2 3 2 19" xfId="8581"/>
    <cellStyle name="Shade 2 3 2 19 2" xfId="10017"/>
    <cellStyle name="Shade 2 3 2 19 2 2" xfId="14254"/>
    <cellStyle name="Shade 2 3 2 19 2 3" xfId="16991"/>
    <cellStyle name="Shade 2 3 2 19 3" xfId="11574"/>
    <cellStyle name="Shade 2 3 2 19 4" xfId="12929"/>
    <cellStyle name="Shade 2 3 2 19 5" xfId="15761"/>
    <cellStyle name="Shade 2 3 2 2" xfId="6808"/>
    <cellStyle name="Shade 2 3 2 2 2" xfId="10200"/>
    <cellStyle name="Shade 2 3 2 2 2 2" xfId="11757"/>
    <cellStyle name="Shade 2 3 2 2 2 3" xfId="14437"/>
    <cellStyle name="Shade 2 3 2 2 2 4" xfId="17174"/>
    <cellStyle name="Shade 2 3 2 2 3" xfId="9149"/>
    <cellStyle name="Shade 2 3 2 2 3 2" xfId="13404"/>
    <cellStyle name="Shade 2 3 2 2 3 3" xfId="14647"/>
    <cellStyle name="Shade 2 3 2 2 4" xfId="10724"/>
    <cellStyle name="Shade 2 3 2 2 5" xfId="12079"/>
    <cellStyle name="Shade 2 3 2 2 6" xfId="14911"/>
    <cellStyle name="Shade 2 3 2 20" xfId="8649"/>
    <cellStyle name="Shade 2 3 2 20 2" xfId="10085"/>
    <cellStyle name="Shade 2 3 2 20 2 2" xfId="14322"/>
    <cellStyle name="Shade 2 3 2 20 2 3" xfId="17059"/>
    <cellStyle name="Shade 2 3 2 20 3" xfId="11642"/>
    <cellStyle name="Shade 2 3 2 20 4" xfId="12997"/>
    <cellStyle name="Shade 2 3 2 20 5" xfId="15829"/>
    <cellStyle name="Shade 2 3 2 21" xfId="8609"/>
    <cellStyle name="Shade 2 3 2 21 2" xfId="10045"/>
    <cellStyle name="Shade 2 3 2 21 2 2" xfId="14282"/>
    <cellStyle name="Shade 2 3 2 21 2 3" xfId="17019"/>
    <cellStyle name="Shade 2 3 2 21 3" xfId="11602"/>
    <cellStyle name="Shade 2 3 2 21 4" xfId="12957"/>
    <cellStyle name="Shade 2 3 2 21 5" xfId="15789"/>
    <cellStyle name="Shade 2 3 2 22" xfId="8598"/>
    <cellStyle name="Shade 2 3 2 22 2" xfId="10034"/>
    <cellStyle name="Shade 2 3 2 22 2 2" xfId="14271"/>
    <cellStyle name="Shade 2 3 2 22 2 3" xfId="17008"/>
    <cellStyle name="Shade 2 3 2 22 3" xfId="11591"/>
    <cellStyle name="Shade 2 3 2 22 4" xfId="12946"/>
    <cellStyle name="Shade 2 3 2 22 5" xfId="15778"/>
    <cellStyle name="Shade 2 3 2 23" xfId="8619"/>
    <cellStyle name="Shade 2 3 2 23 2" xfId="10055"/>
    <cellStyle name="Shade 2 3 2 23 2 2" xfId="14292"/>
    <cellStyle name="Shade 2 3 2 23 2 3" xfId="17029"/>
    <cellStyle name="Shade 2 3 2 23 3" xfId="11612"/>
    <cellStyle name="Shade 2 3 2 23 4" xfId="12967"/>
    <cellStyle name="Shade 2 3 2 23 5" xfId="15799"/>
    <cellStyle name="Shade 2 3 2 24" xfId="8495"/>
    <cellStyle name="Shade 2 3 2 24 2" xfId="9931"/>
    <cellStyle name="Shade 2 3 2 24 2 2" xfId="14168"/>
    <cellStyle name="Shade 2 3 2 24 2 3" xfId="16905"/>
    <cellStyle name="Shade 2 3 2 24 3" xfId="11488"/>
    <cellStyle name="Shade 2 3 2 24 4" xfId="12843"/>
    <cellStyle name="Shade 2 3 2 24 5" xfId="15675"/>
    <cellStyle name="Shade 2 3 2 25" xfId="10296"/>
    <cellStyle name="Shade 2 3 2 25 2" xfId="14533"/>
    <cellStyle name="Shade 2 3 2 25 3" xfId="17270"/>
    <cellStyle name="Shade 2 3 2 26" xfId="10299"/>
    <cellStyle name="Shade 2 3 2 26 2" xfId="14536"/>
    <cellStyle name="Shade 2 3 2 26 3" xfId="17273"/>
    <cellStyle name="Shade 2 3 2 27" xfId="10313"/>
    <cellStyle name="Shade 2 3 2 27 2" xfId="14550"/>
    <cellStyle name="Shade 2 3 2 27 3" xfId="17287"/>
    <cellStyle name="Shade 2 3 2 28" xfId="10455"/>
    <cellStyle name="Shade 2 3 2 29" xfId="10418"/>
    <cellStyle name="Shade 2 3 2 3" xfId="6847"/>
    <cellStyle name="Shade 2 3 2 3 2" xfId="9188"/>
    <cellStyle name="Shade 2 3 2 3 2 2" xfId="13443"/>
    <cellStyle name="Shade 2 3 2 3 2 3" xfId="16199"/>
    <cellStyle name="Shade 2 3 2 3 3" xfId="10763"/>
    <cellStyle name="Shade 2 3 2 3 4" xfId="12118"/>
    <cellStyle name="Shade 2 3 2 3 5" xfId="14950"/>
    <cellStyle name="Shade 2 3 2 4" xfId="6732"/>
    <cellStyle name="Shade 2 3 2 4 2" xfId="9073"/>
    <cellStyle name="Shade 2 3 2 4 2 2" xfId="13328"/>
    <cellStyle name="Shade 2 3 2 4 2 3" xfId="16101"/>
    <cellStyle name="Shade 2 3 2 4 3" xfId="10648"/>
    <cellStyle name="Shade 2 3 2 4 4" xfId="12003"/>
    <cellStyle name="Shade 2 3 2 4 5" xfId="14835"/>
    <cellStyle name="Shade 2 3 2 5" xfId="6660"/>
    <cellStyle name="Shade 2 3 2 5 2" xfId="9001"/>
    <cellStyle name="Shade 2 3 2 5 2 2" xfId="13256"/>
    <cellStyle name="Shade 2 3 2 5 2 3" xfId="16041"/>
    <cellStyle name="Shade 2 3 2 5 3" xfId="10576"/>
    <cellStyle name="Shade 2 3 2 5 4" xfId="11931"/>
    <cellStyle name="Shade 2 3 2 5 5" xfId="14763"/>
    <cellStyle name="Shade 2 3 2 6" xfId="6998"/>
    <cellStyle name="Shade 2 3 2 6 2" xfId="9339"/>
    <cellStyle name="Shade 2 3 2 6 2 2" xfId="13594"/>
    <cellStyle name="Shade 2 3 2 6 2 3" xfId="16338"/>
    <cellStyle name="Shade 2 3 2 6 3" xfId="10914"/>
    <cellStyle name="Shade 2 3 2 6 4" xfId="12269"/>
    <cellStyle name="Shade 2 3 2 6 5" xfId="15101"/>
    <cellStyle name="Shade 2 3 2 7" xfId="6940"/>
    <cellStyle name="Shade 2 3 2 7 2" xfId="9281"/>
    <cellStyle name="Shade 2 3 2 7 2 2" xfId="13536"/>
    <cellStyle name="Shade 2 3 2 7 2 3" xfId="16286"/>
    <cellStyle name="Shade 2 3 2 7 3" xfId="10856"/>
    <cellStyle name="Shade 2 3 2 7 4" xfId="12211"/>
    <cellStyle name="Shade 2 3 2 7 5" xfId="15043"/>
    <cellStyle name="Shade 2 3 2 8" xfId="6753"/>
    <cellStyle name="Shade 2 3 2 8 2" xfId="9094"/>
    <cellStyle name="Shade 2 3 2 8 2 2" xfId="13349"/>
    <cellStyle name="Shade 2 3 2 8 2 3" xfId="16121"/>
    <cellStyle name="Shade 2 3 2 8 3" xfId="10669"/>
    <cellStyle name="Shade 2 3 2 8 4" xfId="12024"/>
    <cellStyle name="Shade 2 3 2 8 5" xfId="14856"/>
    <cellStyle name="Shade 2 3 2 9" xfId="7005"/>
    <cellStyle name="Shade 2 3 2 9 2" xfId="9346"/>
    <cellStyle name="Shade 2 3 2 9 2 2" xfId="13601"/>
    <cellStyle name="Shade 2 3 2 9 2 3" xfId="16344"/>
    <cellStyle name="Shade 2 3 2 9 3" xfId="10921"/>
    <cellStyle name="Shade 2 3 2 9 4" xfId="12276"/>
    <cellStyle name="Shade 2 3 2 9 5" xfId="15108"/>
    <cellStyle name="Shade 2 3 20" xfId="8529"/>
    <cellStyle name="Shade 2 3 20 2" xfId="9965"/>
    <cellStyle name="Shade 2 3 20 2 2" xfId="14202"/>
    <cellStyle name="Shade 2 3 20 2 3" xfId="16939"/>
    <cellStyle name="Shade 2 3 20 3" xfId="11522"/>
    <cellStyle name="Shade 2 3 20 4" xfId="12877"/>
    <cellStyle name="Shade 2 3 20 5" xfId="15709"/>
    <cellStyle name="Shade 2 3 21" xfId="8482"/>
    <cellStyle name="Shade 2 3 21 2" xfId="9918"/>
    <cellStyle name="Shade 2 3 21 2 2" xfId="14155"/>
    <cellStyle name="Shade 2 3 21 2 3" xfId="16892"/>
    <cellStyle name="Shade 2 3 21 3" xfId="11475"/>
    <cellStyle name="Shade 2 3 21 4" xfId="12830"/>
    <cellStyle name="Shade 2 3 21 5" xfId="15662"/>
    <cellStyle name="Shade 2 3 22" xfId="8639"/>
    <cellStyle name="Shade 2 3 22 2" xfId="10075"/>
    <cellStyle name="Shade 2 3 22 2 2" xfId="14312"/>
    <cellStyle name="Shade 2 3 22 2 3" xfId="17049"/>
    <cellStyle name="Shade 2 3 22 3" xfId="11632"/>
    <cellStyle name="Shade 2 3 22 4" xfId="12987"/>
    <cellStyle name="Shade 2 3 22 5" xfId="15819"/>
    <cellStyle name="Shade 2 3 23" xfId="8439"/>
    <cellStyle name="Shade 2 3 23 2" xfId="9875"/>
    <cellStyle name="Shade 2 3 23 2 2" xfId="14112"/>
    <cellStyle name="Shade 2 3 23 2 3" xfId="16849"/>
    <cellStyle name="Shade 2 3 23 3" xfId="11432"/>
    <cellStyle name="Shade 2 3 23 4" xfId="12787"/>
    <cellStyle name="Shade 2 3 23 5" xfId="15619"/>
    <cellStyle name="Shade 2 3 24" xfId="8470"/>
    <cellStyle name="Shade 2 3 24 2" xfId="9906"/>
    <cellStyle name="Shade 2 3 24 2 2" xfId="14143"/>
    <cellStyle name="Shade 2 3 24 2 3" xfId="16880"/>
    <cellStyle name="Shade 2 3 24 3" xfId="11463"/>
    <cellStyle name="Shade 2 3 24 4" xfId="12818"/>
    <cellStyle name="Shade 2 3 24 5" xfId="15650"/>
    <cellStyle name="Shade 2 3 25" xfId="8589"/>
    <cellStyle name="Shade 2 3 25 2" xfId="10025"/>
    <cellStyle name="Shade 2 3 25 2 2" xfId="14262"/>
    <cellStyle name="Shade 2 3 25 2 3" xfId="16999"/>
    <cellStyle name="Shade 2 3 25 3" xfId="11582"/>
    <cellStyle name="Shade 2 3 25 4" xfId="12937"/>
    <cellStyle name="Shade 2 3 25 5" xfId="15769"/>
    <cellStyle name="Shade 2 3 26" xfId="10282"/>
    <cellStyle name="Shade 2 3 26 2" xfId="14519"/>
    <cellStyle name="Shade 2 3 26 3" xfId="17256"/>
    <cellStyle name="Shade 2 3 27" xfId="10266"/>
    <cellStyle name="Shade 2 3 27 2" xfId="14503"/>
    <cellStyle name="Shade 2 3 27 3" xfId="17240"/>
    <cellStyle name="Shade 2 3 28" xfId="10314"/>
    <cellStyle name="Shade 2 3 28 2" xfId="14551"/>
    <cellStyle name="Shade 2 3 28 3" xfId="17288"/>
    <cellStyle name="Shade 2 3 29" xfId="10437"/>
    <cellStyle name="Shade 2 3 3" xfId="6716"/>
    <cellStyle name="Shade 2 3 3 2" xfId="10188"/>
    <cellStyle name="Shade 2 3 3 2 2" xfId="11745"/>
    <cellStyle name="Shade 2 3 3 2 3" xfId="14425"/>
    <cellStyle name="Shade 2 3 3 2 4" xfId="17162"/>
    <cellStyle name="Shade 2 3 3 3" xfId="9057"/>
    <cellStyle name="Shade 2 3 3 3 2" xfId="13312"/>
    <cellStyle name="Shade 2 3 3 3 3" xfId="14635"/>
    <cellStyle name="Shade 2 3 3 4" xfId="10632"/>
    <cellStyle name="Shade 2 3 3 5" xfId="11987"/>
    <cellStyle name="Shade 2 3 3 6" xfId="14819"/>
    <cellStyle name="Shade 2 3 30" xfId="10429"/>
    <cellStyle name="Shade 2 3 4" xfId="6914"/>
    <cellStyle name="Shade 2 3 4 2" xfId="9255"/>
    <cellStyle name="Shade 2 3 4 2 2" xfId="13510"/>
    <cellStyle name="Shade 2 3 4 2 3" xfId="16260"/>
    <cellStyle name="Shade 2 3 4 3" xfId="10830"/>
    <cellStyle name="Shade 2 3 4 4" xfId="12185"/>
    <cellStyle name="Shade 2 3 4 5" xfId="15017"/>
    <cellStyle name="Shade 2 3 5" xfId="6894"/>
    <cellStyle name="Shade 2 3 5 2" xfId="9235"/>
    <cellStyle name="Shade 2 3 5 2 2" xfId="13490"/>
    <cellStyle name="Shade 2 3 5 2 3" xfId="16245"/>
    <cellStyle name="Shade 2 3 5 3" xfId="10810"/>
    <cellStyle name="Shade 2 3 5 4" xfId="12165"/>
    <cellStyle name="Shade 2 3 5 5" xfId="14997"/>
    <cellStyle name="Shade 2 3 6" xfId="6848"/>
    <cellStyle name="Shade 2 3 6 2" xfId="9189"/>
    <cellStyle name="Shade 2 3 6 2 2" xfId="13444"/>
    <cellStyle name="Shade 2 3 6 2 3" xfId="16200"/>
    <cellStyle name="Shade 2 3 6 3" xfId="10764"/>
    <cellStyle name="Shade 2 3 6 4" xfId="12119"/>
    <cellStyle name="Shade 2 3 6 5" xfId="14951"/>
    <cellStyle name="Shade 2 3 7" xfId="6780"/>
    <cellStyle name="Shade 2 3 7 2" xfId="9121"/>
    <cellStyle name="Shade 2 3 7 2 2" xfId="13376"/>
    <cellStyle name="Shade 2 3 7 2 3" xfId="16145"/>
    <cellStyle name="Shade 2 3 7 3" xfId="10696"/>
    <cellStyle name="Shade 2 3 7 4" xfId="12051"/>
    <cellStyle name="Shade 2 3 7 5" xfId="14883"/>
    <cellStyle name="Shade 2 3 8" xfId="6659"/>
    <cellStyle name="Shade 2 3 8 2" xfId="9000"/>
    <cellStyle name="Shade 2 3 8 2 2" xfId="13255"/>
    <cellStyle name="Shade 2 3 8 2 3" xfId="16040"/>
    <cellStyle name="Shade 2 3 8 3" xfId="10575"/>
    <cellStyle name="Shade 2 3 8 4" xfId="11930"/>
    <cellStyle name="Shade 2 3 8 5" xfId="14762"/>
    <cellStyle name="Shade 2 3 9" xfId="6633"/>
    <cellStyle name="Shade 2 3 9 2" xfId="8974"/>
    <cellStyle name="Shade 2 3 9 2 2" xfId="13229"/>
    <cellStyle name="Shade 2 3 9 2 3" xfId="16015"/>
    <cellStyle name="Shade 2 3 9 3" xfId="10549"/>
    <cellStyle name="Shade 2 3 9 4" xfId="11904"/>
    <cellStyle name="Shade 2 3 9 5" xfId="14736"/>
    <cellStyle name="Shade 2 30" xfId="10277"/>
    <cellStyle name="Shade 2 30 2" xfId="14514"/>
    <cellStyle name="Shade 2 30 3" xfId="17251"/>
    <cellStyle name="Shade 2 31" xfId="10312"/>
    <cellStyle name="Shade 2 31 2" xfId="14549"/>
    <cellStyle name="Shade 2 31 3" xfId="17286"/>
    <cellStyle name="Shade 2 32" xfId="10302"/>
    <cellStyle name="Shade 2 32 2" xfId="14539"/>
    <cellStyle name="Shade 2 32 3" xfId="17276"/>
    <cellStyle name="Shade 2 33" xfId="10431"/>
    <cellStyle name="Shade 2 34" xfId="10424"/>
    <cellStyle name="Shade 2 4" xfId="1789"/>
    <cellStyle name="Shade 2 4 10" xfId="6916"/>
    <cellStyle name="Shade 2 4 10 2" xfId="9257"/>
    <cellStyle name="Shade 2 4 10 2 2" xfId="13512"/>
    <cellStyle name="Shade 2 4 10 2 3" xfId="16262"/>
    <cellStyle name="Shade 2 4 10 3" xfId="10832"/>
    <cellStyle name="Shade 2 4 10 4" xfId="12187"/>
    <cellStyle name="Shade 2 4 10 5" xfId="15019"/>
    <cellStyle name="Shade 2 4 11" xfId="6667"/>
    <cellStyle name="Shade 2 4 11 2" xfId="9008"/>
    <cellStyle name="Shade 2 4 11 2 2" xfId="13263"/>
    <cellStyle name="Shade 2 4 11 2 3" xfId="16048"/>
    <cellStyle name="Shade 2 4 11 3" xfId="10583"/>
    <cellStyle name="Shade 2 4 11 4" xfId="11938"/>
    <cellStyle name="Shade 2 4 11 5" xfId="14770"/>
    <cellStyle name="Shade 2 4 12" xfId="7150"/>
    <cellStyle name="Shade 2 4 12 2" xfId="9491"/>
    <cellStyle name="Shade 2 4 12 2 2" xfId="13746"/>
    <cellStyle name="Shade 2 4 12 2 3" xfId="16483"/>
    <cellStyle name="Shade 2 4 12 3" xfId="11066"/>
    <cellStyle name="Shade 2 4 12 4" xfId="12421"/>
    <cellStyle name="Shade 2 4 12 5" xfId="15253"/>
    <cellStyle name="Shade 2 4 13" xfId="7176"/>
    <cellStyle name="Shade 2 4 13 2" xfId="9517"/>
    <cellStyle name="Shade 2 4 13 2 2" xfId="13772"/>
    <cellStyle name="Shade 2 4 13 2 3" xfId="16509"/>
    <cellStyle name="Shade 2 4 13 3" xfId="11092"/>
    <cellStyle name="Shade 2 4 13 4" xfId="12447"/>
    <cellStyle name="Shade 2 4 13 5" xfId="15279"/>
    <cellStyle name="Shade 2 4 14" xfId="7180"/>
    <cellStyle name="Shade 2 4 14 2" xfId="9521"/>
    <cellStyle name="Shade 2 4 14 2 2" xfId="13776"/>
    <cellStyle name="Shade 2 4 14 2 3" xfId="16513"/>
    <cellStyle name="Shade 2 4 14 3" xfId="11096"/>
    <cellStyle name="Shade 2 4 14 4" xfId="12451"/>
    <cellStyle name="Shade 2 4 14 5" xfId="15283"/>
    <cellStyle name="Shade 2 4 15" xfId="7188"/>
    <cellStyle name="Shade 2 4 15 2" xfId="9529"/>
    <cellStyle name="Shade 2 4 15 2 2" xfId="13784"/>
    <cellStyle name="Shade 2 4 15 2 3" xfId="16521"/>
    <cellStyle name="Shade 2 4 15 3" xfId="11104"/>
    <cellStyle name="Shade 2 4 15 4" xfId="12459"/>
    <cellStyle name="Shade 2 4 15 5" xfId="15291"/>
    <cellStyle name="Shade 2 4 16" xfId="7196"/>
    <cellStyle name="Shade 2 4 16 2" xfId="9537"/>
    <cellStyle name="Shade 2 4 16 2 2" xfId="13792"/>
    <cellStyle name="Shade 2 4 16 2 3" xfId="16529"/>
    <cellStyle name="Shade 2 4 16 3" xfId="11112"/>
    <cellStyle name="Shade 2 4 16 4" xfId="12467"/>
    <cellStyle name="Shade 2 4 16 5" xfId="15299"/>
    <cellStyle name="Shade 2 4 17" xfId="8253"/>
    <cellStyle name="Shade 2 4 17 2" xfId="9691"/>
    <cellStyle name="Shade 2 4 17 2 2" xfId="13928"/>
    <cellStyle name="Shade 2 4 17 2 3" xfId="16665"/>
    <cellStyle name="Shade 2 4 17 3" xfId="11248"/>
    <cellStyle name="Shade 2 4 17 4" xfId="12603"/>
    <cellStyle name="Shade 2 4 17 5" xfId="15435"/>
    <cellStyle name="Shade 2 4 18" xfId="8401"/>
    <cellStyle name="Shade 2 4 18 2" xfId="9839"/>
    <cellStyle name="Shade 2 4 18 2 2" xfId="14076"/>
    <cellStyle name="Shade 2 4 18 2 3" xfId="16813"/>
    <cellStyle name="Shade 2 4 18 3" xfId="11396"/>
    <cellStyle name="Shade 2 4 18 4" xfId="12751"/>
    <cellStyle name="Shade 2 4 18 5" xfId="15583"/>
    <cellStyle name="Shade 2 4 19" xfId="8254"/>
    <cellStyle name="Shade 2 4 19 2" xfId="9692"/>
    <cellStyle name="Shade 2 4 19 2 2" xfId="13929"/>
    <cellStyle name="Shade 2 4 19 2 3" xfId="16666"/>
    <cellStyle name="Shade 2 4 19 3" xfId="11249"/>
    <cellStyle name="Shade 2 4 19 4" xfId="12604"/>
    <cellStyle name="Shade 2 4 19 5" xfId="15436"/>
    <cellStyle name="Shade 2 4 2" xfId="3380"/>
    <cellStyle name="Shade 2 4 2 10" xfId="6826"/>
    <cellStyle name="Shade 2 4 2 10 2" xfId="9167"/>
    <cellStyle name="Shade 2 4 2 10 2 2" xfId="13422"/>
    <cellStyle name="Shade 2 4 2 10 2 3" xfId="16182"/>
    <cellStyle name="Shade 2 4 2 10 3" xfId="10742"/>
    <cellStyle name="Shade 2 4 2 10 4" xfId="12097"/>
    <cellStyle name="Shade 2 4 2 10 5" xfId="14929"/>
    <cellStyle name="Shade 2 4 2 11" xfId="7171"/>
    <cellStyle name="Shade 2 4 2 11 2" xfId="9512"/>
    <cellStyle name="Shade 2 4 2 11 2 2" xfId="13767"/>
    <cellStyle name="Shade 2 4 2 11 2 3" xfId="16504"/>
    <cellStyle name="Shade 2 4 2 11 3" xfId="11087"/>
    <cellStyle name="Shade 2 4 2 11 4" xfId="12442"/>
    <cellStyle name="Shade 2 4 2 11 5" xfId="15274"/>
    <cellStyle name="Shade 2 4 2 12" xfId="7182"/>
    <cellStyle name="Shade 2 4 2 12 2" xfId="9523"/>
    <cellStyle name="Shade 2 4 2 12 2 2" xfId="13778"/>
    <cellStyle name="Shade 2 4 2 12 2 3" xfId="16515"/>
    <cellStyle name="Shade 2 4 2 12 3" xfId="11098"/>
    <cellStyle name="Shade 2 4 2 12 4" xfId="12453"/>
    <cellStyle name="Shade 2 4 2 12 5" xfId="15285"/>
    <cellStyle name="Shade 2 4 2 13" xfId="7155"/>
    <cellStyle name="Shade 2 4 2 13 2" xfId="9496"/>
    <cellStyle name="Shade 2 4 2 13 2 2" xfId="13751"/>
    <cellStyle name="Shade 2 4 2 13 2 3" xfId="16488"/>
    <cellStyle name="Shade 2 4 2 13 3" xfId="11071"/>
    <cellStyle name="Shade 2 4 2 13 4" xfId="12426"/>
    <cellStyle name="Shade 2 4 2 13 5" xfId="15258"/>
    <cellStyle name="Shade 2 4 2 14" xfId="7162"/>
    <cellStyle name="Shade 2 4 2 14 2" xfId="9503"/>
    <cellStyle name="Shade 2 4 2 14 2 2" xfId="13758"/>
    <cellStyle name="Shade 2 4 2 14 2 3" xfId="16495"/>
    <cellStyle name="Shade 2 4 2 14 3" xfId="11078"/>
    <cellStyle name="Shade 2 4 2 14 4" xfId="12433"/>
    <cellStyle name="Shade 2 4 2 14 5" xfId="15265"/>
    <cellStyle name="Shade 2 4 2 15" xfId="7187"/>
    <cellStyle name="Shade 2 4 2 15 2" xfId="9528"/>
    <cellStyle name="Shade 2 4 2 15 2 2" xfId="13783"/>
    <cellStyle name="Shade 2 4 2 15 2 3" xfId="16520"/>
    <cellStyle name="Shade 2 4 2 15 3" xfId="11103"/>
    <cellStyle name="Shade 2 4 2 15 4" xfId="12458"/>
    <cellStyle name="Shade 2 4 2 15 5" xfId="15290"/>
    <cellStyle name="Shade 2 4 2 16" xfId="8289"/>
    <cellStyle name="Shade 2 4 2 16 2" xfId="9727"/>
    <cellStyle name="Shade 2 4 2 16 2 2" xfId="13964"/>
    <cellStyle name="Shade 2 4 2 16 2 3" xfId="16701"/>
    <cellStyle name="Shade 2 4 2 16 3" xfId="11284"/>
    <cellStyle name="Shade 2 4 2 16 4" xfId="12639"/>
    <cellStyle name="Shade 2 4 2 16 5" xfId="15471"/>
    <cellStyle name="Shade 2 4 2 17" xfId="8303"/>
    <cellStyle name="Shade 2 4 2 17 2" xfId="9741"/>
    <cellStyle name="Shade 2 4 2 17 2 2" xfId="13978"/>
    <cellStyle name="Shade 2 4 2 17 2 3" xfId="16715"/>
    <cellStyle name="Shade 2 4 2 17 3" xfId="11298"/>
    <cellStyle name="Shade 2 4 2 17 4" xfId="12653"/>
    <cellStyle name="Shade 2 4 2 17 5" xfId="15485"/>
    <cellStyle name="Shade 2 4 2 18" xfId="8399"/>
    <cellStyle name="Shade 2 4 2 18 2" xfId="9837"/>
    <cellStyle name="Shade 2 4 2 18 2 2" xfId="14074"/>
    <cellStyle name="Shade 2 4 2 18 2 3" xfId="16811"/>
    <cellStyle name="Shade 2 4 2 18 3" xfId="11394"/>
    <cellStyle name="Shade 2 4 2 18 4" xfId="12749"/>
    <cellStyle name="Shade 2 4 2 18 5" xfId="15581"/>
    <cellStyle name="Shade 2 4 2 19" xfId="8578"/>
    <cellStyle name="Shade 2 4 2 19 2" xfId="10014"/>
    <cellStyle name="Shade 2 4 2 19 2 2" xfId="14251"/>
    <cellStyle name="Shade 2 4 2 19 2 3" xfId="16988"/>
    <cellStyle name="Shade 2 4 2 19 3" xfId="11571"/>
    <cellStyle name="Shade 2 4 2 19 4" xfId="12926"/>
    <cellStyle name="Shade 2 4 2 19 5" xfId="15758"/>
    <cellStyle name="Shade 2 4 2 2" xfId="6806"/>
    <cellStyle name="Shade 2 4 2 2 2" xfId="10198"/>
    <cellStyle name="Shade 2 4 2 2 2 2" xfId="11755"/>
    <cellStyle name="Shade 2 4 2 2 2 3" xfId="14435"/>
    <cellStyle name="Shade 2 4 2 2 2 4" xfId="17172"/>
    <cellStyle name="Shade 2 4 2 2 3" xfId="9147"/>
    <cellStyle name="Shade 2 4 2 2 3 2" xfId="13402"/>
    <cellStyle name="Shade 2 4 2 2 3 3" xfId="14645"/>
    <cellStyle name="Shade 2 4 2 2 4" xfId="10722"/>
    <cellStyle name="Shade 2 4 2 2 5" xfId="12077"/>
    <cellStyle name="Shade 2 4 2 2 6" xfId="14909"/>
    <cellStyle name="Shade 2 4 2 20" xfId="8561"/>
    <cellStyle name="Shade 2 4 2 20 2" xfId="9997"/>
    <cellStyle name="Shade 2 4 2 20 2 2" xfId="14234"/>
    <cellStyle name="Shade 2 4 2 20 2 3" xfId="16971"/>
    <cellStyle name="Shade 2 4 2 20 3" xfId="11554"/>
    <cellStyle name="Shade 2 4 2 20 4" xfId="12909"/>
    <cellStyle name="Shade 2 4 2 20 5" xfId="15741"/>
    <cellStyle name="Shade 2 4 2 21" xfId="8539"/>
    <cellStyle name="Shade 2 4 2 21 2" xfId="9975"/>
    <cellStyle name="Shade 2 4 2 21 2 2" xfId="14212"/>
    <cellStyle name="Shade 2 4 2 21 2 3" xfId="16949"/>
    <cellStyle name="Shade 2 4 2 21 3" xfId="11532"/>
    <cellStyle name="Shade 2 4 2 21 4" xfId="12887"/>
    <cellStyle name="Shade 2 4 2 21 5" xfId="15719"/>
    <cellStyle name="Shade 2 4 2 22" xfId="8570"/>
    <cellStyle name="Shade 2 4 2 22 2" xfId="10006"/>
    <cellStyle name="Shade 2 4 2 22 2 2" xfId="14243"/>
    <cellStyle name="Shade 2 4 2 22 2 3" xfId="16980"/>
    <cellStyle name="Shade 2 4 2 22 3" xfId="11563"/>
    <cellStyle name="Shade 2 4 2 22 4" xfId="12918"/>
    <cellStyle name="Shade 2 4 2 22 5" xfId="15750"/>
    <cellStyle name="Shade 2 4 2 23" xfId="8672"/>
    <cellStyle name="Shade 2 4 2 23 2" xfId="10108"/>
    <cellStyle name="Shade 2 4 2 23 2 2" xfId="14345"/>
    <cellStyle name="Shade 2 4 2 23 2 3" xfId="17082"/>
    <cellStyle name="Shade 2 4 2 23 3" xfId="11665"/>
    <cellStyle name="Shade 2 4 2 23 4" xfId="13020"/>
    <cellStyle name="Shade 2 4 2 23 5" xfId="15852"/>
    <cellStyle name="Shade 2 4 2 24" xfId="8556"/>
    <cellStyle name="Shade 2 4 2 24 2" xfId="9992"/>
    <cellStyle name="Shade 2 4 2 24 2 2" xfId="14229"/>
    <cellStyle name="Shade 2 4 2 24 2 3" xfId="16966"/>
    <cellStyle name="Shade 2 4 2 24 3" xfId="11549"/>
    <cellStyle name="Shade 2 4 2 24 4" xfId="12904"/>
    <cellStyle name="Shade 2 4 2 24 5" xfId="15736"/>
    <cellStyle name="Shade 2 4 2 25" xfId="10294"/>
    <cellStyle name="Shade 2 4 2 25 2" xfId="14531"/>
    <cellStyle name="Shade 2 4 2 25 3" xfId="17268"/>
    <cellStyle name="Shade 2 4 2 26" xfId="10325"/>
    <cellStyle name="Shade 2 4 2 26 2" xfId="14562"/>
    <cellStyle name="Shade 2 4 2 26 3" xfId="17299"/>
    <cellStyle name="Shade 2 4 2 27" xfId="10292"/>
    <cellStyle name="Shade 2 4 2 27 2" xfId="14529"/>
    <cellStyle name="Shade 2 4 2 27 3" xfId="17266"/>
    <cellStyle name="Shade 2 4 2 28" xfId="10453"/>
    <cellStyle name="Shade 2 4 2 29" xfId="10440"/>
    <cellStyle name="Shade 2 4 2 3" xfId="6899"/>
    <cellStyle name="Shade 2 4 2 3 2" xfId="9240"/>
    <cellStyle name="Shade 2 4 2 3 2 2" xfId="13495"/>
    <cellStyle name="Shade 2 4 2 3 2 3" xfId="16250"/>
    <cellStyle name="Shade 2 4 2 3 3" xfId="10815"/>
    <cellStyle name="Shade 2 4 2 3 4" xfId="12170"/>
    <cellStyle name="Shade 2 4 2 3 5" xfId="15002"/>
    <cellStyle name="Shade 2 4 2 4" xfId="6964"/>
    <cellStyle name="Shade 2 4 2 4 2" xfId="9305"/>
    <cellStyle name="Shade 2 4 2 4 2 2" xfId="13560"/>
    <cellStyle name="Shade 2 4 2 4 2 3" xfId="16307"/>
    <cellStyle name="Shade 2 4 2 4 3" xfId="10880"/>
    <cellStyle name="Shade 2 4 2 4 4" xfId="12235"/>
    <cellStyle name="Shade 2 4 2 4 5" xfId="15067"/>
    <cellStyle name="Shade 2 4 2 5" xfId="6987"/>
    <cellStyle name="Shade 2 4 2 5 2" xfId="9328"/>
    <cellStyle name="Shade 2 4 2 5 2 2" xfId="13583"/>
    <cellStyle name="Shade 2 4 2 5 2 3" xfId="16327"/>
    <cellStyle name="Shade 2 4 2 5 3" xfId="10903"/>
    <cellStyle name="Shade 2 4 2 5 4" xfId="12258"/>
    <cellStyle name="Shade 2 4 2 5 5" xfId="15090"/>
    <cellStyle name="Shade 2 4 2 6" xfId="6622"/>
    <cellStyle name="Shade 2 4 2 6 2" xfId="8963"/>
    <cellStyle name="Shade 2 4 2 6 2 2" xfId="13218"/>
    <cellStyle name="Shade 2 4 2 6 2 3" xfId="16005"/>
    <cellStyle name="Shade 2 4 2 6 3" xfId="10538"/>
    <cellStyle name="Shade 2 4 2 6 4" xfId="11893"/>
    <cellStyle name="Shade 2 4 2 6 5" xfId="14725"/>
    <cellStyle name="Shade 2 4 2 7" xfId="6918"/>
    <cellStyle name="Shade 2 4 2 7 2" xfId="9259"/>
    <cellStyle name="Shade 2 4 2 7 2 2" xfId="13514"/>
    <cellStyle name="Shade 2 4 2 7 2 3" xfId="16264"/>
    <cellStyle name="Shade 2 4 2 7 3" xfId="10834"/>
    <cellStyle name="Shade 2 4 2 7 4" xfId="12189"/>
    <cellStyle name="Shade 2 4 2 7 5" xfId="15021"/>
    <cellStyle name="Shade 2 4 2 8" xfId="6600"/>
    <cellStyle name="Shade 2 4 2 8 2" xfId="8941"/>
    <cellStyle name="Shade 2 4 2 8 2 2" xfId="13196"/>
    <cellStyle name="Shade 2 4 2 8 2 3" xfId="15987"/>
    <cellStyle name="Shade 2 4 2 8 3" xfId="10516"/>
    <cellStyle name="Shade 2 4 2 8 4" xfId="11871"/>
    <cellStyle name="Shade 2 4 2 8 5" xfId="14703"/>
    <cellStyle name="Shade 2 4 2 9" xfId="6686"/>
    <cellStyle name="Shade 2 4 2 9 2" xfId="9027"/>
    <cellStyle name="Shade 2 4 2 9 2 2" xfId="13282"/>
    <cellStyle name="Shade 2 4 2 9 2 3" xfId="16066"/>
    <cellStyle name="Shade 2 4 2 9 3" xfId="10602"/>
    <cellStyle name="Shade 2 4 2 9 4" xfId="11957"/>
    <cellStyle name="Shade 2 4 2 9 5" xfId="14789"/>
    <cellStyle name="Shade 2 4 20" xfId="8525"/>
    <cellStyle name="Shade 2 4 20 2" xfId="9961"/>
    <cellStyle name="Shade 2 4 20 2 2" xfId="14198"/>
    <cellStyle name="Shade 2 4 20 2 3" xfId="16935"/>
    <cellStyle name="Shade 2 4 20 3" xfId="11518"/>
    <cellStyle name="Shade 2 4 20 4" xfId="12873"/>
    <cellStyle name="Shade 2 4 20 5" xfId="15705"/>
    <cellStyle name="Shade 2 4 21" xfId="8657"/>
    <cellStyle name="Shade 2 4 21 2" xfId="10093"/>
    <cellStyle name="Shade 2 4 21 2 2" xfId="14330"/>
    <cellStyle name="Shade 2 4 21 2 3" xfId="17067"/>
    <cellStyle name="Shade 2 4 21 3" xfId="11650"/>
    <cellStyle name="Shade 2 4 21 4" xfId="13005"/>
    <cellStyle name="Shade 2 4 21 5" xfId="15837"/>
    <cellStyle name="Shade 2 4 22" xfId="8511"/>
    <cellStyle name="Shade 2 4 22 2" xfId="9947"/>
    <cellStyle name="Shade 2 4 22 2 2" xfId="14184"/>
    <cellStyle name="Shade 2 4 22 2 3" xfId="16921"/>
    <cellStyle name="Shade 2 4 22 3" xfId="11504"/>
    <cellStyle name="Shade 2 4 22 4" xfId="12859"/>
    <cellStyle name="Shade 2 4 22 5" xfId="15691"/>
    <cellStyle name="Shade 2 4 23" xfId="8544"/>
    <cellStyle name="Shade 2 4 23 2" xfId="9980"/>
    <cellStyle name="Shade 2 4 23 2 2" xfId="14217"/>
    <cellStyle name="Shade 2 4 23 2 3" xfId="16954"/>
    <cellStyle name="Shade 2 4 23 3" xfId="11537"/>
    <cellStyle name="Shade 2 4 23 4" xfId="12892"/>
    <cellStyle name="Shade 2 4 23 5" xfId="15724"/>
    <cellStyle name="Shade 2 4 24" xfId="8617"/>
    <cellStyle name="Shade 2 4 24 2" xfId="10053"/>
    <cellStyle name="Shade 2 4 24 2 2" xfId="14290"/>
    <cellStyle name="Shade 2 4 24 2 3" xfId="17027"/>
    <cellStyle name="Shade 2 4 24 3" xfId="11610"/>
    <cellStyle name="Shade 2 4 24 4" xfId="12965"/>
    <cellStyle name="Shade 2 4 24 5" xfId="15797"/>
    <cellStyle name="Shade 2 4 25" xfId="8463"/>
    <cellStyle name="Shade 2 4 25 2" xfId="9899"/>
    <cellStyle name="Shade 2 4 25 2 2" xfId="14136"/>
    <cellStyle name="Shade 2 4 25 2 3" xfId="16873"/>
    <cellStyle name="Shade 2 4 25 3" xfId="11456"/>
    <cellStyle name="Shade 2 4 25 4" xfId="12811"/>
    <cellStyle name="Shade 2 4 25 5" xfId="15643"/>
    <cellStyle name="Shade 2 4 26" xfId="10279"/>
    <cellStyle name="Shade 2 4 26 2" xfId="14516"/>
    <cellStyle name="Shade 2 4 26 3" xfId="17253"/>
    <cellStyle name="Shade 2 4 27" xfId="10301"/>
    <cellStyle name="Shade 2 4 27 2" xfId="14538"/>
    <cellStyle name="Shade 2 4 27 3" xfId="17275"/>
    <cellStyle name="Shade 2 4 28" xfId="10323"/>
    <cellStyle name="Shade 2 4 28 2" xfId="14560"/>
    <cellStyle name="Shade 2 4 28 3" xfId="17297"/>
    <cellStyle name="Shade 2 4 29" xfId="10433"/>
    <cellStyle name="Shade 2 4 3" xfId="6713"/>
    <cellStyle name="Shade 2 4 3 2" xfId="10185"/>
    <cellStyle name="Shade 2 4 3 2 2" xfId="11742"/>
    <cellStyle name="Shade 2 4 3 2 3" xfId="14422"/>
    <cellStyle name="Shade 2 4 3 2 4" xfId="17159"/>
    <cellStyle name="Shade 2 4 3 3" xfId="9054"/>
    <cellStyle name="Shade 2 4 3 3 2" xfId="13309"/>
    <cellStyle name="Shade 2 4 3 3 3" xfId="14632"/>
    <cellStyle name="Shade 2 4 3 4" xfId="10629"/>
    <cellStyle name="Shade 2 4 3 5" xfId="11984"/>
    <cellStyle name="Shade 2 4 3 6" xfId="14816"/>
    <cellStyle name="Shade 2 4 30" xfId="10428"/>
    <cellStyle name="Shade 2 4 4" xfId="6864"/>
    <cellStyle name="Shade 2 4 4 2" xfId="9205"/>
    <cellStyle name="Shade 2 4 4 2 2" xfId="13460"/>
    <cellStyle name="Shade 2 4 4 2 3" xfId="16216"/>
    <cellStyle name="Shade 2 4 4 3" xfId="10780"/>
    <cellStyle name="Shade 2 4 4 4" xfId="12135"/>
    <cellStyle name="Shade 2 4 4 5" xfId="14967"/>
    <cellStyle name="Shade 2 4 5" xfId="6779"/>
    <cellStyle name="Shade 2 4 5 2" xfId="9120"/>
    <cellStyle name="Shade 2 4 5 2 2" xfId="13375"/>
    <cellStyle name="Shade 2 4 5 2 3" xfId="16144"/>
    <cellStyle name="Shade 2 4 5 3" xfId="10695"/>
    <cellStyle name="Shade 2 4 5 4" xfId="12050"/>
    <cellStyle name="Shade 2 4 5 5" xfId="14882"/>
    <cellStyle name="Shade 2 4 6" xfId="6817"/>
    <cellStyle name="Shade 2 4 6 2" xfId="9158"/>
    <cellStyle name="Shade 2 4 6 2 2" xfId="13413"/>
    <cellStyle name="Shade 2 4 6 2 3" xfId="16173"/>
    <cellStyle name="Shade 2 4 6 3" xfId="10733"/>
    <cellStyle name="Shade 2 4 6 4" xfId="12088"/>
    <cellStyle name="Shade 2 4 6 5" xfId="14920"/>
    <cellStyle name="Shade 2 4 7" xfId="6957"/>
    <cellStyle name="Shade 2 4 7 2" xfId="9298"/>
    <cellStyle name="Shade 2 4 7 2 2" xfId="13553"/>
    <cellStyle name="Shade 2 4 7 2 3" xfId="16300"/>
    <cellStyle name="Shade 2 4 7 3" xfId="10873"/>
    <cellStyle name="Shade 2 4 7 4" xfId="12228"/>
    <cellStyle name="Shade 2 4 7 5" xfId="15060"/>
    <cellStyle name="Shade 2 4 8" xfId="6736"/>
    <cellStyle name="Shade 2 4 8 2" xfId="9077"/>
    <cellStyle name="Shade 2 4 8 2 2" xfId="13332"/>
    <cellStyle name="Shade 2 4 8 2 3" xfId="16105"/>
    <cellStyle name="Shade 2 4 8 3" xfId="10652"/>
    <cellStyle name="Shade 2 4 8 4" xfId="12007"/>
    <cellStyle name="Shade 2 4 8 5" xfId="14839"/>
    <cellStyle name="Shade 2 4 9" xfId="6969"/>
    <cellStyle name="Shade 2 4 9 2" xfId="9310"/>
    <cellStyle name="Shade 2 4 9 2 2" xfId="13565"/>
    <cellStyle name="Shade 2 4 9 2 3" xfId="16312"/>
    <cellStyle name="Shade 2 4 9 3" xfId="10885"/>
    <cellStyle name="Shade 2 4 9 4" xfId="12240"/>
    <cellStyle name="Shade 2 4 9 5" xfId="15072"/>
    <cellStyle name="Shade 2 5" xfId="1799"/>
    <cellStyle name="Shade 2 5 10" xfId="7061"/>
    <cellStyle name="Shade 2 5 10 2" xfId="9402"/>
    <cellStyle name="Shade 2 5 10 2 2" xfId="13657"/>
    <cellStyle name="Shade 2 5 10 2 3" xfId="16394"/>
    <cellStyle name="Shade 2 5 10 3" xfId="10977"/>
    <cellStyle name="Shade 2 5 10 4" xfId="12332"/>
    <cellStyle name="Shade 2 5 10 5" xfId="15164"/>
    <cellStyle name="Shade 2 5 11" xfId="7151"/>
    <cellStyle name="Shade 2 5 11 2" xfId="9492"/>
    <cellStyle name="Shade 2 5 11 2 2" xfId="13747"/>
    <cellStyle name="Shade 2 5 11 2 3" xfId="16484"/>
    <cellStyle name="Shade 2 5 11 3" xfId="11067"/>
    <cellStyle name="Shade 2 5 11 4" xfId="12422"/>
    <cellStyle name="Shade 2 5 11 5" xfId="15254"/>
    <cellStyle name="Shade 2 5 12" xfId="7147"/>
    <cellStyle name="Shade 2 5 12 2" xfId="9488"/>
    <cellStyle name="Shade 2 5 12 2 2" xfId="13743"/>
    <cellStyle name="Shade 2 5 12 2 3" xfId="16480"/>
    <cellStyle name="Shade 2 5 12 3" xfId="11063"/>
    <cellStyle name="Shade 2 5 12 4" xfId="12418"/>
    <cellStyle name="Shade 2 5 12 5" xfId="15250"/>
    <cellStyle name="Shade 2 5 13" xfId="7193"/>
    <cellStyle name="Shade 2 5 13 2" xfId="9534"/>
    <cellStyle name="Shade 2 5 13 2 2" xfId="13789"/>
    <cellStyle name="Shade 2 5 13 2 3" xfId="16526"/>
    <cellStyle name="Shade 2 5 13 3" xfId="11109"/>
    <cellStyle name="Shade 2 5 13 4" xfId="12464"/>
    <cellStyle name="Shade 2 5 13 5" xfId="15296"/>
    <cellStyle name="Shade 2 5 14" xfId="7194"/>
    <cellStyle name="Shade 2 5 14 2" xfId="9535"/>
    <cellStyle name="Shade 2 5 14 2 2" xfId="13790"/>
    <cellStyle name="Shade 2 5 14 2 3" xfId="16527"/>
    <cellStyle name="Shade 2 5 14 3" xfId="11110"/>
    <cellStyle name="Shade 2 5 14 4" xfId="12465"/>
    <cellStyle name="Shade 2 5 14 5" xfId="15297"/>
    <cellStyle name="Shade 2 5 15" xfId="7156"/>
    <cellStyle name="Shade 2 5 15 2" xfId="9497"/>
    <cellStyle name="Shade 2 5 15 2 2" xfId="13752"/>
    <cellStyle name="Shade 2 5 15 2 3" xfId="16489"/>
    <cellStyle name="Shade 2 5 15 3" xfId="11072"/>
    <cellStyle name="Shade 2 5 15 4" xfId="12427"/>
    <cellStyle name="Shade 2 5 15 5" xfId="15259"/>
    <cellStyle name="Shade 2 5 16" xfId="8407"/>
    <cellStyle name="Shade 2 5 16 2" xfId="9845"/>
    <cellStyle name="Shade 2 5 16 2 2" xfId="14082"/>
    <cellStyle name="Shade 2 5 16 2 3" xfId="16819"/>
    <cellStyle name="Shade 2 5 16 3" xfId="11402"/>
    <cellStyle name="Shade 2 5 16 4" xfId="12757"/>
    <cellStyle name="Shade 2 5 16 5" xfId="15589"/>
    <cellStyle name="Shade 2 5 17" xfId="8372"/>
    <cellStyle name="Shade 2 5 17 2" xfId="9810"/>
    <cellStyle name="Shade 2 5 17 2 2" xfId="14047"/>
    <cellStyle name="Shade 2 5 17 2 3" xfId="16784"/>
    <cellStyle name="Shade 2 5 17 3" xfId="11367"/>
    <cellStyle name="Shade 2 5 17 4" xfId="12722"/>
    <cellStyle name="Shade 2 5 17 5" xfId="15554"/>
    <cellStyle name="Shade 2 5 18" xfId="8400"/>
    <cellStyle name="Shade 2 5 18 2" xfId="9838"/>
    <cellStyle name="Shade 2 5 18 2 2" xfId="14075"/>
    <cellStyle name="Shade 2 5 18 2 3" xfId="16812"/>
    <cellStyle name="Shade 2 5 18 3" xfId="11395"/>
    <cellStyle name="Shade 2 5 18 4" xfId="12750"/>
    <cellStyle name="Shade 2 5 18 5" xfId="15582"/>
    <cellStyle name="Shade 2 5 19" xfId="8528"/>
    <cellStyle name="Shade 2 5 19 2" xfId="9964"/>
    <cellStyle name="Shade 2 5 19 2 2" xfId="14201"/>
    <cellStyle name="Shade 2 5 19 2 3" xfId="16938"/>
    <cellStyle name="Shade 2 5 19 3" xfId="11521"/>
    <cellStyle name="Shade 2 5 19 4" xfId="12876"/>
    <cellStyle name="Shade 2 5 19 5" xfId="15708"/>
    <cellStyle name="Shade 2 5 2" xfId="6715"/>
    <cellStyle name="Shade 2 5 2 2" xfId="10187"/>
    <cellStyle name="Shade 2 5 2 2 2" xfId="11744"/>
    <cellStyle name="Shade 2 5 2 2 3" xfId="14424"/>
    <cellStyle name="Shade 2 5 2 2 4" xfId="17161"/>
    <cellStyle name="Shade 2 5 2 3" xfId="9056"/>
    <cellStyle name="Shade 2 5 2 3 2" xfId="13311"/>
    <cellStyle name="Shade 2 5 2 3 3" xfId="14634"/>
    <cellStyle name="Shade 2 5 2 4" xfId="10631"/>
    <cellStyle name="Shade 2 5 2 5" xfId="11986"/>
    <cellStyle name="Shade 2 5 2 6" xfId="14818"/>
    <cellStyle name="Shade 2 5 20" xfId="8487"/>
    <cellStyle name="Shade 2 5 20 2" xfId="9923"/>
    <cellStyle name="Shade 2 5 20 2 2" xfId="14160"/>
    <cellStyle name="Shade 2 5 20 2 3" xfId="16897"/>
    <cellStyle name="Shade 2 5 20 3" xfId="11480"/>
    <cellStyle name="Shade 2 5 20 4" xfId="12835"/>
    <cellStyle name="Shade 2 5 20 5" xfId="15667"/>
    <cellStyle name="Shade 2 5 21" xfId="8538"/>
    <cellStyle name="Shade 2 5 21 2" xfId="9974"/>
    <cellStyle name="Shade 2 5 21 2 2" xfId="14211"/>
    <cellStyle name="Shade 2 5 21 2 3" xfId="16948"/>
    <cellStyle name="Shade 2 5 21 3" xfId="11531"/>
    <cellStyle name="Shade 2 5 21 4" xfId="12886"/>
    <cellStyle name="Shade 2 5 21 5" xfId="15718"/>
    <cellStyle name="Shade 2 5 22" xfId="8678"/>
    <cellStyle name="Shade 2 5 22 2" xfId="10114"/>
    <cellStyle name="Shade 2 5 22 2 2" xfId="14351"/>
    <cellStyle name="Shade 2 5 22 2 3" xfId="17088"/>
    <cellStyle name="Shade 2 5 22 3" xfId="11671"/>
    <cellStyle name="Shade 2 5 22 4" xfId="13026"/>
    <cellStyle name="Shade 2 5 22 5" xfId="15858"/>
    <cellStyle name="Shade 2 5 23" xfId="8627"/>
    <cellStyle name="Shade 2 5 23 2" xfId="10063"/>
    <cellStyle name="Shade 2 5 23 2 2" xfId="14300"/>
    <cellStyle name="Shade 2 5 23 2 3" xfId="17037"/>
    <cellStyle name="Shade 2 5 23 3" xfId="11620"/>
    <cellStyle name="Shade 2 5 23 4" xfId="12975"/>
    <cellStyle name="Shade 2 5 23 5" xfId="15807"/>
    <cellStyle name="Shade 2 5 24" xfId="8595"/>
    <cellStyle name="Shade 2 5 24 2" xfId="10031"/>
    <cellStyle name="Shade 2 5 24 2 2" xfId="14268"/>
    <cellStyle name="Shade 2 5 24 2 3" xfId="17005"/>
    <cellStyle name="Shade 2 5 24 3" xfId="11588"/>
    <cellStyle name="Shade 2 5 24 4" xfId="12943"/>
    <cellStyle name="Shade 2 5 24 5" xfId="15775"/>
    <cellStyle name="Shade 2 5 25" xfId="10281"/>
    <cellStyle name="Shade 2 5 25 2" xfId="14518"/>
    <cellStyle name="Shade 2 5 25 3" xfId="17255"/>
    <cellStyle name="Shade 2 5 26" xfId="10274"/>
    <cellStyle name="Shade 2 5 26 2" xfId="14511"/>
    <cellStyle name="Shade 2 5 26 3" xfId="17248"/>
    <cellStyle name="Shade 2 5 27" xfId="10318"/>
    <cellStyle name="Shade 2 5 27 2" xfId="14555"/>
    <cellStyle name="Shade 2 5 27 3" xfId="17292"/>
    <cellStyle name="Shade 2 5 28" xfId="10436"/>
    <cellStyle name="Shade 2 5 29" xfId="10449"/>
    <cellStyle name="Shade 2 5 3" xfId="6815"/>
    <cellStyle name="Shade 2 5 3 2" xfId="9156"/>
    <cellStyle name="Shade 2 5 3 2 2" xfId="13411"/>
    <cellStyle name="Shade 2 5 3 2 3" xfId="16171"/>
    <cellStyle name="Shade 2 5 3 3" xfId="10731"/>
    <cellStyle name="Shade 2 5 3 4" xfId="12086"/>
    <cellStyle name="Shade 2 5 3 5" xfId="14918"/>
    <cellStyle name="Shade 2 5 4" xfId="6800"/>
    <cellStyle name="Shade 2 5 4 2" xfId="9141"/>
    <cellStyle name="Shade 2 5 4 2 2" xfId="13396"/>
    <cellStyle name="Shade 2 5 4 2 3" xfId="16165"/>
    <cellStyle name="Shade 2 5 4 3" xfId="10716"/>
    <cellStyle name="Shade 2 5 4 4" xfId="12071"/>
    <cellStyle name="Shade 2 5 4 5" xfId="14903"/>
    <cellStyle name="Shade 2 5 5" xfId="6628"/>
    <cellStyle name="Shade 2 5 5 2" xfId="8969"/>
    <cellStyle name="Shade 2 5 5 2 2" xfId="13224"/>
    <cellStyle name="Shade 2 5 5 2 3" xfId="16011"/>
    <cellStyle name="Shade 2 5 5 3" xfId="10544"/>
    <cellStyle name="Shade 2 5 5 4" xfId="11899"/>
    <cellStyle name="Shade 2 5 5 5" xfId="14731"/>
    <cellStyle name="Shade 2 5 6" xfId="6920"/>
    <cellStyle name="Shade 2 5 6 2" xfId="9261"/>
    <cellStyle name="Shade 2 5 6 2 2" xfId="13516"/>
    <cellStyle name="Shade 2 5 6 2 3" xfId="16266"/>
    <cellStyle name="Shade 2 5 6 3" xfId="10836"/>
    <cellStyle name="Shade 2 5 6 4" xfId="12191"/>
    <cellStyle name="Shade 2 5 6 5" xfId="15023"/>
    <cellStyle name="Shade 2 5 7" xfId="6999"/>
    <cellStyle name="Shade 2 5 7 2" xfId="9340"/>
    <cellStyle name="Shade 2 5 7 2 2" xfId="13595"/>
    <cellStyle name="Shade 2 5 7 2 3" xfId="16339"/>
    <cellStyle name="Shade 2 5 7 3" xfId="10915"/>
    <cellStyle name="Shade 2 5 7 4" xfId="12270"/>
    <cellStyle name="Shade 2 5 7 5" xfId="15102"/>
    <cellStyle name="Shade 2 5 8" xfId="6733"/>
    <cellStyle name="Shade 2 5 8 2" xfId="9074"/>
    <cellStyle name="Shade 2 5 8 2 2" xfId="13329"/>
    <cellStyle name="Shade 2 5 8 2 3" xfId="16102"/>
    <cellStyle name="Shade 2 5 8 3" xfId="10649"/>
    <cellStyle name="Shade 2 5 8 4" xfId="12004"/>
    <cellStyle name="Shade 2 5 8 5" xfId="14836"/>
    <cellStyle name="Shade 2 5 9" xfId="6832"/>
    <cellStyle name="Shade 2 5 9 2" xfId="9173"/>
    <cellStyle name="Shade 2 5 9 2 2" xfId="13428"/>
    <cellStyle name="Shade 2 5 9 2 3" xfId="16188"/>
    <cellStyle name="Shade 2 5 9 3" xfId="10748"/>
    <cellStyle name="Shade 2 5 9 4" xfId="12103"/>
    <cellStyle name="Shade 2 5 9 5" xfId="14935"/>
    <cellStyle name="Shade 2 6" xfId="6579"/>
    <cellStyle name="Shade 2 6 10" xfId="7069"/>
    <cellStyle name="Shade 2 6 10 2" xfId="9410"/>
    <cellStyle name="Shade 2 6 10 2 2" xfId="13665"/>
    <cellStyle name="Shade 2 6 10 2 3" xfId="16402"/>
    <cellStyle name="Shade 2 6 10 3" xfId="10985"/>
    <cellStyle name="Shade 2 6 10 4" xfId="12340"/>
    <cellStyle name="Shade 2 6 10 5" xfId="15172"/>
    <cellStyle name="Shade 2 6 11" xfId="7209"/>
    <cellStyle name="Shade 2 6 11 2" xfId="9550"/>
    <cellStyle name="Shade 2 6 11 2 2" xfId="13805"/>
    <cellStyle name="Shade 2 6 11 2 3" xfId="16542"/>
    <cellStyle name="Shade 2 6 11 3" xfId="11125"/>
    <cellStyle name="Shade 2 6 11 4" xfId="12480"/>
    <cellStyle name="Shade 2 6 11 5" xfId="15312"/>
    <cellStyle name="Shade 2 6 12" xfId="7214"/>
    <cellStyle name="Shade 2 6 12 2" xfId="9555"/>
    <cellStyle name="Shade 2 6 12 2 2" xfId="13810"/>
    <cellStyle name="Shade 2 6 12 2 3" xfId="16547"/>
    <cellStyle name="Shade 2 6 12 3" xfId="11130"/>
    <cellStyle name="Shade 2 6 12 4" xfId="12485"/>
    <cellStyle name="Shade 2 6 12 5" xfId="15317"/>
    <cellStyle name="Shade 2 6 13" xfId="7218"/>
    <cellStyle name="Shade 2 6 13 2" xfId="9559"/>
    <cellStyle name="Shade 2 6 13 2 2" xfId="13814"/>
    <cellStyle name="Shade 2 6 13 2 3" xfId="16551"/>
    <cellStyle name="Shade 2 6 13 3" xfId="11134"/>
    <cellStyle name="Shade 2 6 13 4" xfId="12489"/>
    <cellStyle name="Shade 2 6 13 5" xfId="15321"/>
    <cellStyle name="Shade 2 6 14" xfId="7220"/>
    <cellStyle name="Shade 2 6 14 2" xfId="9561"/>
    <cellStyle name="Shade 2 6 14 2 2" xfId="13816"/>
    <cellStyle name="Shade 2 6 14 2 3" xfId="16553"/>
    <cellStyle name="Shade 2 6 14 3" xfId="11136"/>
    <cellStyle name="Shade 2 6 14 4" xfId="12491"/>
    <cellStyle name="Shade 2 6 14 5" xfId="15323"/>
    <cellStyle name="Shade 2 6 15" xfId="7222"/>
    <cellStyle name="Shade 2 6 15 2" xfId="9563"/>
    <cellStyle name="Shade 2 6 15 2 2" xfId="13818"/>
    <cellStyle name="Shade 2 6 15 2 3" xfId="16555"/>
    <cellStyle name="Shade 2 6 15 3" xfId="11138"/>
    <cellStyle name="Shade 2 6 15 4" xfId="12493"/>
    <cellStyle name="Shade 2 6 15 5" xfId="15325"/>
    <cellStyle name="Shade 2 6 16" xfId="8417"/>
    <cellStyle name="Shade 2 6 16 2" xfId="9855"/>
    <cellStyle name="Shade 2 6 16 2 2" xfId="14092"/>
    <cellStyle name="Shade 2 6 16 2 3" xfId="16829"/>
    <cellStyle name="Shade 2 6 16 3" xfId="11412"/>
    <cellStyle name="Shade 2 6 16 4" xfId="12767"/>
    <cellStyle name="Shade 2 6 16 5" xfId="15599"/>
    <cellStyle name="Shade 2 6 17" xfId="8425"/>
    <cellStyle name="Shade 2 6 17 2" xfId="9863"/>
    <cellStyle name="Shade 2 6 17 2 2" xfId="14100"/>
    <cellStyle name="Shade 2 6 17 2 3" xfId="16837"/>
    <cellStyle name="Shade 2 6 17 3" xfId="11420"/>
    <cellStyle name="Shade 2 6 17 4" xfId="12775"/>
    <cellStyle name="Shade 2 6 17 5" xfId="15607"/>
    <cellStyle name="Shade 2 6 18" xfId="8428"/>
    <cellStyle name="Shade 2 6 18 2" xfId="9866"/>
    <cellStyle name="Shade 2 6 18 2 2" xfId="14103"/>
    <cellStyle name="Shade 2 6 18 2 3" xfId="16840"/>
    <cellStyle name="Shade 2 6 18 3" xfId="11423"/>
    <cellStyle name="Shade 2 6 18 4" xfId="12778"/>
    <cellStyle name="Shade 2 6 18 5" xfId="15610"/>
    <cellStyle name="Shade 2 6 19" xfId="8697"/>
    <cellStyle name="Shade 2 6 19 2" xfId="10133"/>
    <cellStyle name="Shade 2 6 19 2 2" xfId="14370"/>
    <cellStyle name="Shade 2 6 19 2 3" xfId="17107"/>
    <cellStyle name="Shade 2 6 19 3" xfId="11690"/>
    <cellStyle name="Shade 2 6 19 4" xfId="13045"/>
    <cellStyle name="Shade 2 6 19 5" xfId="15877"/>
    <cellStyle name="Shade 2 6 2" xfId="7010"/>
    <cellStyle name="Shade 2 6 2 2" xfId="10225"/>
    <cellStyle name="Shade 2 6 2 2 2" xfId="11782"/>
    <cellStyle name="Shade 2 6 2 2 3" xfId="14462"/>
    <cellStyle name="Shade 2 6 2 2 4" xfId="17199"/>
    <cellStyle name="Shade 2 6 2 3" xfId="9351"/>
    <cellStyle name="Shade 2 6 2 3 2" xfId="13606"/>
    <cellStyle name="Shade 2 6 2 3 3" xfId="14672"/>
    <cellStyle name="Shade 2 6 2 4" xfId="10926"/>
    <cellStyle name="Shade 2 6 2 5" xfId="12281"/>
    <cellStyle name="Shade 2 6 2 6" xfId="15113"/>
    <cellStyle name="Shade 2 6 20" xfId="8702"/>
    <cellStyle name="Shade 2 6 20 2" xfId="10138"/>
    <cellStyle name="Shade 2 6 20 2 2" xfId="14375"/>
    <cellStyle name="Shade 2 6 20 2 3" xfId="17112"/>
    <cellStyle name="Shade 2 6 20 3" xfId="11695"/>
    <cellStyle name="Shade 2 6 20 4" xfId="13050"/>
    <cellStyle name="Shade 2 6 20 5" xfId="15882"/>
    <cellStyle name="Shade 2 6 21" xfId="8708"/>
    <cellStyle name="Shade 2 6 21 2" xfId="10144"/>
    <cellStyle name="Shade 2 6 21 2 2" xfId="14381"/>
    <cellStyle name="Shade 2 6 21 2 3" xfId="17118"/>
    <cellStyle name="Shade 2 6 21 3" xfId="11701"/>
    <cellStyle name="Shade 2 6 21 4" xfId="13056"/>
    <cellStyle name="Shade 2 6 21 5" xfId="15888"/>
    <cellStyle name="Shade 2 6 22" xfId="8712"/>
    <cellStyle name="Shade 2 6 22 2" xfId="10148"/>
    <cellStyle name="Shade 2 6 22 2 2" xfId="14385"/>
    <cellStyle name="Shade 2 6 22 2 3" xfId="17122"/>
    <cellStyle name="Shade 2 6 22 3" xfId="11705"/>
    <cellStyle name="Shade 2 6 22 4" xfId="13060"/>
    <cellStyle name="Shade 2 6 22 5" xfId="15892"/>
    <cellStyle name="Shade 2 6 23" xfId="8719"/>
    <cellStyle name="Shade 2 6 23 2" xfId="10155"/>
    <cellStyle name="Shade 2 6 23 2 2" xfId="14392"/>
    <cellStyle name="Shade 2 6 23 2 3" xfId="17129"/>
    <cellStyle name="Shade 2 6 23 3" xfId="11712"/>
    <cellStyle name="Shade 2 6 23 4" xfId="13067"/>
    <cellStyle name="Shade 2 6 23 5" xfId="15899"/>
    <cellStyle name="Shade 2 6 24" xfId="8722"/>
    <cellStyle name="Shade 2 6 24 2" xfId="10158"/>
    <cellStyle name="Shade 2 6 24 2 2" xfId="14395"/>
    <cellStyle name="Shade 2 6 24 2 3" xfId="17132"/>
    <cellStyle name="Shade 2 6 24 3" xfId="11715"/>
    <cellStyle name="Shade 2 6 24 4" xfId="13070"/>
    <cellStyle name="Shade 2 6 24 5" xfId="15902"/>
    <cellStyle name="Shade 2 6 25" xfId="10335"/>
    <cellStyle name="Shade 2 6 25 2" xfId="14572"/>
    <cellStyle name="Shade 2 6 25 3" xfId="17309"/>
    <cellStyle name="Shade 2 6 26" xfId="10339"/>
    <cellStyle name="Shade 2 6 26 2" xfId="14576"/>
    <cellStyle name="Shade 2 6 26 3" xfId="17313"/>
    <cellStyle name="Shade 2 6 27" xfId="10342"/>
    <cellStyle name="Shade 2 6 27 2" xfId="14579"/>
    <cellStyle name="Shade 2 6 27 3" xfId="17316"/>
    <cellStyle name="Shade 2 6 28" xfId="10492"/>
    <cellStyle name="Shade 2 6 29" xfId="10495"/>
    <cellStyle name="Shade 2 6 3" xfId="7017"/>
    <cellStyle name="Shade 2 6 3 2" xfId="9358"/>
    <cellStyle name="Shade 2 6 3 2 2" xfId="13613"/>
    <cellStyle name="Shade 2 6 3 2 3" xfId="16351"/>
    <cellStyle name="Shade 2 6 3 3" xfId="10933"/>
    <cellStyle name="Shade 2 6 3 4" xfId="12288"/>
    <cellStyle name="Shade 2 6 3 5" xfId="15120"/>
    <cellStyle name="Shade 2 6 4" xfId="7029"/>
    <cellStyle name="Shade 2 6 4 2" xfId="9370"/>
    <cellStyle name="Shade 2 6 4 2 2" xfId="13625"/>
    <cellStyle name="Shade 2 6 4 2 3" xfId="16362"/>
    <cellStyle name="Shade 2 6 4 3" xfId="10945"/>
    <cellStyle name="Shade 2 6 4 4" xfId="12300"/>
    <cellStyle name="Shade 2 6 4 5" xfId="15132"/>
    <cellStyle name="Shade 2 6 5" xfId="7039"/>
    <cellStyle name="Shade 2 6 5 2" xfId="9380"/>
    <cellStyle name="Shade 2 6 5 2 2" xfId="13635"/>
    <cellStyle name="Shade 2 6 5 2 3" xfId="16372"/>
    <cellStyle name="Shade 2 6 5 3" xfId="10955"/>
    <cellStyle name="Shade 2 6 5 4" xfId="12310"/>
    <cellStyle name="Shade 2 6 5 5" xfId="15142"/>
    <cellStyle name="Shade 2 6 6" xfId="7049"/>
    <cellStyle name="Shade 2 6 6 2" xfId="9390"/>
    <cellStyle name="Shade 2 6 6 2 2" xfId="13645"/>
    <cellStyle name="Shade 2 6 6 2 3" xfId="16382"/>
    <cellStyle name="Shade 2 6 6 3" xfId="10965"/>
    <cellStyle name="Shade 2 6 6 4" xfId="12320"/>
    <cellStyle name="Shade 2 6 6 5" xfId="15152"/>
    <cellStyle name="Shade 2 6 7" xfId="7056"/>
    <cellStyle name="Shade 2 6 7 2" xfId="9397"/>
    <cellStyle name="Shade 2 6 7 2 2" xfId="13652"/>
    <cellStyle name="Shade 2 6 7 2 3" xfId="16389"/>
    <cellStyle name="Shade 2 6 7 3" xfId="10972"/>
    <cellStyle name="Shade 2 6 7 4" xfId="12327"/>
    <cellStyle name="Shade 2 6 7 5" xfId="15159"/>
    <cellStyle name="Shade 2 6 8" xfId="7063"/>
    <cellStyle name="Shade 2 6 8 2" xfId="9404"/>
    <cellStyle name="Shade 2 6 8 2 2" xfId="13659"/>
    <cellStyle name="Shade 2 6 8 2 3" xfId="16396"/>
    <cellStyle name="Shade 2 6 8 3" xfId="10979"/>
    <cellStyle name="Shade 2 6 8 4" xfId="12334"/>
    <cellStyle name="Shade 2 6 8 5" xfId="15166"/>
    <cellStyle name="Shade 2 6 9" xfId="7066"/>
    <cellStyle name="Shade 2 6 9 2" xfId="9407"/>
    <cellStyle name="Shade 2 6 9 2 2" xfId="13662"/>
    <cellStyle name="Shade 2 6 9 2 3" xfId="16399"/>
    <cellStyle name="Shade 2 6 9 3" xfId="10982"/>
    <cellStyle name="Shade 2 6 9 4" xfId="12337"/>
    <cellStyle name="Shade 2 6 9 5" xfId="15169"/>
    <cellStyle name="Shade 2 7" xfId="6711"/>
    <cellStyle name="Shade 2 7 2" xfId="10183"/>
    <cellStyle name="Shade 2 7 2 2" xfId="11740"/>
    <cellStyle name="Shade 2 7 2 3" xfId="14420"/>
    <cellStyle name="Shade 2 7 2 4" xfId="17157"/>
    <cellStyle name="Shade 2 7 3" xfId="9052"/>
    <cellStyle name="Shade 2 7 3 2" xfId="13307"/>
    <cellStyle name="Shade 2 7 3 3" xfId="14630"/>
    <cellStyle name="Shade 2 7 4" xfId="10627"/>
    <cellStyle name="Shade 2 7 5" xfId="11982"/>
    <cellStyle name="Shade 2 7 6" xfId="14814"/>
    <cellStyle name="Shade 2 8" xfId="6685"/>
    <cellStyle name="Shade 2 8 2" xfId="9026"/>
    <cellStyle name="Shade 2 8 2 2" xfId="13281"/>
    <cellStyle name="Shade 2 8 2 3" xfId="16065"/>
    <cellStyle name="Shade 2 8 3" xfId="10601"/>
    <cellStyle name="Shade 2 8 4" xfId="11956"/>
    <cellStyle name="Shade 2 8 5" xfId="14788"/>
    <cellStyle name="Shade 2 9" xfId="6875"/>
    <cellStyle name="Shade 2 9 2" xfId="9216"/>
    <cellStyle name="Shade 2 9 2 2" xfId="13471"/>
    <cellStyle name="Shade 2 9 2 3" xfId="16227"/>
    <cellStyle name="Shade 2 9 3" xfId="10791"/>
    <cellStyle name="Shade 2 9 4" xfId="12146"/>
    <cellStyle name="Shade 2 9 5" xfId="14978"/>
    <cellStyle name="Shade 3" xfId="6578"/>
    <cellStyle name="Shade 3 10" xfId="7065"/>
    <cellStyle name="Shade 3 10 2" xfId="9406"/>
    <cellStyle name="Shade 3 10 2 2" xfId="13661"/>
    <cellStyle name="Shade 3 10 2 3" xfId="16398"/>
    <cellStyle name="Shade 3 10 3" xfId="10981"/>
    <cellStyle name="Shade 3 10 4" xfId="12336"/>
    <cellStyle name="Shade 3 10 5" xfId="15168"/>
    <cellStyle name="Shade 3 11" xfId="7068"/>
    <cellStyle name="Shade 3 11 2" xfId="9409"/>
    <cellStyle name="Shade 3 11 2 2" xfId="13664"/>
    <cellStyle name="Shade 3 11 2 3" xfId="16401"/>
    <cellStyle name="Shade 3 11 3" xfId="10984"/>
    <cellStyle name="Shade 3 11 4" xfId="12339"/>
    <cellStyle name="Shade 3 11 5" xfId="15171"/>
    <cellStyle name="Shade 3 12" xfId="7208"/>
    <cellStyle name="Shade 3 12 2" xfId="9549"/>
    <cellStyle name="Shade 3 12 2 2" xfId="13804"/>
    <cellStyle name="Shade 3 12 2 3" xfId="16541"/>
    <cellStyle name="Shade 3 12 3" xfId="11124"/>
    <cellStyle name="Shade 3 12 4" xfId="12479"/>
    <cellStyle name="Shade 3 12 5" xfId="15311"/>
    <cellStyle name="Shade 3 13" xfId="7213"/>
    <cellStyle name="Shade 3 13 2" xfId="9554"/>
    <cellStyle name="Shade 3 13 2 2" xfId="13809"/>
    <cellStyle name="Shade 3 13 2 3" xfId="16546"/>
    <cellStyle name="Shade 3 13 3" xfId="11129"/>
    <cellStyle name="Shade 3 13 4" xfId="12484"/>
    <cellStyle name="Shade 3 13 5" xfId="15316"/>
    <cellStyle name="Shade 3 14" xfId="7217"/>
    <cellStyle name="Shade 3 14 2" xfId="9558"/>
    <cellStyle name="Shade 3 14 2 2" xfId="13813"/>
    <cellStyle name="Shade 3 14 2 3" xfId="16550"/>
    <cellStyle name="Shade 3 14 3" xfId="11133"/>
    <cellStyle name="Shade 3 14 4" xfId="12488"/>
    <cellStyle name="Shade 3 14 5" xfId="15320"/>
    <cellStyle name="Shade 3 15" xfId="7219"/>
    <cellStyle name="Shade 3 15 2" xfId="9560"/>
    <cellStyle name="Shade 3 15 2 2" xfId="13815"/>
    <cellStyle name="Shade 3 15 2 3" xfId="16552"/>
    <cellStyle name="Shade 3 15 3" xfId="11135"/>
    <cellStyle name="Shade 3 15 4" xfId="12490"/>
    <cellStyle name="Shade 3 15 5" xfId="15322"/>
    <cellStyle name="Shade 3 16" xfId="7221"/>
    <cellStyle name="Shade 3 16 2" xfId="9562"/>
    <cellStyle name="Shade 3 16 2 2" xfId="13817"/>
    <cellStyle name="Shade 3 16 2 3" xfId="16554"/>
    <cellStyle name="Shade 3 16 3" xfId="11137"/>
    <cellStyle name="Shade 3 16 4" xfId="12492"/>
    <cellStyle name="Shade 3 16 5" xfId="15324"/>
    <cellStyle name="Shade 3 17" xfId="8235"/>
    <cellStyle name="Shade 3 17 2" xfId="9673"/>
    <cellStyle name="Shade 3 17 2 2" xfId="13910"/>
    <cellStyle name="Shade 3 17 2 3" xfId="16647"/>
    <cellStyle name="Shade 3 17 3" xfId="11230"/>
    <cellStyle name="Shade 3 17 4" xfId="12585"/>
    <cellStyle name="Shade 3 17 5" xfId="15417"/>
    <cellStyle name="Shade 3 18" xfId="8424"/>
    <cellStyle name="Shade 3 18 2" xfId="9862"/>
    <cellStyle name="Shade 3 18 2 2" xfId="14099"/>
    <cellStyle name="Shade 3 18 2 3" xfId="16836"/>
    <cellStyle name="Shade 3 18 3" xfId="11419"/>
    <cellStyle name="Shade 3 18 4" xfId="12774"/>
    <cellStyle name="Shade 3 18 5" xfId="15606"/>
    <cellStyle name="Shade 3 19" xfId="8427"/>
    <cellStyle name="Shade 3 19 2" xfId="9865"/>
    <cellStyle name="Shade 3 19 2 2" xfId="14102"/>
    <cellStyle name="Shade 3 19 2 3" xfId="16839"/>
    <cellStyle name="Shade 3 19 3" xfId="11422"/>
    <cellStyle name="Shade 3 19 4" xfId="12777"/>
    <cellStyle name="Shade 3 19 5" xfId="15609"/>
    <cellStyle name="Shade 3 2" xfId="6580"/>
    <cellStyle name="Shade 3 2 10" xfId="8421"/>
    <cellStyle name="Shade 3 2 10 2" xfId="9859"/>
    <cellStyle name="Shade 3 2 10 2 2" xfId="14096"/>
    <cellStyle name="Shade 3 2 10 2 3" xfId="16833"/>
    <cellStyle name="Shade 3 2 10 3" xfId="11416"/>
    <cellStyle name="Shade 3 2 10 4" xfId="12771"/>
    <cellStyle name="Shade 3 2 10 5" xfId="15603"/>
    <cellStyle name="Shade 3 2 11" xfId="8429"/>
    <cellStyle name="Shade 3 2 11 2" xfId="9867"/>
    <cellStyle name="Shade 3 2 11 2 2" xfId="14104"/>
    <cellStyle name="Shade 3 2 11 2 3" xfId="16841"/>
    <cellStyle name="Shade 3 2 11 3" xfId="11424"/>
    <cellStyle name="Shade 3 2 11 4" xfId="12779"/>
    <cellStyle name="Shade 3 2 11 5" xfId="15611"/>
    <cellStyle name="Shade 3 2 12" xfId="8703"/>
    <cellStyle name="Shade 3 2 12 2" xfId="10139"/>
    <cellStyle name="Shade 3 2 12 2 2" xfId="14376"/>
    <cellStyle name="Shade 3 2 12 2 3" xfId="17113"/>
    <cellStyle name="Shade 3 2 12 3" xfId="11696"/>
    <cellStyle name="Shade 3 2 12 4" xfId="13051"/>
    <cellStyle name="Shade 3 2 12 5" xfId="15883"/>
    <cellStyle name="Shade 3 2 13" xfId="8713"/>
    <cellStyle name="Shade 3 2 13 2" xfId="10149"/>
    <cellStyle name="Shade 3 2 13 2 2" xfId="14386"/>
    <cellStyle name="Shade 3 2 13 2 3" xfId="17123"/>
    <cellStyle name="Shade 3 2 13 3" xfId="11706"/>
    <cellStyle name="Shade 3 2 13 4" xfId="13061"/>
    <cellStyle name="Shade 3 2 13 5" xfId="15893"/>
    <cellStyle name="Shade 3 2 14" xfId="8723"/>
    <cellStyle name="Shade 3 2 14 2" xfId="10159"/>
    <cellStyle name="Shade 3 2 14 2 2" xfId="14396"/>
    <cellStyle name="Shade 3 2 14 2 3" xfId="17133"/>
    <cellStyle name="Shade 3 2 14 3" xfId="11716"/>
    <cellStyle name="Shade 3 2 14 4" xfId="13071"/>
    <cellStyle name="Shade 3 2 14 5" xfId="15903"/>
    <cellStyle name="Shade 3 2 15" xfId="10340"/>
    <cellStyle name="Shade 3 2 15 2" xfId="14577"/>
    <cellStyle name="Shade 3 2 15 3" xfId="17314"/>
    <cellStyle name="Shade 3 2 16" xfId="10493"/>
    <cellStyle name="Shade 3 2 17" xfId="10496"/>
    <cellStyle name="Shade 3 2 18" xfId="11851"/>
    <cellStyle name="Shade 3 2 2" xfId="7018"/>
    <cellStyle name="Shade 3 2 2 2" xfId="10227"/>
    <cellStyle name="Shade 3 2 2 2 2" xfId="11784"/>
    <cellStyle name="Shade 3 2 2 2 3" xfId="14464"/>
    <cellStyle name="Shade 3 2 2 2 4" xfId="17201"/>
    <cellStyle name="Shade 3 2 2 3" xfId="9359"/>
    <cellStyle name="Shade 3 2 2 3 2" xfId="13614"/>
    <cellStyle name="Shade 3 2 2 3 3" xfId="14674"/>
    <cellStyle name="Shade 3 2 2 4" xfId="10934"/>
    <cellStyle name="Shade 3 2 2 5" xfId="12289"/>
    <cellStyle name="Shade 3 2 2 6" xfId="15121"/>
    <cellStyle name="Shade 3 2 3" xfId="7030"/>
    <cellStyle name="Shade 3 2 3 2" xfId="9371"/>
    <cellStyle name="Shade 3 2 3 2 2" xfId="13626"/>
    <cellStyle name="Shade 3 2 3 2 3" xfId="16363"/>
    <cellStyle name="Shade 3 2 3 3" xfId="10946"/>
    <cellStyle name="Shade 3 2 3 4" xfId="12301"/>
    <cellStyle name="Shade 3 2 3 5" xfId="15133"/>
    <cellStyle name="Shade 3 2 4" xfId="7040"/>
    <cellStyle name="Shade 3 2 4 2" xfId="9381"/>
    <cellStyle name="Shade 3 2 4 2 2" xfId="13636"/>
    <cellStyle name="Shade 3 2 4 2 3" xfId="16373"/>
    <cellStyle name="Shade 3 2 4 3" xfId="10956"/>
    <cellStyle name="Shade 3 2 4 4" xfId="12311"/>
    <cellStyle name="Shade 3 2 4 5" xfId="15143"/>
    <cellStyle name="Shade 3 2 5" xfId="7050"/>
    <cellStyle name="Shade 3 2 5 2" xfId="9391"/>
    <cellStyle name="Shade 3 2 5 2 2" xfId="13646"/>
    <cellStyle name="Shade 3 2 5 2 3" xfId="16383"/>
    <cellStyle name="Shade 3 2 5 3" xfId="10966"/>
    <cellStyle name="Shade 3 2 5 4" xfId="12321"/>
    <cellStyle name="Shade 3 2 5 5" xfId="15153"/>
    <cellStyle name="Shade 3 2 6" xfId="7057"/>
    <cellStyle name="Shade 3 2 6 2" xfId="9398"/>
    <cellStyle name="Shade 3 2 6 2 2" xfId="13653"/>
    <cellStyle name="Shade 3 2 6 2 3" xfId="16390"/>
    <cellStyle name="Shade 3 2 6 3" xfId="10973"/>
    <cellStyle name="Shade 3 2 6 4" xfId="12328"/>
    <cellStyle name="Shade 3 2 6 5" xfId="15160"/>
    <cellStyle name="Shade 3 2 7" xfId="7067"/>
    <cellStyle name="Shade 3 2 7 2" xfId="9408"/>
    <cellStyle name="Shade 3 2 7 2 2" xfId="13663"/>
    <cellStyle name="Shade 3 2 7 2 3" xfId="16400"/>
    <cellStyle name="Shade 3 2 7 3" xfId="10983"/>
    <cellStyle name="Shade 3 2 7 4" xfId="12338"/>
    <cellStyle name="Shade 3 2 7 5" xfId="15170"/>
    <cellStyle name="Shade 3 2 8" xfId="7210"/>
    <cellStyle name="Shade 3 2 8 2" xfId="9551"/>
    <cellStyle name="Shade 3 2 8 2 2" xfId="13806"/>
    <cellStyle name="Shade 3 2 8 2 3" xfId="16543"/>
    <cellStyle name="Shade 3 2 8 3" xfId="11126"/>
    <cellStyle name="Shade 3 2 8 4" xfId="12481"/>
    <cellStyle name="Shade 3 2 8 5" xfId="15313"/>
    <cellStyle name="Shade 3 2 9" xfId="8418"/>
    <cellStyle name="Shade 3 2 9 2" xfId="9856"/>
    <cellStyle name="Shade 3 2 9 2 2" xfId="14093"/>
    <cellStyle name="Shade 3 2 9 2 3" xfId="16830"/>
    <cellStyle name="Shade 3 2 9 3" xfId="11413"/>
    <cellStyle name="Shade 3 2 9 4" xfId="12768"/>
    <cellStyle name="Shade 3 2 9 5" xfId="15600"/>
    <cellStyle name="Shade 3 20" xfId="8696"/>
    <cellStyle name="Shade 3 20 2" xfId="10132"/>
    <cellStyle name="Shade 3 20 2 2" xfId="14369"/>
    <cellStyle name="Shade 3 20 2 3" xfId="17106"/>
    <cellStyle name="Shade 3 20 3" xfId="11689"/>
    <cellStyle name="Shade 3 20 4" xfId="13044"/>
    <cellStyle name="Shade 3 20 5" xfId="15876"/>
    <cellStyle name="Shade 3 21" xfId="8701"/>
    <cellStyle name="Shade 3 21 2" xfId="10137"/>
    <cellStyle name="Shade 3 21 2 2" xfId="14374"/>
    <cellStyle name="Shade 3 21 2 3" xfId="17111"/>
    <cellStyle name="Shade 3 21 3" xfId="11694"/>
    <cellStyle name="Shade 3 21 4" xfId="13049"/>
    <cellStyle name="Shade 3 21 5" xfId="15881"/>
    <cellStyle name="Shade 3 22" xfId="8707"/>
    <cellStyle name="Shade 3 22 2" xfId="10143"/>
    <cellStyle name="Shade 3 22 2 2" xfId="14380"/>
    <cellStyle name="Shade 3 22 2 3" xfId="17117"/>
    <cellStyle name="Shade 3 22 3" xfId="11700"/>
    <cellStyle name="Shade 3 22 4" xfId="13055"/>
    <cellStyle name="Shade 3 22 5" xfId="15887"/>
    <cellStyle name="Shade 3 23" xfId="8711"/>
    <cellStyle name="Shade 3 23 2" xfId="10147"/>
    <cellStyle name="Shade 3 23 2 2" xfId="14384"/>
    <cellStyle name="Shade 3 23 2 3" xfId="17121"/>
    <cellStyle name="Shade 3 23 3" xfId="11704"/>
    <cellStyle name="Shade 3 23 4" xfId="13059"/>
    <cellStyle name="Shade 3 23 5" xfId="15891"/>
    <cellStyle name="Shade 3 24" xfId="8718"/>
    <cellStyle name="Shade 3 24 2" xfId="10154"/>
    <cellStyle name="Shade 3 24 2 2" xfId="14391"/>
    <cellStyle name="Shade 3 24 2 3" xfId="17128"/>
    <cellStyle name="Shade 3 24 3" xfId="11711"/>
    <cellStyle name="Shade 3 24 4" xfId="13066"/>
    <cellStyle name="Shade 3 24 5" xfId="15898"/>
    <cellStyle name="Shade 3 25" xfId="8721"/>
    <cellStyle name="Shade 3 25 2" xfId="10157"/>
    <cellStyle name="Shade 3 25 2 2" xfId="14394"/>
    <cellStyle name="Shade 3 25 2 3" xfId="17131"/>
    <cellStyle name="Shade 3 25 3" xfId="11714"/>
    <cellStyle name="Shade 3 25 4" xfId="13069"/>
    <cellStyle name="Shade 3 25 5" xfId="15901"/>
    <cellStyle name="Shade 3 26" xfId="10334"/>
    <cellStyle name="Shade 3 26 2" xfId="14571"/>
    <cellStyle name="Shade 3 26 3" xfId="17308"/>
    <cellStyle name="Shade 3 27" xfId="10338"/>
    <cellStyle name="Shade 3 27 2" xfId="14575"/>
    <cellStyle name="Shade 3 27 3" xfId="17312"/>
    <cellStyle name="Shade 3 28" xfId="10341"/>
    <cellStyle name="Shade 3 28 2" xfId="14578"/>
    <cellStyle name="Shade 3 28 3" xfId="17315"/>
    <cellStyle name="Shade 3 29" xfId="10491"/>
    <cellStyle name="Shade 3 3" xfId="7009"/>
    <cellStyle name="Shade 3 3 2" xfId="10224"/>
    <cellStyle name="Shade 3 3 2 2" xfId="11781"/>
    <cellStyle name="Shade 3 3 2 3" xfId="14461"/>
    <cellStyle name="Shade 3 3 2 4" xfId="17198"/>
    <cellStyle name="Shade 3 3 3" xfId="9350"/>
    <cellStyle name="Shade 3 3 3 2" xfId="13605"/>
    <cellStyle name="Shade 3 3 3 3" xfId="14671"/>
    <cellStyle name="Shade 3 3 4" xfId="10925"/>
    <cellStyle name="Shade 3 3 5" xfId="12280"/>
    <cellStyle name="Shade 3 3 6" xfId="15112"/>
    <cellStyle name="Shade 3 30" xfId="10494"/>
    <cellStyle name="Shade 3 4" xfId="7016"/>
    <cellStyle name="Shade 3 4 2" xfId="9357"/>
    <cellStyle name="Shade 3 4 2 2" xfId="13612"/>
    <cellStyle name="Shade 3 4 2 3" xfId="16350"/>
    <cellStyle name="Shade 3 4 3" xfId="10932"/>
    <cellStyle name="Shade 3 4 4" xfId="12287"/>
    <cellStyle name="Shade 3 4 5" xfId="15119"/>
    <cellStyle name="Shade 3 5" xfId="7028"/>
    <cellStyle name="Shade 3 5 2" xfId="9369"/>
    <cellStyle name="Shade 3 5 2 2" xfId="13624"/>
    <cellStyle name="Shade 3 5 2 3" xfId="16361"/>
    <cellStyle name="Shade 3 5 3" xfId="10944"/>
    <cellStyle name="Shade 3 5 4" xfId="12299"/>
    <cellStyle name="Shade 3 5 5" xfId="15131"/>
    <cellStyle name="Shade 3 6" xfId="7038"/>
    <cellStyle name="Shade 3 6 2" xfId="9379"/>
    <cellStyle name="Shade 3 6 2 2" xfId="13634"/>
    <cellStyle name="Shade 3 6 2 3" xfId="16371"/>
    <cellStyle name="Shade 3 6 3" xfId="10954"/>
    <cellStyle name="Shade 3 6 4" xfId="12309"/>
    <cellStyle name="Shade 3 6 5" xfId="15141"/>
    <cellStyle name="Shade 3 7" xfId="7048"/>
    <cellStyle name="Shade 3 7 2" xfId="9389"/>
    <cellStyle name="Shade 3 7 2 2" xfId="13644"/>
    <cellStyle name="Shade 3 7 2 3" xfId="16381"/>
    <cellStyle name="Shade 3 7 3" xfId="10964"/>
    <cellStyle name="Shade 3 7 4" xfId="12319"/>
    <cellStyle name="Shade 3 7 5" xfId="15151"/>
    <cellStyle name="Shade 3 8" xfId="7055"/>
    <cellStyle name="Shade 3 8 2" xfId="9396"/>
    <cellStyle name="Shade 3 8 2 2" xfId="13651"/>
    <cellStyle name="Shade 3 8 2 3" xfId="16388"/>
    <cellStyle name="Shade 3 8 3" xfId="10971"/>
    <cellStyle name="Shade 3 8 4" xfId="12326"/>
    <cellStyle name="Shade 3 8 5" xfId="15158"/>
    <cellStyle name="Shade 3 9" xfId="7062"/>
    <cellStyle name="Shade 3 9 2" xfId="9403"/>
    <cellStyle name="Shade 3 9 2 2" xfId="13658"/>
    <cellStyle name="Shade 3 9 2 3" xfId="16395"/>
    <cellStyle name="Shade 3 9 3" xfId="10978"/>
    <cellStyle name="Shade 3 9 4" xfId="12333"/>
    <cellStyle name="Shade 3 9 5" xfId="15165"/>
    <cellStyle name="Style 107" xfId="136"/>
    <cellStyle name="Style 107 10" xfId="8321"/>
    <cellStyle name="Style 107 10 2" xfId="9759"/>
    <cellStyle name="Style 107 10 2 2" xfId="13996"/>
    <cellStyle name="Style 107 10 2 3" xfId="16733"/>
    <cellStyle name="Style 107 10 3" xfId="11316"/>
    <cellStyle name="Style 107 10 4" xfId="12671"/>
    <cellStyle name="Style 107 10 5" xfId="15503"/>
    <cellStyle name="Style 107 11" xfId="8307"/>
    <cellStyle name="Style 107 11 2" xfId="9745"/>
    <cellStyle name="Style 107 11 2 2" xfId="13982"/>
    <cellStyle name="Style 107 11 2 3" xfId="16719"/>
    <cellStyle name="Style 107 11 3" xfId="11302"/>
    <cellStyle name="Style 107 11 4" xfId="12657"/>
    <cellStyle name="Style 107 11 5" xfId="15489"/>
    <cellStyle name="Style 107 12" xfId="8580"/>
    <cellStyle name="Style 107 12 2" xfId="10016"/>
    <cellStyle name="Style 107 12 2 2" xfId="14253"/>
    <cellStyle name="Style 107 12 2 3" xfId="16990"/>
    <cellStyle name="Style 107 12 3" xfId="11573"/>
    <cellStyle name="Style 107 12 4" xfId="12928"/>
    <cellStyle name="Style 107 12 5" xfId="15760"/>
    <cellStyle name="Style 107 13" xfId="8600"/>
    <cellStyle name="Style 107 13 2" xfId="10036"/>
    <cellStyle name="Style 107 13 2 2" xfId="14273"/>
    <cellStyle name="Style 107 13 2 3" xfId="17010"/>
    <cellStyle name="Style 107 13 3" xfId="11593"/>
    <cellStyle name="Style 107 13 4" xfId="12948"/>
    <cellStyle name="Style 107 13 5" xfId="15780"/>
    <cellStyle name="Style 107 14" xfId="8715"/>
    <cellStyle name="Style 107 14 2" xfId="10151"/>
    <cellStyle name="Style 107 14 2 2" xfId="14388"/>
    <cellStyle name="Style 107 14 2 3" xfId="17125"/>
    <cellStyle name="Style 107 14 3" xfId="11708"/>
    <cellStyle name="Style 107 14 4" xfId="13063"/>
    <cellStyle name="Style 107 14 5" xfId="15895"/>
    <cellStyle name="Style 107 15" xfId="10331"/>
    <cellStyle name="Style 107 15 2" xfId="14568"/>
    <cellStyle name="Style 107 15 3" xfId="17305"/>
    <cellStyle name="Style 107 16" xfId="10405"/>
    <cellStyle name="Style 107 17" xfId="10477"/>
    <cellStyle name="Style 107 18" xfId="11845"/>
    <cellStyle name="Style 107 2" xfId="6804"/>
    <cellStyle name="Style 107 2 2" xfId="10196"/>
    <cellStyle name="Style 107 2 2 2" xfId="11753"/>
    <cellStyle name="Style 107 2 2 3" xfId="14433"/>
    <cellStyle name="Style 107 2 2 4" xfId="17170"/>
    <cellStyle name="Style 107 2 3" xfId="9145"/>
    <cellStyle name="Style 107 2 3 2" xfId="13400"/>
    <cellStyle name="Style 107 2 3 3" xfId="14643"/>
    <cellStyle name="Style 107 2 4" xfId="10720"/>
    <cellStyle name="Style 107 2 5" xfId="12075"/>
    <cellStyle name="Style 107 2 6" xfId="14907"/>
    <cellStyle name="Style 107 3" xfId="6728"/>
    <cellStyle name="Style 107 3 2" xfId="9069"/>
    <cellStyle name="Style 107 3 2 2" xfId="13324"/>
    <cellStyle name="Style 107 3 2 3" xfId="16097"/>
    <cellStyle name="Style 107 3 3" xfId="10644"/>
    <cellStyle name="Style 107 3 4" xfId="11999"/>
    <cellStyle name="Style 107 3 5" xfId="14831"/>
    <cellStyle name="Style 107 4" xfId="6887"/>
    <cellStyle name="Style 107 4 2" xfId="9228"/>
    <cellStyle name="Style 107 4 2 2" xfId="13483"/>
    <cellStyle name="Style 107 4 2 3" xfId="16238"/>
    <cellStyle name="Style 107 4 3" xfId="10803"/>
    <cellStyle name="Style 107 4 4" xfId="12158"/>
    <cellStyle name="Style 107 4 5" xfId="14990"/>
    <cellStyle name="Style 107 5" xfId="6973"/>
    <cellStyle name="Style 107 5 2" xfId="9314"/>
    <cellStyle name="Style 107 5 2 2" xfId="13569"/>
    <cellStyle name="Style 107 5 2 3" xfId="16316"/>
    <cellStyle name="Style 107 5 3" xfId="10889"/>
    <cellStyle name="Style 107 5 4" xfId="12244"/>
    <cellStyle name="Style 107 5 5" xfId="15076"/>
    <cellStyle name="Style 107 6" xfId="6620"/>
    <cellStyle name="Style 107 6 2" xfId="8961"/>
    <cellStyle name="Style 107 6 2 2" xfId="13216"/>
    <cellStyle name="Style 107 6 2 3" xfId="16003"/>
    <cellStyle name="Style 107 6 3" xfId="10536"/>
    <cellStyle name="Style 107 6 4" xfId="11891"/>
    <cellStyle name="Style 107 6 5" xfId="14723"/>
    <cellStyle name="Style 107 7" xfId="6661"/>
    <cellStyle name="Style 107 7 2" xfId="9002"/>
    <cellStyle name="Style 107 7 2 2" xfId="13257"/>
    <cellStyle name="Style 107 7 2 3" xfId="16042"/>
    <cellStyle name="Style 107 7 3" xfId="10577"/>
    <cellStyle name="Style 107 7 4" xfId="11932"/>
    <cellStyle name="Style 107 7 5" xfId="14764"/>
    <cellStyle name="Style 107 8" xfId="7130"/>
    <cellStyle name="Style 107 8 2" xfId="9471"/>
    <cellStyle name="Style 107 8 2 2" xfId="13726"/>
    <cellStyle name="Style 107 8 2 3" xfId="16463"/>
    <cellStyle name="Style 107 8 3" xfId="11046"/>
    <cellStyle name="Style 107 8 4" xfId="12401"/>
    <cellStyle name="Style 107 8 5" xfId="15233"/>
    <cellStyle name="Style 107 9" xfId="8256"/>
    <cellStyle name="Style 107 9 2" xfId="9694"/>
    <cellStyle name="Style 107 9 2 2" xfId="13931"/>
    <cellStyle name="Style 107 9 2 3" xfId="16668"/>
    <cellStyle name="Style 107 9 3" xfId="11251"/>
    <cellStyle name="Style 107 9 4" xfId="12606"/>
    <cellStyle name="Style 107 9 5" xfId="15438"/>
    <cellStyle name="Style 110" xfId="138"/>
    <cellStyle name="Style 110 10" xfId="8342"/>
    <cellStyle name="Style 110 10 2" xfId="9780"/>
    <cellStyle name="Style 110 10 2 2" xfId="14017"/>
    <cellStyle name="Style 110 10 2 3" xfId="16754"/>
    <cellStyle name="Style 110 10 3" xfId="11337"/>
    <cellStyle name="Style 110 10 4" xfId="12692"/>
    <cellStyle name="Style 110 10 5" xfId="15524"/>
    <cellStyle name="Style 110 11" xfId="8262"/>
    <cellStyle name="Style 110 11 2" xfId="9700"/>
    <cellStyle name="Style 110 11 2 2" xfId="13937"/>
    <cellStyle name="Style 110 11 2 3" xfId="16674"/>
    <cellStyle name="Style 110 11 3" xfId="11257"/>
    <cellStyle name="Style 110 11 4" xfId="12612"/>
    <cellStyle name="Style 110 11 5" xfId="15444"/>
    <cellStyle name="Style 110 12" xfId="8641"/>
    <cellStyle name="Style 110 12 2" xfId="10077"/>
    <cellStyle name="Style 110 12 2 2" xfId="14314"/>
    <cellStyle name="Style 110 12 2 3" xfId="17051"/>
    <cellStyle name="Style 110 12 3" xfId="11634"/>
    <cellStyle name="Style 110 12 4" xfId="12989"/>
    <cellStyle name="Style 110 12 5" xfId="15821"/>
    <cellStyle name="Style 110 13" xfId="8489"/>
    <cellStyle name="Style 110 13 2" xfId="9925"/>
    <cellStyle name="Style 110 13 2 2" xfId="14162"/>
    <cellStyle name="Style 110 13 2 3" xfId="16899"/>
    <cellStyle name="Style 110 13 3" xfId="11482"/>
    <cellStyle name="Style 110 13 4" xfId="12837"/>
    <cellStyle name="Style 110 13 5" xfId="15669"/>
    <cellStyle name="Style 110 14" xfId="8616"/>
    <cellStyle name="Style 110 14 2" xfId="10052"/>
    <cellStyle name="Style 110 14 2 2" xfId="14289"/>
    <cellStyle name="Style 110 14 2 3" xfId="17026"/>
    <cellStyle name="Style 110 14 3" xfId="11609"/>
    <cellStyle name="Style 110 14 4" xfId="12964"/>
    <cellStyle name="Style 110 14 5" xfId="15796"/>
    <cellStyle name="Style 110 15" xfId="10280"/>
    <cellStyle name="Style 110 15 2" xfId="14517"/>
    <cellStyle name="Style 110 15 3" xfId="17254"/>
    <cellStyle name="Style 110 16" xfId="10407"/>
    <cellStyle name="Style 110 17" xfId="10421"/>
    <cellStyle name="Style 110 18" xfId="11847"/>
    <cellStyle name="Style 110 2" xfId="6841"/>
    <cellStyle name="Style 110 2 2" xfId="10205"/>
    <cellStyle name="Style 110 2 2 2" xfId="11762"/>
    <cellStyle name="Style 110 2 2 3" xfId="14442"/>
    <cellStyle name="Style 110 2 2 4" xfId="17179"/>
    <cellStyle name="Style 110 2 3" xfId="9182"/>
    <cellStyle name="Style 110 2 3 2" xfId="13437"/>
    <cellStyle name="Style 110 2 3 3" xfId="14652"/>
    <cellStyle name="Style 110 2 4" xfId="10757"/>
    <cellStyle name="Style 110 2 5" xfId="12112"/>
    <cellStyle name="Style 110 2 6" xfId="14944"/>
    <cellStyle name="Style 110 3" xfId="6872"/>
    <cellStyle name="Style 110 3 2" xfId="9213"/>
    <cellStyle name="Style 110 3 2 2" xfId="13468"/>
    <cellStyle name="Style 110 3 2 3" xfId="16224"/>
    <cellStyle name="Style 110 3 3" xfId="10788"/>
    <cellStyle name="Style 110 3 4" xfId="12143"/>
    <cellStyle name="Style 110 3 5" xfId="14975"/>
    <cellStyle name="Style 110 4" xfId="6828"/>
    <cellStyle name="Style 110 4 2" xfId="9169"/>
    <cellStyle name="Style 110 4 2 2" xfId="13424"/>
    <cellStyle name="Style 110 4 2 3" xfId="16184"/>
    <cellStyle name="Style 110 4 3" xfId="10744"/>
    <cellStyle name="Style 110 4 4" xfId="12099"/>
    <cellStyle name="Style 110 4 5" xfId="14931"/>
    <cellStyle name="Style 110 5" xfId="6926"/>
    <cellStyle name="Style 110 5 2" xfId="9267"/>
    <cellStyle name="Style 110 5 2 2" xfId="13522"/>
    <cellStyle name="Style 110 5 2 3" xfId="16272"/>
    <cellStyle name="Style 110 5 3" xfId="10842"/>
    <cellStyle name="Style 110 5 4" xfId="12197"/>
    <cellStyle name="Style 110 5 5" xfId="15029"/>
    <cellStyle name="Style 110 6" xfId="6921"/>
    <cellStyle name="Style 110 6 2" xfId="9262"/>
    <cellStyle name="Style 110 6 2 2" xfId="13517"/>
    <cellStyle name="Style 110 6 2 3" xfId="16267"/>
    <cellStyle name="Style 110 6 3" xfId="10837"/>
    <cellStyle name="Style 110 6 4" xfId="12192"/>
    <cellStyle name="Style 110 6 5" xfId="15024"/>
    <cellStyle name="Style 110 7" xfId="6688"/>
    <cellStyle name="Style 110 7 2" xfId="9029"/>
    <cellStyle name="Style 110 7 2 2" xfId="13284"/>
    <cellStyle name="Style 110 7 2 3" xfId="16068"/>
    <cellStyle name="Style 110 7 3" xfId="10604"/>
    <cellStyle name="Style 110 7 4" xfId="11959"/>
    <cellStyle name="Style 110 7 5" xfId="14791"/>
    <cellStyle name="Style 110 8" xfId="7132"/>
    <cellStyle name="Style 110 8 2" xfId="9473"/>
    <cellStyle name="Style 110 8 2 2" xfId="13728"/>
    <cellStyle name="Style 110 8 2 3" xfId="16465"/>
    <cellStyle name="Style 110 8 3" xfId="11048"/>
    <cellStyle name="Style 110 8 4" xfId="12403"/>
    <cellStyle name="Style 110 8 5" xfId="15235"/>
    <cellStyle name="Style 110 9" xfId="8405"/>
    <cellStyle name="Style 110 9 2" xfId="9843"/>
    <cellStyle name="Style 110 9 2 2" xfId="14080"/>
    <cellStyle name="Style 110 9 2 3" xfId="16817"/>
    <cellStyle name="Style 110 9 3" xfId="11400"/>
    <cellStyle name="Style 110 9 4" xfId="12755"/>
    <cellStyle name="Style 110 9 5" xfId="15587"/>
    <cellStyle name="Style 111" xfId="137"/>
    <cellStyle name="Style 111 10" xfId="8266"/>
    <cellStyle name="Style 111 10 2" xfId="9704"/>
    <cellStyle name="Style 111 10 2 2" xfId="13941"/>
    <cellStyle name="Style 111 10 2 3" xfId="16678"/>
    <cellStyle name="Style 111 10 3" xfId="11261"/>
    <cellStyle name="Style 111 10 4" xfId="12616"/>
    <cellStyle name="Style 111 10 5" xfId="15448"/>
    <cellStyle name="Style 111 11" xfId="8264"/>
    <cellStyle name="Style 111 11 2" xfId="9702"/>
    <cellStyle name="Style 111 11 2 2" xfId="13939"/>
    <cellStyle name="Style 111 11 2 3" xfId="16676"/>
    <cellStyle name="Style 111 11 3" xfId="11259"/>
    <cellStyle name="Style 111 11 4" xfId="12614"/>
    <cellStyle name="Style 111 11 5" xfId="15446"/>
    <cellStyle name="Style 111 12" xfId="8526"/>
    <cellStyle name="Style 111 12 2" xfId="9962"/>
    <cellStyle name="Style 111 12 2 2" xfId="14199"/>
    <cellStyle name="Style 111 12 2 3" xfId="16936"/>
    <cellStyle name="Style 111 12 3" xfId="11519"/>
    <cellStyle name="Style 111 12 4" xfId="12874"/>
    <cellStyle name="Style 111 12 5" xfId="15706"/>
    <cellStyle name="Style 111 13" xfId="8566"/>
    <cellStyle name="Style 111 13 2" xfId="10002"/>
    <cellStyle name="Style 111 13 2 2" xfId="14239"/>
    <cellStyle name="Style 111 13 2 3" xfId="16976"/>
    <cellStyle name="Style 111 13 3" xfId="11559"/>
    <cellStyle name="Style 111 13 4" xfId="12914"/>
    <cellStyle name="Style 111 13 5" xfId="15746"/>
    <cellStyle name="Style 111 14" xfId="8555"/>
    <cellStyle name="Style 111 14 2" xfId="9991"/>
    <cellStyle name="Style 111 14 2 2" xfId="14228"/>
    <cellStyle name="Style 111 14 2 3" xfId="16965"/>
    <cellStyle name="Style 111 14 3" xfId="11548"/>
    <cellStyle name="Style 111 14 4" xfId="12903"/>
    <cellStyle name="Style 111 14 5" xfId="15735"/>
    <cellStyle name="Style 111 15" xfId="10295"/>
    <cellStyle name="Style 111 15 2" xfId="14532"/>
    <cellStyle name="Style 111 15 3" xfId="17269"/>
    <cellStyle name="Style 111 16" xfId="10406"/>
    <cellStyle name="Style 111 17" xfId="10442"/>
    <cellStyle name="Style 111 18" xfId="11846"/>
    <cellStyle name="Style 111 2" xfId="6709"/>
    <cellStyle name="Style 111 2 2" xfId="10181"/>
    <cellStyle name="Style 111 2 2 2" xfId="11738"/>
    <cellStyle name="Style 111 2 2 3" xfId="14418"/>
    <cellStyle name="Style 111 2 2 4" xfId="17155"/>
    <cellStyle name="Style 111 2 3" xfId="9050"/>
    <cellStyle name="Style 111 2 3 2" xfId="13305"/>
    <cellStyle name="Style 111 2 3 3" xfId="14628"/>
    <cellStyle name="Style 111 2 4" xfId="10625"/>
    <cellStyle name="Style 111 2 5" xfId="11980"/>
    <cellStyle name="Style 111 2 6" xfId="14812"/>
    <cellStyle name="Style 111 3" xfId="6701"/>
    <cellStyle name="Style 111 3 2" xfId="9042"/>
    <cellStyle name="Style 111 3 2 2" xfId="13297"/>
    <cellStyle name="Style 111 3 2 3" xfId="16081"/>
    <cellStyle name="Style 111 3 3" xfId="10617"/>
    <cellStyle name="Style 111 3 4" xfId="11972"/>
    <cellStyle name="Style 111 3 5" xfId="14804"/>
    <cellStyle name="Style 111 4" xfId="6851"/>
    <cellStyle name="Style 111 4 2" xfId="9192"/>
    <cellStyle name="Style 111 4 2 2" xfId="13447"/>
    <cellStyle name="Style 111 4 2 3" xfId="16203"/>
    <cellStyle name="Style 111 4 3" xfId="10767"/>
    <cellStyle name="Style 111 4 4" xfId="12122"/>
    <cellStyle name="Style 111 4 5" xfId="14954"/>
    <cellStyle name="Style 111 5" xfId="7024"/>
    <cellStyle name="Style 111 5 2" xfId="9365"/>
    <cellStyle name="Style 111 5 2 2" xfId="13620"/>
    <cellStyle name="Style 111 5 2 3" xfId="16357"/>
    <cellStyle name="Style 111 5 3" xfId="10940"/>
    <cellStyle name="Style 111 5 4" xfId="12295"/>
    <cellStyle name="Style 111 5 5" xfId="15127"/>
    <cellStyle name="Style 111 6" xfId="6627"/>
    <cellStyle name="Style 111 6 2" xfId="8968"/>
    <cellStyle name="Style 111 6 2 2" xfId="13223"/>
    <cellStyle name="Style 111 6 2 3" xfId="16010"/>
    <cellStyle name="Style 111 6 3" xfId="10543"/>
    <cellStyle name="Style 111 6 4" xfId="11898"/>
    <cellStyle name="Style 111 6 5" xfId="14730"/>
    <cellStyle name="Style 111 7" xfId="6758"/>
    <cellStyle name="Style 111 7 2" xfId="9099"/>
    <cellStyle name="Style 111 7 2 2" xfId="13354"/>
    <cellStyle name="Style 111 7 2 3" xfId="16126"/>
    <cellStyle name="Style 111 7 3" xfId="10674"/>
    <cellStyle name="Style 111 7 4" xfId="12029"/>
    <cellStyle name="Style 111 7 5" xfId="14861"/>
    <cellStyle name="Style 111 8" xfId="7131"/>
    <cellStyle name="Style 111 8 2" xfId="9472"/>
    <cellStyle name="Style 111 8 2 2" xfId="13727"/>
    <cellStyle name="Style 111 8 2 3" xfId="16464"/>
    <cellStyle name="Style 111 8 3" xfId="11047"/>
    <cellStyle name="Style 111 8 4" xfId="12402"/>
    <cellStyle name="Style 111 8 5" xfId="15234"/>
    <cellStyle name="Style 111 9" xfId="8364"/>
    <cellStyle name="Style 111 9 2" xfId="9802"/>
    <cellStyle name="Style 111 9 2 2" xfId="14039"/>
    <cellStyle name="Style 111 9 2 3" xfId="16776"/>
    <cellStyle name="Style 111 9 3" xfId="11359"/>
    <cellStyle name="Style 111 9 4" xfId="12714"/>
    <cellStyle name="Style 111 9 5" xfId="15546"/>
    <cellStyle name="Style 155" xfId="67"/>
    <cellStyle name="Style 155 10" xfId="8308"/>
    <cellStyle name="Style 155 10 2" xfId="9746"/>
    <cellStyle name="Style 155 10 2 2" xfId="13983"/>
    <cellStyle name="Style 155 10 2 3" xfId="16720"/>
    <cellStyle name="Style 155 10 3" xfId="11303"/>
    <cellStyle name="Style 155 10 4" xfId="12658"/>
    <cellStyle name="Style 155 10 5" xfId="15490"/>
    <cellStyle name="Style 155 11" xfId="8318"/>
    <cellStyle name="Style 155 11 2" xfId="9756"/>
    <cellStyle name="Style 155 11 2 2" xfId="13993"/>
    <cellStyle name="Style 155 11 2 3" xfId="16730"/>
    <cellStyle name="Style 155 11 3" xfId="11313"/>
    <cellStyle name="Style 155 11 4" xfId="12668"/>
    <cellStyle name="Style 155 11 5" xfId="15500"/>
    <cellStyle name="Style 155 12" xfId="8465"/>
    <cellStyle name="Style 155 12 2" xfId="9901"/>
    <cellStyle name="Style 155 12 2 2" xfId="14138"/>
    <cellStyle name="Style 155 12 2 3" xfId="16875"/>
    <cellStyle name="Style 155 12 3" xfId="11458"/>
    <cellStyle name="Style 155 12 4" xfId="12813"/>
    <cellStyle name="Style 155 12 5" xfId="15645"/>
    <cellStyle name="Style 155 13" xfId="8573"/>
    <cellStyle name="Style 155 13 2" xfId="10009"/>
    <cellStyle name="Style 155 13 2 2" xfId="14246"/>
    <cellStyle name="Style 155 13 2 3" xfId="16983"/>
    <cellStyle name="Style 155 13 3" xfId="11566"/>
    <cellStyle name="Style 155 13 4" xfId="12921"/>
    <cellStyle name="Style 155 13 5" xfId="15753"/>
    <cellStyle name="Style 155 14" xfId="8652"/>
    <cellStyle name="Style 155 14 2" xfId="10088"/>
    <cellStyle name="Style 155 14 2 2" xfId="14325"/>
    <cellStyle name="Style 155 14 2 3" xfId="17062"/>
    <cellStyle name="Style 155 14 3" xfId="11645"/>
    <cellStyle name="Style 155 14 4" xfId="13000"/>
    <cellStyle name="Style 155 14 5" xfId="15832"/>
    <cellStyle name="Style 155 15" xfId="10253"/>
    <cellStyle name="Style 155 15 2" xfId="14490"/>
    <cellStyle name="Style 155 15 3" xfId="17227"/>
    <cellStyle name="Style 155 16" xfId="10350"/>
    <cellStyle name="Style 155 17" xfId="10423"/>
    <cellStyle name="Style 155 18" xfId="11791"/>
    <cellStyle name="Style 155 2" xfId="6592"/>
    <cellStyle name="Style 155 2 2" xfId="10170"/>
    <cellStyle name="Style 155 2 2 2" xfId="11727"/>
    <cellStyle name="Style 155 2 2 3" xfId="14407"/>
    <cellStyle name="Style 155 2 2 4" xfId="17144"/>
    <cellStyle name="Style 155 2 3" xfId="8933"/>
    <cellStyle name="Style 155 2 3 2" xfId="13188"/>
    <cellStyle name="Style 155 2 3 3" xfId="14617"/>
    <cellStyle name="Style 155 2 4" xfId="10508"/>
    <cellStyle name="Style 155 2 5" xfId="11863"/>
    <cellStyle name="Style 155 2 6" xfId="14695"/>
    <cellStyle name="Style 155 3" xfId="7002"/>
    <cellStyle name="Style 155 3 2" xfId="9343"/>
    <cellStyle name="Style 155 3 2 2" xfId="13598"/>
    <cellStyle name="Style 155 3 2 3" xfId="16342"/>
    <cellStyle name="Style 155 3 3" xfId="10918"/>
    <cellStyle name="Style 155 3 4" xfId="12273"/>
    <cellStyle name="Style 155 3 5" xfId="15105"/>
    <cellStyle name="Style 155 4" xfId="7012"/>
    <cellStyle name="Style 155 4 2" xfId="9353"/>
    <cellStyle name="Style 155 4 2 2" xfId="13608"/>
    <cellStyle name="Style 155 4 2 3" xfId="16346"/>
    <cellStyle name="Style 155 4 3" xfId="10928"/>
    <cellStyle name="Style 155 4 4" xfId="12283"/>
    <cellStyle name="Style 155 4 5" xfId="15115"/>
    <cellStyle name="Style 155 5" xfId="6673"/>
    <cellStyle name="Style 155 5 2" xfId="9014"/>
    <cellStyle name="Style 155 5 2 2" xfId="13269"/>
    <cellStyle name="Style 155 5 2 3" xfId="16054"/>
    <cellStyle name="Style 155 5 3" xfId="10589"/>
    <cellStyle name="Style 155 5 4" xfId="11944"/>
    <cellStyle name="Style 155 5 5" xfId="14776"/>
    <cellStyle name="Style 155 6" xfId="6737"/>
    <cellStyle name="Style 155 6 2" xfId="9078"/>
    <cellStyle name="Style 155 6 2 2" xfId="13333"/>
    <cellStyle name="Style 155 6 2 3" xfId="16106"/>
    <cellStyle name="Style 155 6 3" xfId="10653"/>
    <cellStyle name="Style 155 6 4" xfId="12008"/>
    <cellStyle name="Style 155 6 5" xfId="14840"/>
    <cellStyle name="Style 155 7" xfId="6802"/>
    <cellStyle name="Style 155 7 2" xfId="9143"/>
    <cellStyle name="Style 155 7 2 2" xfId="13398"/>
    <cellStyle name="Style 155 7 2 3" xfId="16167"/>
    <cellStyle name="Style 155 7 3" xfId="10718"/>
    <cellStyle name="Style 155 7 4" xfId="12073"/>
    <cellStyle name="Style 155 7 5" xfId="14905"/>
    <cellStyle name="Style 155 8" xfId="7076"/>
    <cellStyle name="Style 155 8 2" xfId="9417"/>
    <cellStyle name="Style 155 8 2 2" xfId="13672"/>
    <cellStyle name="Style 155 8 2 3" xfId="16409"/>
    <cellStyle name="Style 155 8 3" xfId="10992"/>
    <cellStyle name="Style 155 8 4" xfId="12347"/>
    <cellStyle name="Style 155 8 5" xfId="15179"/>
    <cellStyle name="Style 155 9" xfId="8228"/>
    <cellStyle name="Style 155 9 2" xfId="9666"/>
    <cellStyle name="Style 155 9 2 2" xfId="13903"/>
    <cellStyle name="Style 155 9 2 3" xfId="16640"/>
    <cellStyle name="Style 155 9 3" xfId="11223"/>
    <cellStyle name="Style 155 9 4" xfId="12578"/>
    <cellStyle name="Style 155 9 5" xfId="15410"/>
    <cellStyle name="Style 156" xfId="68"/>
    <cellStyle name="Style 157" xfId="69"/>
    <cellStyle name="Style 157 10" xfId="8359"/>
    <cellStyle name="Style 157 10 2" xfId="9797"/>
    <cellStyle name="Style 157 10 2 2" xfId="14034"/>
    <cellStyle name="Style 157 10 2 3" xfId="16771"/>
    <cellStyle name="Style 157 10 3" xfId="11354"/>
    <cellStyle name="Style 157 10 4" xfId="12709"/>
    <cellStyle name="Style 157 10 5" xfId="15541"/>
    <cellStyle name="Style 157 11" xfId="8288"/>
    <cellStyle name="Style 157 11 2" xfId="9726"/>
    <cellStyle name="Style 157 11 2 2" xfId="13963"/>
    <cellStyle name="Style 157 11 2 3" xfId="16700"/>
    <cellStyle name="Style 157 11 3" xfId="11283"/>
    <cellStyle name="Style 157 11 4" xfId="12638"/>
    <cellStyle name="Style 157 11 5" xfId="15470"/>
    <cellStyle name="Style 157 12" xfId="8464"/>
    <cellStyle name="Style 157 12 2" xfId="9900"/>
    <cellStyle name="Style 157 12 2 2" xfId="14137"/>
    <cellStyle name="Style 157 12 2 3" xfId="16874"/>
    <cellStyle name="Style 157 12 3" xfId="11457"/>
    <cellStyle name="Style 157 12 4" xfId="12812"/>
    <cellStyle name="Style 157 12 5" xfId="15644"/>
    <cellStyle name="Style 157 13" xfId="8659"/>
    <cellStyle name="Style 157 13 2" xfId="10095"/>
    <cellStyle name="Style 157 13 2 2" xfId="14332"/>
    <cellStyle name="Style 157 13 2 3" xfId="17069"/>
    <cellStyle name="Style 157 13 3" xfId="11652"/>
    <cellStyle name="Style 157 13 4" xfId="13007"/>
    <cellStyle name="Style 157 13 5" xfId="15839"/>
    <cellStyle name="Style 157 14" xfId="8640"/>
    <cellStyle name="Style 157 14 2" xfId="10076"/>
    <cellStyle name="Style 157 14 2 2" xfId="14313"/>
    <cellStyle name="Style 157 14 2 3" xfId="17050"/>
    <cellStyle name="Style 157 14 3" xfId="11633"/>
    <cellStyle name="Style 157 14 4" xfId="12988"/>
    <cellStyle name="Style 157 14 5" xfId="15820"/>
    <cellStyle name="Style 157 15" xfId="10252"/>
    <cellStyle name="Style 157 15 2" xfId="14489"/>
    <cellStyle name="Style 157 15 3" xfId="17226"/>
    <cellStyle name="Style 157 16" xfId="10351"/>
    <cellStyle name="Style 157 17" xfId="10486"/>
    <cellStyle name="Style 157 18" xfId="11792"/>
    <cellStyle name="Style 157 2" xfId="6591"/>
    <cellStyle name="Style 157 2 2" xfId="10169"/>
    <cellStyle name="Style 157 2 2 2" xfId="11726"/>
    <cellStyle name="Style 157 2 2 3" xfId="14406"/>
    <cellStyle name="Style 157 2 2 4" xfId="17143"/>
    <cellStyle name="Style 157 2 3" xfId="8932"/>
    <cellStyle name="Style 157 2 3 2" xfId="13187"/>
    <cellStyle name="Style 157 2 3 3" xfId="14616"/>
    <cellStyle name="Style 157 2 4" xfId="10507"/>
    <cellStyle name="Style 157 2 5" xfId="11862"/>
    <cellStyle name="Style 157 2 6" xfId="14694"/>
    <cellStyle name="Style 157 3" xfId="6629"/>
    <cellStyle name="Style 157 3 2" xfId="8970"/>
    <cellStyle name="Style 157 3 2 2" xfId="13225"/>
    <cellStyle name="Style 157 3 2 3" xfId="16012"/>
    <cellStyle name="Style 157 3 3" xfId="10545"/>
    <cellStyle name="Style 157 3 4" xfId="11900"/>
    <cellStyle name="Style 157 3 5" xfId="14732"/>
    <cellStyle name="Style 157 4" xfId="6816"/>
    <cellStyle name="Style 157 4 2" xfId="9157"/>
    <cellStyle name="Style 157 4 2 2" xfId="13412"/>
    <cellStyle name="Style 157 4 2 3" xfId="16172"/>
    <cellStyle name="Style 157 4 3" xfId="10732"/>
    <cellStyle name="Style 157 4 4" xfId="12087"/>
    <cellStyle name="Style 157 4 5" xfId="14919"/>
    <cellStyle name="Style 157 5" xfId="6994"/>
    <cellStyle name="Style 157 5 2" xfId="9335"/>
    <cellStyle name="Style 157 5 2 2" xfId="13590"/>
    <cellStyle name="Style 157 5 2 3" xfId="16334"/>
    <cellStyle name="Style 157 5 3" xfId="10910"/>
    <cellStyle name="Style 157 5 4" xfId="12265"/>
    <cellStyle name="Style 157 5 5" xfId="15097"/>
    <cellStyle name="Style 157 6" xfId="6893"/>
    <cellStyle name="Style 157 6 2" xfId="9234"/>
    <cellStyle name="Style 157 6 2 2" xfId="13489"/>
    <cellStyle name="Style 157 6 2 3" xfId="16244"/>
    <cellStyle name="Style 157 6 3" xfId="10809"/>
    <cellStyle name="Style 157 6 4" xfId="12164"/>
    <cellStyle name="Style 157 6 5" xfId="14996"/>
    <cellStyle name="Style 157 7" xfId="6821"/>
    <cellStyle name="Style 157 7 2" xfId="9162"/>
    <cellStyle name="Style 157 7 2 2" xfId="13417"/>
    <cellStyle name="Style 157 7 2 3" xfId="16177"/>
    <cellStyle name="Style 157 7 3" xfId="10737"/>
    <cellStyle name="Style 157 7 4" xfId="12092"/>
    <cellStyle name="Style 157 7 5" xfId="14924"/>
    <cellStyle name="Style 157 8" xfId="7077"/>
    <cellStyle name="Style 157 8 2" xfId="9418"/>
    <cellStyle name="Style 157 8 2 2" xfId="13673"/>
    <cellStyle name="Style 157 8 2 3" xfId="16410"/>
    <cellStyle name="Style 157 8 3" xfId="10993"/>
    <cellStyle name="Style 157 8 4" xfId="12348"/>
    <cellStyle name="Style 157 8 5" xfId="15180"/>
    <cellStyle name="Style 157 9" xfId="8230"/>
    <cellStyle name="Style 157 9 2" xfId="9668"/>
    <cellStyle name="Style 157 9 2 2" xfId="13905"/>
    <cellStyle name="Style 157 9 2 3" xfId="16642"/>
    <cellStyle name="Style 157 9 3" xfId="11225"/>
    <cellStyle name="Style 157 9 4" xfId="12580"/>
    <cellStyle name="Style 157 9 5" xfId="15412"/>
    <cellStyle name="Style 158" xfId="70"/>
    <cellStyle name="Style 158 10" xfId="8357"/>
    <cellStyle name="Style 158 10 2" xfId="9795"/>
    <cellStyle name="Style 158 10 2 2" xfId="14032"/>
    <cellStyle name="Style 158 10 2 3" xfId="16769"/>
    <cellStyle name="Style 158 10 3" xfId="11352"/>
    <cellStyle name="Style 158 10 4" xfId="12707"/>
    <cellStyle name="Style 158 10 5" xfId="15539"/>
    <cellStyle name="Style 158 11" xfId="8313"/>
    <cellStyle name="Style 158 11 2" xfId="9751"/>
    <cellStyle name="Style 158 11 2 2" xfId="13988"/>
    <cellStyle name="Style 158 11 2 3" xfId="16725"/>
    <cellStyle name="Style 158 11 3" xfId="11308"/>
    <cellStyle name="Style 158 11 4" xfId="12663"/>
    <cellStyle name="Style 158 11 5" xfId="15495"/>
    <cellStyle name="Style 158 12" xfId="8455"/>
    <cellStyle name="Style 158 12 2" xfId="9891"/>
    <cellStyle name="Style 158 12 2 2" xfId="14128"/>
    <cellStyle name="Style 158 12 2 3" xfId="16865"/>
    <cellStyle name="Style 158 12 3" xfId="11448"/>
    <cellStyle name="Style 158 12 4" xfId="12803"/>
    <cellStyle name="Style 158 12 5" xfId="15635"/>
    <cellStyle name="Style 158 13" xfId="8516"/>
    <cellStyle name="Style 158 13 2" xfId="9952"/>
    <cellStyle name="Style 158 13 2 2" xfId="14189"/>
    <cellStyle name="Style 158 13 2 3" xfId="16926"/>
    <cellStyle name="Style 158 13 3" xfId="11509"/>
    <cellStyle name="Style 158 13 4" xfId="12864"/>
    <cellStyle name="Style 158 13 5" xfId="15696"/>
    <cellStyle name="Style 158 14" xfId="8629"/>
    <cellStyle name="Style 158 14 2" xfId="10065"/>
    <cellStyle name="Style 158 14 2 2" xfId="14302"/>
    <cellStyle name="Style 158 14 2 3" xfId="17039"/>
    <cellStyle name="Style 158 14 3" xfId="11622"/>
    <cellStyle name="Style 158 14 4" xfId="12977"/>
    <cellStyle name="Style 158 14 5" xfId="15809"/>
    <cellStyle name="Style 158 15" xfId="8868"/>
    <cellStyle name="Style 158 15 2" xfId="13147"/>
    <cellStyle name="Style 158 15 3" xfId="14580"/>
    <cellStyle name="Style 158 16" xfId="10245"/>
    <cellStyle name="Style 158 16 2" xfId="14482"/>
    <cellStyle name="Style 158 16 3" xfId="17219"/>
    <cellStyle name="Style 158 17" xfId="10352"/>
    <cellStyle name="Style 158 18" xfId="10447"/>
    <cellStyle name="Style 158 19" xfId="11793"/>
    <cellStyle name="Style 158 2" xfId="6590"/>
    <cellStyle name="Style 158 2 2" xfId="10168"/>
    <cellStyle name="Style 158 2 2 2" xfId="11725"/>
    <cellStyle name="Style 158 2 2 3" xfId="14405"/>
    <cellStyle name="Style 158 2 2 4" xfId="17142"/>
    <cellStyle name="Style 158 2 3" xfId="8931"/>
    <cellStyle name="Style 158 2 3 2" xfId="13186"/>
    <cellStyle name="Style 158 2 3 3" xfId="14615"/>
    <cellStyle name="Style 158 2 4" xfId="10506"/>
    <cellStyle name="Style 158 2 5" xfId="11861"/>
    <cellStyle name="Style 158 2 6" xfId="14693"/>
    <cellStyle name="Style 158 3" xfId="6621"/>
    <cellStyle name="Style 158 3 2" xfId="8962"/>
    <cellStyle name="Style 158 3 2 2" xfId="13217"/>
    <cellStyle name="Style 158 3 2 3" xfId="16004"/>
    <cellStyle name="Style 158 3 3" xfId="10537"/>
    <cellStyle name="Style 158 3 4" xfId="11892"/>
    <cellStyle name="Style 158 3 5" xfId="14724"/>
    <cellStyle name="Style 158 4" xfId="6744"/>
    <cellStyle name="Style 158 4 2" xfId="9085"/>
    <cellStyle name="Style 158 4 2 2" xfId="13340"/>
    <cellStyle name="Style 158 4 2 3" xfId="16113"/>
    <cellStyle name="Style 158 4 3" xfId="10660"/>
    <cellStyle name="Style 158 4 4" xfId="12015"/>
    <cellStyle name="Style 158 4 5" xfId="14847"/>
    <cellStyle name="Style 158 5" xfId="6975"/>
    <cellStyle name="Style 158 5 2" xfId="9316"/>
    <cellStyle name="Style 158 5 2 2" xfId="13571"/>
    <cellStyle name="Style 158 5 2 3" xfId="16318"/>
    <cellStyle name="Style 158 5 3" xfId="10891"/>
    <cellStyle name="Style 158 5 4" xfId="12246"/>
    <cellStyle name="Style 158 5 5" xfId="15078"/>
    <cellStyle name="Style 158 6" xfId="6860"/>
    <cellStyle name="Style 158 6 2" xfId="9201"/>
    <cellStyle name="Style 158 6 2 2" xfId="13456"/>
    <cellStyle name="Style 158 6 2 3" xfId="16212"/>
    <cellStyle name="Style 158 6 3" xfId="10776"/>
    <cellStyle name="Style 158 6 4" xfId="12131"/>
    <cellStyle name="Style 158 6 5" xfId="14963"/>
    <cellStyle name="Style 158 7" xfId="6693"/>
    <cellStyle name="Style 158 7 2" xfId="9034"/>
    <cellStyle name="Style 158 7 2 2" xfId="13289"/>
    <cellStyle name="Style 158 7 2 3" xfId="16073"/>
    <cellStyle name="Style 158 7 3" xfId="10609"/>
    <cellStyle name="Style 158 7 4" xfId="11964"/>
    <cellStyle name="Style 158 7 5" xfId="14796"/>
    <cellStyle name="Style 158 8" xfId="7078"/>
    <cellStyle name="Style 158 8 2" xfId="9419"/>
    <cellStyle name="Style 158 8 2 2" xfId="13674"/>
    <cellStyle name="Style 158 8 2 3" xfId="16411"/>
    <cellStyle name="Style 158 8 3" xfId="10994"/>
    <cellStyle name="Style 158 8 4" xfId="12349"/>
    <cellStyle name="Style 158 8 5" xfId="15181"/>
    <cellStyle name="Style 158 9" xfId="8231"/>
    <cellStyle name="Style 158 9 2" xfId="9669"/>
    <cellStyle name="Style 158 9 2 2" xfId="13906"/>
    <cellStyle name="Style 158 9 2 3" xfId="16643"/>
    <cellStyle name="Style 158 9 3" xfId="11226"/>
    <cellStyle name="Style 158 9 4" xfId="12581"/>
    <cellStyle name="Style 158 9 5" xfId="15413"/>
    <cellStyle name="Style 159" xfId="71"/>
    <cellStyle name="Style 161" xfId="72"/>
    <cellStyle name="Style 161 10" xfId="8354"/>
    <cellStyle name="Style 161 10 2" xfId="9792"/>
    <cellStyle name="Style 161 10 2 2" xfId="14029"/>
    <cellStyle name="Style 161 10 2 3" xfId="16766"/>
    <cellStyle name="Style 161 10 3" xfId="11349"/>
    <cellStyle name="Style 161 10 4" xfId="12704"/>
    <cellStyle name="Style 161 10 5" xfId="15536"/>
    <cellStyle name="Style 161 11" xfId="8265"/>
    <cellStyle name="Style 161 11 2" xfId="9703"/>
    <cellStyle name="Style 161 11 2 2" xfId="13940"/>
    <cellStyle name="Style 161 11 2 3" xfId="16677"/>
    <cellStyle name="Style 161 11 3" xfId="11260"/>
    <cellStyle name="Style 161 11 4" xfId="12615"/>
    <cellStyle name="Style 161 11 5" xfId="15447"/>
    <cellStyle name="Style 161 12" xfId="8454"/>
    <cellStyle name="Style 161 12 2" xfId="9890"/>
    <cellStyle name="Style 161 12 2 2" xfId="14127"/>
    <cellStyle name="Style 161 12 2 3" xfId="16864"/>
    <cellStyle name="Style 161 12 3" xfId="11447"/>
    <cellStyle name="Style 161 12 4" xfId="12802"/>
    <cellStyle name="Style 161 12 5" xfId="15634"/>
    <cellStyle name="Style 161 13" xfId="8559"/>
    <cellStyle name="Style 161 13 2" xfId="9995"/>
    <cellStyle name="Style 161 13 2 2" xfId="14232"/>
    <cellStyle name="Style 161 13 2 3" xfId="16969"/>
    <cellStyle name="Style 161 13 3" xfId="11552"/>
    <cellStyle name="Style 161 13 4" xfId="12907"/>
    <cellStyle name="Style 161 13 5" xfId="15739"/>
    <cellStyle name="Style 161 14" xfId="8477"/>
    <cellStyle name="Style 161 14 2" xfId="9913"/>
    <cellStyle name="Style 161 14 2 2" xfId="14150"/>
    <cellStyle name="Style 161 14 2 3" xfId="16887"/>
    <cellStyle name="Style 161 14 3" xfId="11470"/>
    <cellStyle name="Style 161 14 4" xfId="12825"/>
    <cellStyle name="Style 161 14 5" xfId="15657"/>
    <cellStyle name="Style 161 15" xfId="8869"/>
    <cellStyle name="Style 161 15 2" xfId="13148"/>
    <cellStyle name="Style 161 15 3" xfId="14581"/>
    <cellStyle name="Style 161 16" xfId="10244"/>
    <cellStyle name="Style 161 16 2" xfId="14481"/>
    <cellStyle name="Style 161 16 3" xfId="17218"/>
    <cellStyle name="Style 161 17" xfId="10353"/>
    <cellStyle name="Style 161 18" xfId="10410"/>
    <cellStyle name="Style 161 19" xfId="11794"/>
    <cellStyle name="Style 161 2" xfId="6589"/>
    <cellStyle name="Style 161 2 2" xfId="10167"/>
    <cellStyle name="Style 161 2 2 2" xfId="11724"/>
    <cellStyle name="Style 161 2 2 3" xfId="14404"/>
    <cellStyle name="Style 161 2 2 4" xfId="17141"/>
    <cellStyle name="Style 161 2 3" xfId="8930"/>
    <cellStyle name="Style 161 2 3 2" xfId="13185"/>
    <cellStyle name="Style 161 2 3 3" xfId="14614"/>
    <cellStyle name="Style 161 2 4" xfId="10505"/>
    <cellStyle name="Style 161 2 5" xfId="11860"/>
    <cellStyle name="Style 161 2 6" xfId="14692"/>
    <cellStyle name="Style 161 3" xfId="6794"/>
    <cellStyle name="Style 161 3 2" xfId="9135"/>
    <cellStyle name="Style 161 3 2 2" xfId="13390"/>
    <cellStyle name="Style 161 3 2 3" xfId="16159"/>
    <cellStyle name="Style 161 3 3" xfId="10710"/>
    <cellStyle name="Style 161 3 4" xfId="12065"/>
    <cellStyle name="Style 161 3 5" xfId="14897"/>
    <cellStyle name="Style 161 4" xfId="6772"/>
    <cellStyle name="Style 161 4 2" xfId="9113"/>
    <cellStyle name="Style 161 4 2 2" xfId="13368"/>
    <cellStyle name="Style 161 4 2 3" xfId="16140"/>
    <cellStyle name="Style 161 4 3" xfId="10688"/>
    <cellStyle name="Style 161 4 4" xfId="12043"/>
    <cellStyle name="Style 161 4 5" xfId="14875"/>
    <cellStyle name="Style 161 5" xfId="7034"/>
    <cellStyle name="Style 161 5 2" xfId="9375"/>
    <cellStyle name="Style 161 5 2 2" xfId="13630"/>
    <cellStyle name="Style 161 5 2 3" xfId="16367"/>
    <cellStyle name="Style 161 5 3" xfId="10950"/>
    <cellStyle name="Style 161 5 4" xfId="12305"/>
    <cellStyle name="Style 161 5 5" xfId="15137"/>
    <cellStyle name="Style 161 6" xfId="6676"/>
    <cellStyle name="Style 161 6 2" xfId="9017"/>
    <cellStyle name="Style 161 6 2 2" xfId="13272"/>
    <cellStyle name="Style 161 6 2 3" xfId="16056"/>
    <cellStyle name="Style 161 6 3" xfId="10592"/>
    <cellStyle name="Style 161 6 4" xfId="11947"/>
    <cellStyle name="Style 161 6 5" xfId="14779"/>
    <cellStyle name="Style 161 7" xfId="7022"/>
    <cellStyle name="Style 161 7 2" xfId="9363"/>
    <cellStyle name="Style 161 7 2 2" xfId="13618"/>
    <cellStyle name="Style 161 7 2 3" xfId="16355"/>
    <cellStyle name="Style 161 7 3" xfId="10938"/>
    <cellStyle name="Style 161 7 4" xfId="12293"/>
    <cellStyle name="Style 161 7 5" xfId="15125"/>
    <cellStyle name="Style 161 8" xfId="7079"/>
    <cellStyle name="Style 161 8 2" xfId="9420"/>
    <cellStyle name="Style 161 8 2 2" xfId="13675"/>
    <cellStyle name="Style 161 8 2 3" xfId="16412"/>
    <cellStyle name="Style 161 8 3" xfId="10995"/>
    <cellStyle name="Style 161 8 4" xfId="12350"/>
    <cellStyle name="Style 161 8 5" xfId="15182"/>
    <cellStyle name="Style 161 9" xfId="8227"/>
    <cellStyle name="Style 161 9 2" xfId="9665"/>
    <cellStyle name="Style 161 9 2 2" xfId="13902"/>
    <cellStyle name="Style 161 9 2 3" xfId="16639"/>
    <cellStyle name="Style 161 9 3" xfId="11222"/>
    <cellStyle name="Style 161 9 4" xfId="12577"/>
    <cellStyle name="Style 161 9 5" xfId="15409"/>
    <cellStyle name="Style 162" xfId="73"/>
    <cellStyle name="Style 162 10" xfId="8327"/>
    <cellStyle name="Style 162 10 2" xfId="9765"/>
    <cellStyle name="Style 162 10 2 2" xfId="14002"/>
    <cellStyle name="Style 162 10 2 3" xfId="16739"/>
    <cellStyle name="Style 162 10 3" xfId="11322"/>
    <cellStyle name="Style 162 10 4" xfId="12677"/>
    <cellStyle name="Style 162 10 5" xfId="15509"/>
    <cellStyle name="Style 162 11" xfId="8363"/>
    <cellStyle name="Style 162 11 2" xfId="9801"/>
    <cellStyle name="Style 162 11 2 2" xfId="14038"/>
    <cellStyle name="Style 162 11 2 3" xfId="16775"/>
    <cellStyle name="Style 162 11 3" xfId="11358"/>
    <cellStyle name="Style 162 11 4" xfId="12713"/>
    <cellStyle name="Style 162 11 5" xfId="15545"/>
    <cellStyle name="Style 162 12" xfId="8453"/>
    <cellStyle name="Style 162 12 2" xfId="9889"/>
    <cellStyle name="Style 162 12 2 2" xfId="14126"/>
    <cellStyle name="Style 162 12 2 3" xfId="16863"/>
    <cellStyle name="Style 162 12 3" xfId="11446"/>
    <cellStyle name="Style 162 12 4" xfId="12801"/>
    <cellStyle name="Style 162 12 5" xfId="15633"/>
    <cellStyle name="Style 162 13" xfId="8502"/>
    <cellStyle name="Style 162 13 2" xfId="9938"/>
    <cellStyle name="Style 162 13 2 2" xfId="14175"/>
    <cellStyle name="Style 162 13 2 3" xfId="16912"/>
    <cellStyle name="Style 162 13 3" xfId="11495"/>
    <cellStyle name="Style 162 13 4" xfId="12850"/>
    <cellStyle name="Style 162 13 5" xfId="15682"/>
    <cellStyle name="Style 162 14" xfId="8690"/>
    <cellStyle name="Style 162 14 2" xfId="10126"/>
    <cellStyle name="Style 162 14 2 2" xfId="14363"/>
    <cellStyle name="Style 162 14 2 3" xfId="17100"/>
    <cellStyle name="Style 162 14 3" xfId="11683"/>
    <cellStyle name="Style 162 14 4" xfId="13038"/>
    <cellStyle name="Style 162 14 5" xfId="15870"/>
    <cellStyle name="Style 162 15" xfId="8870"/>
    <cellStyle name="Style 162 15 2" xfId="13149"/>
    <cellStyle name="Style 162 15 3" xfId="14582"/>
    <cellStyle name="Style 162 16" xfId="10243"/>
    <cellStyle name="Style 162 16 2" xfId="14480"/>
    <cellStyle name="Style 162 16 3" xfId="17217"/>
    <cellStyle name="Style 162 17" xfId="10354"/>
    <cellStyle name="Style 162 18" xfId="10408"/>
    <cellStyle name="Style 162 19" xfId="11795"/>
    <cellStyle name="Style 162 2" xfId="6588"/>
    <cellStyle name="Style 162 2 2" xfId="10166"/>
    <cellStyle name="Style 162 2 2 2" xfId="11723"/>
    <cellStyle name="Style 162 2 2 3" xfId="14403"/>
    <cellStyle name="Style 162 2 2 4" xfId="17140"/>
    <cellStyle name="Style 162 2 3" xfId="8929"/>
    <cellStyle name="Style 162 2 3 2" xfId="13184"/>
    <cellStyle name="Style 162 2 3 3" xfId="14613"/>
    <cellStyle name="Style 162 2 4" xfId="10504"/>
    <cellStyle name="Style 162 2 5" xfId="11859"/>
    <cellStyle name="Style 162 2 6" xfId="14691"/>
    <cellStyle name="Style 162 3" xfId="6723"/>
    <cellStyle name="Style 162 3 2" xfId="9064"/>
    <cellStyle name="Style 162 3 2 2" xfId="13319"/>
    <cellStyle name="Style 162 3 2 3" xfId="16092"/>
    <cellStyle name="Style 162 3 3" xfId="10639"/>
    <cellStyle name="Style 162 3 4" xfId="11994"/>
    <cellStyle name="Style 162 3 5" xfId="14826"/>
    <cellStyle name="Style 162 4" xfId="6748"/>
    <cellStyle name="Style 162 4 2" xfId="9089"/>
    <cellStyle name="Style 162 4 2 2" xfId="13344"/>
    <cellStyle name="Style 162 4 2 3" xfId="16117"/>
    <cellStyle name="Style 162 4 3" xfId="10664"/>
    <cellStyle name="Style 162 4 4" xfId="12019"/>
    <cellStyle name="Style 162 4 5" xfId="14851"/>
    <cellStyle name="Style 162 5" xfId="6935"/>
    <cellStyle name="Style 162 5 2" xfId="9276"/>
    <cellStyle name="Style 162 5 2 2" xfId="13531"/>
    <cellStyle name="Style 162 5 2 3" xfId="16281"/>
    <cellStyle name="Style 162 5 3" xfId="10851"/>
    <cellStyle name="Style 162 5 4" xfId="12206"/>
    <cellStyle name="Style 162 5 5" xfId="15038"/>
    <cellStyle name="Style 162 6" xfId="7045"/>
    <cellStyle name="Style 162 6 2" xfId="9386"/>
    <cellStyle name="Style 162 6 2 2" xfId="13641"/>
    <cellStyle name="Style 162 6 2 3" xfId="16378"/>
    <cellStyle name="Style 162 6 3" xfId="10961"/>
    <cellStyle name="Style 162 6 4" xfId="12316"/>
    <cellStyle name="Style 162 6 5" xfId="15148"/>
    <cellStyle name="Style 162 7" xfId="6913"/>
    <cellStyle name="Style 162 7 2" xfId="9254"/>
    <cellStyle name="Style 162 7 2 2" xfId="13509"/>
    <cellStyle name="Style 162 7 2 3" xfId="16259"/>
    <cellStyle name="Style 162 7 3" xfId="10829"/>
    <cellStyle name="Style 162 7 4" xfId="12184"/>
    <cellStyle name="Style 162 7 5" xfId="15016"/>
    <cellStyle name="Style 162 8" xfId="7080"/>
    <cellStyle name="Style 162 8 2" xfId="9421"/>
    <cellStyle name="Style 162 8 2 2" xfId="13676"/>
    <cellStyle name="Style 162 8 2 3" xfId="16413"/>
    <cellStyle name="Style 162 8 3" xfId="10996"/>
    <cellStyle name="Style 162 8 4" xfId="12351"/>
    <cellStyle name="Style 162 8 5" xfId="15183"/>
    <cellStyle name="Style 162 9" xfId="8226"/>
    <cellStyle name="Style 162 9 2" xfId="9664"/>
    <cellStyle name="Style 162 9 2 2" xfId="13901"/>
    <cellStyle name="Style 162 9 2 3" xfId="16638"/>
    <cellStyle name="Style 162 9 3" xfId="11221"/>
    <cellStyle name="Style 162 9 4" xfId="12576"/>
    <cellStyle name="Style 162 9 5" xfId="15408"/>
    <cellStyle name="Style 163" xfId="74"/>
    <cellStyle name="Style 163 10" xfId="8238"/>
    <cellStyle name="Style 163 10 2" xfId="9676"/>
    <cellStyle name="Style 163 10 2 2" xfId="13913"/>
    <cellStyle name="Style 163 10 2 3" xfId="16650"/>
    <cellStyle name="Style 163 10 3" xfId="11233"/>
    <cellStyle name="Style 163 10 4" xfId="12588"/>
    <cellStyle name="Style 163 10 5" xfId="15420"/>
    <cellStyle name="Style 163 11" xfId="8408"/>
    <cellStyle name="Style 163 11 2" xfId="9846"/>
    <cellStyle name="Style 163 11 2 2" xfId="14083"/>
    <cellStyle name="Style 163 11 2 3" xfId="16820"/>
    <cellStyle name="Style 163 11 3" xfId="11403"/>
    <cellStyle name="Style 163 11 4" xfId="12758"/>
    <cellStyle name="Style 163 11 5" xfId="15590"/>
    <cellStyle name="Style 163 12" xfId="8452"/>
    <cellStyle name="Style 163 12 2" xfId="9888"/>
    <cellStyle name="Style 163 12 2 2" xfId="14125"/>
    <cellStyle name="Style 163 12 2 3" xfId="16862"/>
    <cellStyle name="Style 163 12 3" xfId="11445"/>
    <cellStyle name="Style 163 12 4" xfId="12800"/>
    <cellStyle name="Style 163 12 5" xfId="15632"/>
    <cellStyle name="Style 163 13" xfId="8519"/>
    <cellStyle name="Style 163 13 2" xfId="9955"/>
    <cellStyle name="Style 163 13 2 2" xfId="14192"/>
    <cellStyle name="Style 163 13 2 3" xfId="16929"/>
    <cellStyle name="Style 163 13 3" xfId="11512"/>
    <cellStyle name="Style 163 13 4" xfId="12867"/>
    <cellStyle name="Style 163 13 5" xfId="15699"/>
    <cellStyle name="Style 163 14" xfId="8601"/>
    <cellStyle name="Style 163 14 2" xfId="10037"/>
    <cellStyle name="Style 163 14 2 2" xfId="14274"/>
    <cellStyle name="Style 163 14 2 3" xfId="17011"/>
    <cellStyle name="Style 163 14 3" xfId="11594"/>
    <cellStyle name="Style 163 14 4" xfId="12949"/>
    <cellStyle name="Style 163 14 5" xfId="15781"/>
    <cellStyle name="Style 163 15" xfId="8871"/>
    <cellStyle name="Style 163 15 2" xfId="13150"/>
    <cellStyle name="Style 163 15 3" xfId="14583"/>
    <cellStyle name="Style 163 16" xfId="10242"/>
    <cellStyle name="Style 163 16 2" xfId="14479"/>
    <cellStyle name="Style 163 16 3" xfId="17216"/>
    <cellStyle name="Style 163 17" xfId="10355"/>
    <cellStyle name="Style 163 18" xfId="10456"/>
    <cellStyle name="Style 163 19" xfId="11796"/>
    <cellStyle name="Style 163 2" xfId="6587"/>
    <cellStyle name="Style 163 2 2" xfId="10165"/>
    <cellStyle name="Style 163 2 2 2" xfId="11722"/>
    <cellStyle name="Style 163 2 2 3" xfId="14402"/>
    <cellStyle name="Style 163 2 2 4" xfId="17139"/>
    <cellStyle name="Style 163 2 3" xfId="8928"/>
    <cellStyle name="Style 163 2 3 2" xfId="13183"/>
    <cellStyle name="Style 163 2 3 3" xfId="14612"/>
    <cellStyle name="Style 163 2 4" xfId="10503"/>
    <cellStyle name="Style 163 2 5" xfId="11858"/>
    <cellStyle name="Style 163 2 6" xfId="14690"/>
    <cellStyle name="Style 163 3" xfId="6775"/>
    <cellStyle name="Style 163 3 2" xfId="9116"/>
    <cellStyle name="Style 163 3 2 2" xfId="13371"/>
    <cellStyle name="Style 163 3 2 3" xfId="16142"/>
    <cellStyle name="Style 163 3 3" xfId="10691"/>
    <cellStyle name="Style 163 3 4" xfId="12046"/>
    <cellStyle name="Style 163 3 5" xfId="14878"/>
    <cellStyle name="Style 163 4" xfId="6886"/>
    <cellStyle name="Style 163 4 2" xfId="9227"/>
    <cellStyle name="Style 163 4 2 2" xfId="13482"/>
    <cellStyle name="Style 163 4 2 3" xfId="16237"/>
    <cellStyle name="Style 163 4 3" xfId="10802"/>
    <cellStyle name="Style 163 4 4" xfId="12157"/>
    <cellStyle name="Style 163 4 5" xfId="14989"/>
    <cellStyle name="Style 163 5" xfId="6956"/>
    <cellStyle name="Style 163 5 2" xfId="9297"/>
    <cellStyle name="Style 163 5 2 2" xfId="13552"/>
    <cellStyle name="Style 163 5 2 3" xfId="16299"/>
    <cellStyle name="Style 163 5 3" xfId="10872"/>
    <cellStyle name="Style 163 5 4" xfId="12227"/>
    <cellStyle name="Style 163 5 5" xfId="15059"/>
    <cellStyle name="Style 163 6" xfId="6819"/>
    <cellStyle name="Style 163 6 2" xfId="9160"/>
    <cellStyle name="Style 163 6 2 2" xfId="13415"/>
    <cellStyle name="Style 163 6 2 3" xfId="16175"/>
    <cellStyle name="Style 163 6 3" xfId="10735"/>
    <cellStyle name="Style 163 6 4" xfId="12090"/>
    <cellStyle name="Style 163 6 5" xfId="14922"/>
    <cellStyle name="Style 163 7" xfId="6867"/>
    <cellStyle name="Style 163 7 2" xfId="9208"/>
    <cellStyle name="Style 163 7 2 2" xfId="13463"/>
    <cellStyle name="Style 163 7 2 3" xfId="16219"/>
    <cellStyle name="Style 163 7 3" xfId="10783"/>
    <cellStyle name="Style 163 7 4" xfId="12138"/>
    <cellStyle name="Style 163 7 5" xfId="14970"/>
    <cellStyle name="Style 163 8" xfId="7081"/>
    <cellStyle name="Style 163 8 2" xfId="9422"/>
    <cellStyle name="Style 163 8 2 2" xfId="13677"/>
    <cellStyle name="Style 163 8 2 3" xfId="16414"/>
    <cellStyle name="Style 163 8 3" xfId="10997"/>
    <cellStyle name="Style 163 8 4" xfId="12352"/>
    <cellStyle name="Style 163 8 5" xfId="15184"/>
    <cellStyle name="Style 163 9" xfId="8225"/>
    <cellStyle name="Style 163 9 2" xfId="9663"/>
    <cellStyle name="Style 163 9 2 2" xfId="13900"/>
    <cellStyle name="Style 163 9 2 3" xfId="16637"/>
    <cellStyle name="Style 163 9 3" xfId="11220"/>
    <cellStyle name="Style 163 9 4" xfId="12575"/>
    <cellStyle name="Style 163 9 5" xfId="15407"/>
    <cellStyle name="Style 223" xfId="75"/>
    <cellStyle name="Style 223 10" xfId="8260"/>
    <cellStyle name="Style 223 10 2" xfId="9698"/>
    <cellStyle name="Style 223 10 2 2" xfId="13935"/>
    <cellStyle name="Style 223 10 2 3" xfId="16672"/>
    <cellStyle name="Style 223 10 3" xfId="11255"/>
    <cellStyle name="Style 223 10 4" xfId="12610"/>
    <cellStyle name="Style 223 10 5" xfId="15442"/>
    <cellStyle name="Style 223 11" xfId="8215"/>
    <cellStyle name="Style 223 11 2" xfId="9653"/>
    <cellStyle name="Style 223 11 2 2" xfId="13890"/>
    <cellStyle name="Style 223 11 2 3" xfId="16627"/>
    <cellStyle name="Style 223 11 3" xfId="11210"/>
    <cellStyle name="Style 223 11 4" xfId="12565"/>
    <cellStyle name="Style 223 11 5" xfId="15397"/>
    <cellStyle name="Style 223 12" xfId="8451"/>
    <cellStyle name="Style 223 12 2" xfId="9887"/>
    <cellStyle name="Style 223 12 2 2" xfId="14124"/>
    <cellStyle name="Style 223 12 2 3" xfId="16861"/>
    <cellStyle name="Style 223 12 3" xfId="11444"/>
    <cellStyle name="Style 223 12 4" xfId="12799"/>
    <cellStyle name="Style 223 12 5" xfId="15631"/>
    <cellStyle name="Style 223 13" xfId="8469"/>
    <cellStyle name="Style 223 13 2" xfId="9905"/>
    <cellStyle name="Style 223 13 2 2" xfId="14142"/>
    <cellStyle name="Style 223 13 2 3" xfId="16879"/>
    <cellStyle name="Style 223 13 3" xfId="11462"/>
    <cellStyle name="Style 223 13 4" xfId="12817"/>
    <cellStyle name="Style 223 13 5" xfId="15649"/>
    <cellStyle name="Style 223 14" xfId="8490"/>
    <cellStyle name="Style 223 14 2" xfId="9926"/>
    <cellStyle name="Style 223 14 2 2" xfId="14163"/>
    <cellStyle name="Style 223 14 2 3" xfId="16900"/>
    <cellStyle name="Style 223 14 3" xfId="11483"/>
    <cellStyle name="Style 223 14 4" xfId="12838"/>
    <cellStyle name="Style 223 14 5" xfId="15670"/>
    <cellStyle name="Style 223 15" xfId="10241"/>
    <cellStyle name="Style 223 15 2" xfId="14478"/>
    <cellStyle name="Style 223 15 3" xfId="17215"/>
    <cellStyle name="Style 223 16" xfId="10356"/>
    <cellStyle name="Style 223 17" xfId="10471"/>
    <cellStyle name="Style 223 18" xfId="11797"/>
    <cellStyle name="Style 223 2" xfId="6586"/>
    <cellStyle name="Style 223 2 2" xfId="10164"/>
    <cellStyle name="Style 223 2 2 2" xfId="11721"/>
    <cellStyle name="Style 223 2 2 3" xfId="14401"/>
    <cellStyle name="Style 223 2 2 4" xfId="17138"/>
    <cellStyle name="Style 223 2 3" xfId="8927"/>
    <cellStyle name="Style 223 2 3 2" xfId="13182"/>
    <cellStyle name="Style 223 2 3 3" xfId="14611"/>
    <cellStyle name="Style 223 2 4" xfId="10502"/>
    <cellStyle name="Style 223 2 5" xfId="11857"/>
    <cellStyle name="Style 223 2 6" xfId="14689"/>
    <cellStyle name="Style 223 3" xfId="6614"/>
    <cellStyle name="Style 223 3 2" xfId="8955"/>
    <cellStyle name="Style 223 3 2 2" xfId="13210"/>
    <cellStyle name="Style 223 3 2 3" xfId="15997"/>
    <cellStyle name="Style 223 3 3" xfId="10530"/>
    <cellStyle name="Style 223 3 4" xfId="11885"/>
    <cellStyle name="Style 223 3 5" xfId="14717"/>
    <cellStyle name="Style 223 4" xfId="6756"/>
    <cellStyle name="Style 223 4 2" xfId="9097"/>
    <cellStyle name="Style 223 4 2 2" xfId="13352"/>
    <cellStyle name="Style 223 4 2 3" xfId="16124"/>
    <cellStyle name="Style 223 4 3" xfId="10672"/>
    <cellStyle name="Style 223 4 4" xfId="12027"/>
    <cellStyle name="Style 223 4 5" xfId="14859"/>
    <cellStyle name="Style 223 5" xfId="6955"/>
    <cellStyle name="Style 223 5 2" xfId="9296"/>
    <cellStyle name="Style 223 5 2 2" xfId="13551"/>
    <cellStyle name="Style 223 5 2 3" xfId="16298"/>
    <cellStyle name="Style 223 5 3" xfId="10871"/>
    <cellStyle name="Style 223 5 4" xfId="12226"/>
    <cellStyle name="Style 223 5 5" xfId="15058"/>
    <cellStyle name="Style 223 6" xfId="7031"/>
    <cellStyle name="Style 223 6 2" xfId="9372"/>
    <cellStyle name="Style 223 6 2 2" xfId="13627"/>
    <cellStyle name="Style 223 6 2 3" xfId="16364"/>
    <cellStyle name="Style 223 6 3" xfId="10947"/>
    <cellStyle name="Style 223 6 4" xfId="12302"/>
    <cellStyle name="Style 223 6 5" xfId="15134"/>
    <cellStyle name="Style 223 7" xfId="6843"/>
    <cellStyle name="Style 223 7 2" xfId="9184"/>
    <cellStyle name="Style 223 7 2 2" xfId="13439"/>
    <cellStyle name="Style 223 7 2 3" xfId="16197"/>
    <cellStyle name="Style 223 7 3" xfId="10759"/>
    <cellStyle name="Style 223 7 4" xfId="12114"/>
    <cellStyle name="Style 223 7 5" xfId="14946"/>
    <cellStyle name="Style 223 8" xfId="7082"/>
    <cellStyle name="Style 223 8 2" xfId="9423"/>
    <cellStyle name="Style 223 8 2 2" xfId="13678"/>
    <cellStyle name="Style 223 8 2 3" xfId="16415"/>
    <cellStyle name="Style 223 8 3" xfId="10998"/>
    <cellStyle name="Style 223 8 4" xfId="12353"/>
    <cellStyle name="Style 223 8 5" xfId="15185"/>
    <cellStyle name="Style 223 9" xfId="8224"/>
    <cellStyle name="Style 223 9 2" xfId="9662"/>
    <cellStyle name="Style 223 9 2 2" xfId="13899"/>
    <cellStyle name="Style 223 9 2 3" xfId="16636"/>
    <cellStyle name="Style 223 9 3" xfId="11219"/>
    <cellStyle name="Style 223 9 4" xfId="12574"/>
    <cellStyle name="Style 223 9 5" xfId="15406"/>
    <cellStyle name="Style 224" xfId="76"/>
    <cellStyle name="Style 225" xfId="77"/>
    <cellStyle name="Style 225 10" xfId="8396"/>
    <cellStyle name="Style 225 10 2" xfId="9834"/>
    <cellStyle name="Style 225 10 2 2" xfId="14071"/>
    <cellStyle name="Style 225 10 2 3" xfId="16808"/>
    <cellStyle name="Style 225 10 3" xfId="11391"/>
    <cellStyle name="Style 225 10 4" xfId="12746"/>
    <cellStyle name="Style 225 10 5" xfId="15578"/>
    <cellStyle name="Style 225 11" xfId="8332"/>
    <cellStyle name="Style 225 11 2" xfId="9770"/>
    <cellStyle name="Style 225 11 2 2" xfId="14007"/>
    <cellStyle name="Style 225 11 2 3" xfId="16744"/>
    <cellStyle name="Style 225 11 3" xfId="11327"/>
    <cellStyle name="Style 225 11 4" xfId="12682"/>
    <cellStyle name="Style 225 11 5" xfId="15514"/>
    <cellStyle name="Style 225 12" xfId="8450"/>
    <cellStyle name="Style 225 12 2" xfId="9886"/>
    <cellStyle name="Style 225 12 2 2" xfId="14123"/>
    <cellStyle name="Style 225 12 2 3" xfId="16860"/>
    <cellStyle name="Style 225 12 3" xfId="11443"/>
    <cellStyle name="Style 225 12 4" xfId="12798"/>
    <cellStyle name="Style 225 12 5" xfId="15630"/>
    <cellStyle name="Style 225 13" xfId="8634"/>
    <cellStyle name="Style 225 13 2" xfId="10070"/>
    <cellStyle name="Style 225 13 2 2" xfId="14307"/>
    <cellStyle name="Style 225 13 2 3" xfId="17044"/>
    <cellStyle name="Style 225 13 3" xfId="11627"/>
    <cellStyle name="Style 225 13 4" xfId="12982"/>
    <cellStyle name="Style 225 13 5" xfId="15814"/>
    <cellStyle name="Style 225 14" xfId="8637"/>
    <cellStyle name="Style 225 14 2" xfId="10073"/>
    <cellStyle name="Style 225 14 2 2" xfId="14310"/>
    <cellStyle name="Style 225 14 2 3" xfId="17047"/>
    <cellStyle name="Style 225 14 3" xfId="11630"/>
    <cellStyle name="Style 225 14 4" xfId="12985"/>
    <cellStyle name="Style 225 14 5" xfId="15817"/>
    <cellStyle name="Style 225 15" xfId="10240"/>
    <cellStyle name="Style 225 15 2" xfId="14477"/>
    <cellStyle name="Style 225 15 3" xfId="17214"/>
    <cellStyle name="Style 225 16" xfId="10357"/>
    <cellStyle name="Style 225 17" xfId="10470"/>
    <cellStyle name="Style 225 18" xfId="11798"/>
    <cellStyle name="Style 225 2" xfId="6585"/>
    <cellStyle name="Style 225 2 2" xfId="10163"/>
    <cellStyle name="Style 225 2 2 2" xfId="11720"/>
    <cellStyle name="Style 225 2 2 3" xfId="14400"/>
    <cellStyle name="Style 225 2 2 4" xfId="17137"/>
    <cellStyle name="Style 225 2 3" xfId="8926"/>
    <cellStyle name="Style 225 2 3 2" xfId="13181"/>
    <cellStyle name="Style 225 2 3 3" xfId="14610"/>
    <cellStyle name="Style 225 2 4" xfId="10501"/>
    <cellStyle name="Style 225 2 5" xfId="11856"/>
    <cellStyle name="Style 225 2 6" xfId="14688"/>
    <cellStyle name="Style 225 3" xfId="6898"/>
    <cellStyle name="Style 225 3 2" xfId="9239"/>
    <cellStyle name="Style 225 3 2 2" xfId="13494"/>
    <cellStyle name="Style 225 3 2 3" xfId="16249"/>
    <cellStyle name="Style 225 3 3" xfId="10814"/>
    <cellStyle name="Style 225 3 4" xfId="12169"/>
    <cellStyle name="Style 225 3 5" xfId="15001"/>
    <cellStyle name="Style 225 4" xfId="6834"/>
    <cellStyle name="Style 225 4 2" xfId="9175"/>
    <cellStyle name="Style 225 4 2 2" xfId="13430"/>
    <cellStyle name="Style 225 4 2 3" xfId="16190"/>
    <cellStyle name="Style 225 4 3" xfId="10750"/>
    <cellStyle name="Style 225 4 4" xfId="12105"/>
    <cellStyle name="Style 225 4 5" xfId="14937"/>
    <cellStyle name="Style 225 5" xfId="6631"/>
    <cellStyle name="Style 225 5 2" xfId="8972"/>
    <cellStyle name="Style 225 5 2 2" xfId="13227"/>
    <cellStyle name="Style 225 5 2 3" xfId="16013"/>
    <cellStyle name="Style 225 5 3" xfId="10547"/>
    <cellStyle name="Style 225 5 4" xfId="11902"/>
    <cellStyle name="Style 225 5 5" xfId="14734"/>
    <cellStyle name="Style 225 6" xfId="7043"/>
    <cellStyle name="Style 225 6 2" xfId="9384"/>
    <cellStyle name="Style 225 6 2 2" xfId="13639"/>
    <cellStyle name="Style 225 6 2 3" xfId="16376"/>
    <cellStyle name="Style 225 6 3" xfId="10959"/>
    <cellStyle name="Style 225 6 4" xfId="12314"/>
    <cellStyle name="Style 225 6 5" xfId="15146"/>
    <cellStyle name="Style 225 7" xfId="7044"/>
    <cellStyle name="Style 225 7 2" xfId="9385"/>
    <cellStyle name="Style 225 7 2 2" xfId="13640"/>
    <cellStyle name="Style 225 7 2 3" xfId="16377"/>
    <cellStyle name="Style 225 7 3" xfId="10960"/>
    <cellStyle name="Style 225 7 4" xfId="12315"/>
    <cellStyle name="Style 225 7 5" xfId="15147"/>
    <cellStyle name="Style 225 8" xfId="7083"/>
    <cellStyle name="Style 225 8 2" xfId="9424"/>
    <cellStyle name="Style 225 8 2 2" xfId="13679"/>
    <cellStyle name="Style 225 8 2 3" xfId="16416"/>
    <cellStyle name="Style 225 8 3" xfId="10999"/>
    <cellStyle name="Style 225 8 4" xfId="12354"/>
    <cellStyle name="Style 225 8 5" xfId="15186"/>
    <cellStyle name="Style 225 9" xfId="8223"/>
    <cellStyle name="Style 225 9 2" xfId="9661"/>
    <cellStyle name="Style 225 9 2 2" xfId="13898"/>
    <cellStyle name="Style 225 9 2 3" xfId="16635"/>
    <cellStyle name="Style 225 9 3" xfId="11218"/>
    <cellStyle name="Style 225 9 4" xfId="12573"/>
    <cellStyle name="Style 225 9 5" xfId="15405"/>
    <cellStyle name="Style 226" xfId="78"/>
    <cellStyle name="Style 226 10" xfId="8340"/>
    <cellStyle name="Style 226 10 2" xfId="9778"/>
    <cellStyle name="Style 226 10 2 2" xfId="14015"/>
    <cellStyle name="Style 226 10 2 3" xfId="16752"/>
    <cellStyle name="Style 226 10 3" xfId="11335"/>
    <cellStyle name="Style 226 10 4" xfId="12690"/>
    <cellStyle name="Style 226 10 5" xfId="15522"/>
    <cellStyle name="Style 226 11" xfId="8365"/>
    <cellStyle name="Style 226 11 2" xfId="9803"/>
    <cellStyle name="Style 226 11 2 2" xfId="14040"/>
    <cellStyle name="Style 226 11 2 3" xfId="16777"/>
    <cellStyle name="Style 226 11 3" xfId="11360"/>
    <cellStyle name="Style 226 11 4" xfId="12715"/>
    <cellStyle name="Style 226 11 5" xfId="15547"/>
    <cellStyle name="Style 226 12" xfId="8449"/>
    <cellStyle name="Style 226 12 2" xfId="9885"/>
    <cellStyle name="Style 226 12 2 2" xfId="14122"/>
    <cellStyle name="Style 226 12 2 3" xfId="16859"/>
    <cellStyle name="Style 226 12 3" xfId="11442"/>
    <cellStyle name="Style 226 12 4" xfId="12797"/>
    <cellStyle name="Style 226 12 5" xfId="15629"/>
    <cellStyle name="Style 226 13" xfId="8590"/>
    <cellStyle name="Style 226 13 2" xfId="10026"/>
    <cellStyle name="Style 226 13 2 2" xfId="14263"/>
    <cellStyle name="Style 226 13 2 3" xfId="17000"/>
    <cellStyle name="Style 226 13 3" xfId="11583"/>
    <cellStyle name="Style 226 13 4" xfId="12938"/>
    <cellStyle name="Style 226 13 5" xfId="15770"/>
    <cellStyle name="Style 226 14" xfId="8635"/>
    <cellStyle name="Style 226 14 2" xfId="10071"/>
    <cellStyle name="Style 226 14 2 2" xfId="14308"/>
    <cellStyle name="Style 226 14 2 3" xfId="17045"/>
    <cellStyle name="Style 226 14 3" xfId="11628"/>
    <cellStyle name="Style 226 14 4" xfId="12983"/>
    <cellStyle name="Style 226 14 5" xfId="15815"/>
    <cellStyle name="Style 226 15" xfId="8872"/>
    <cellStyle name="Style 226 15 2" xfId="13151"/>
    <cellStyle name="Style 226 15 3" xfId="14584"/>
    <cellStyle name="Style 226 16" xfId="10239"/>
    <cellStyle name="Style 226 16 2" xfId="14476"/>
    <cellStyle name="Style 226 16 3" xfId="17213"/>
    <cellStyle name="Style 226 17" xfId="10358"/>
    <cellStyle name="Style 226 18" xfId="10489"/>
    <cellStyle name="Style 226 19" xfId="11799"/>
    <cellStyle name="Style 226 2" xfId="6584"/>
    <cellStyle name="Style 226 2 2" xfId="10162"/>
    <cellStyle name="Style 226 2 2 2" xfId="11719"/>
    <cellStyle name="Style 226 2 2 3" xfId="14399"/>
    <cellStyle name="Style 226 2 2 4" xfId="17136"/>
    <cellStyle name="Style 226 2 3" xfId="8925"/>
    <cellStyle name="Style 226 2 3 2" xfId="13180"/>
    <cellStyle name="Style 226 2 3 3" xfId="14609"/>
    <cellStyle name="Style 226 2 4" xfId="10500"/>
    <cellStyle name="Style 226 2 5" xfId="11855"/>
    <cellStyle name="Style 226 2 6" xfId="14687"/>
    <cellStyle name="Style 226 3" xfId="6812"/>
    <cellStyle name="Style 226 3 2" xfId="9153"/>
    <cellStyle name="Style 226 3 2 2" xfId="13408"/>
    <cellStyle name="Style 226 3 2 3" xfId="16170"/>
    <cellStyle name="Style 226 3 3" xfId="10728"/>
    <cellStyle name="Style 226 3 4" xfId="12083"/>
    <cellStyle name="Style 226 3 5" xfId="14915"/>
    <cellStyle name="Style 226 4" xfId="6674"/>
    <cellStyle name="Style 226 4 2" xfId="9015"/>
    <cellStyle name="Style 226 4 2 2" xfId="13270"/>
    <cellStyle name="Style 226 4 2 3" xfId="16055"/>
    <cellStyle name="Style 226 4 3" xfId="10590"/>
    <cellStyle name="Style 226 4 4" xfId="11945"/>
    <cellStyle name="Style 226 4 5" xfId="14777"/>
    <cellStyle name="Style 226 5" xfId="6936"/>
    <cellStyle name="Style 226 5 2" xfId="9277"/>
    <cellStyle name="Style 226 5 2 2" xfId="13532"/>
    <cellStyle name="Style 226 5 2 3" xfId="16282"/>
    <cellStyle name="Style 226 5 3" xfId="10852"/>
    <cellStyle name="Style 226 5 4" xfId="12207"/>
    <cellStyle name="Style 226 5 5" xfId="15039"/>
    <cellStyle name="Style 226 6" xfId="6948"/>
    <cellStyle name="Style 226 6 2" xfId="9289"/>
    <cellStyle name="Style 226 6 2 2" xfId="13544"/>
    <cellStyle name="Style 226 6 2 3" xfId="16291"/>
    <cellStyle name="Style 226 6 3" xfId="10864"/>
    <cellStyle name="Style 226 6 4" xfId="12219"/>
    <cellStyle name="Style 226 6 5" xfId="15051"/>
    <cellStyle name="Style 226 7" xfId="6616"/>
    <cellStyle name="Style 226 7 2" xfId="8957"/>
    <cellStyle name="Style 226 7 2 2" xfId="13212"/>
    <cellStyle name="Style 226 7 2 3" xfId="15999"/>
    <cellStyle name="Style 226 7 3" xfId="10532"/>
    <cellStyle name="Style 226 7 4" xfId="11887"/>
    <cellStyle name="Style 226 7 5" xfId="14719"/>
    <cellStyle name="Style 226 8" xfId="7084"/>
    <cellStyle name="Style 226 8 2" xfId="9425"/>
    <cellStyle name="Style 226 8 2 2" xfId="13680"/>
    <cellStyle name="Style 226 8 2 3" xfId="16417"/>
    <cellStyle name="Style 226 8 3" xfId="11000"/>
    <cellStyle name="Style 226 8 4" xfId="12355"/>
    <cellStyle name="Style 226 8 5" xfId="15187"/>
    <cellStyle name="Style 226 9" xfId="8222"/>
    <cellStyle name="Style 226 9 2" xfId="9660"/>
    <cellStyle name="Style 226 9 2 2" xfId="13897"/>
    <cellStyle name="Style 226 9 2 3" xfId="16634"/>
    <cellStyle name="Style 226 9 3" xfId="11217"/>
    <cellStyle name="Style 226 9 4" xfId="12572"/>
    <cellStyle name="Style 226 9 5" xfId="15404"/>
    <cellStyle name="Style 227" xfId="79"/>
    <cellStyle name="Style 229" xfId="80"/>
    <cellStyle name="Style 229 10" xfId="8368"/>
    <cellStyle name="Style 229 10 2" xfId="9806"/>
    <cellStyle name="Style 229 10 2 2" xfId="14043"/>
    <cellStyle name="Style 229 10 2 3" xfId="16780"/>
    <cellStyle name="Style 229 10 3" xfId="11363"/>
    <cellStyle name="Style 229 10 4" xfId="12718"/>
    <cellStyle name="Style 229 10 5" xfId="15550"/>
    <cellStyle name="Style 229 11" xfId="8249"/>
    <cellStyle name="Style 229 11 2" xfId="9687"/>
    <cellStyle name="Style 229 11 2 2" xfId="13924"/>
    <cellStyle name="Style 229 11 2 3" xfId="16661"/>
    <cellStyle name="Style 229 11 3" xfId="11244"/>
    <cellStyle name="Style 229 11 4" xfId="12599"/>
    <cellStyle name="Style 229 11 5" xfId="15431"/>
    <cellStyle name="Style 229 12" xfId="8448"/>
    <cellStyle name="Style 229 12 2" xfId="9884"/>
    <cellStyle name="Style 229 12 2 2" xfId="14121"/>
    <cellStyle name="Style 229 12 2 3" xfId="16858"/>
    <cellStyle name="Style 229 12 3" xfId="11441"/>
    <cellStyle name="Style 229 12 4" xfId="12796"/>
    <cellStyle name="Style 229 12 5" xfId="15628"/>
    <cellStyle name="Style 229 13" xfId="8521"/>
    <cellStyle name="Style 229 13 2" xfId="9957"/>
    <cellStyle name="Style 229 13 2 2" xfId="14194"/>
    <cellStyle name="Style 229 13 2 3" xfId="16931"/>
    <cellStyle name="Style 229 13 3" xfId="11514"/>
    <cellStyle name="Style 229 13 4" xfId="12869"/>
    <cellStyle name="Style 229 13 5" xfId="15701"/>
    <cellStyle name="Style 229 14" xfId="8551"/>
    <cellStyle name="Style 229 14 2" xfId="9987"/>
    <cellStyle name="Style 229 14 2 2" xfId="14224"/>
    <cellStyle name="Style 229 14 2 3" xfId="16961"/>
    <cellStyle name="Style 229 14 3" xfId="11544"/>
    <cellStyle name="Style 229 14 4" xfId="12899"/>
    <cellStyle name="Style 229 14 5" xfId="15731"/>
    <cellStyle name="Style 229 15" xfId="8873"/>
    <cellStyle name="Style 229 15 2" xfId="13152"/>
    <cellStyle name="Style 229 15 3" xfId="14585"/>
    <cellStyle name="Style 229 16" xfId="10238"/>
    <cellStyle name="Style 229 16 2" xfId="14475"/>
    <cellStyle name="Style 229 16 3" xfId="17212"/>
    <cellStyle name="Style 229 17" xfId="10359"/>
    <cellStyle name="Style 229 18" xfId="10435"/>
    <cellStyle name="Style 229 19" xfId="11800"/>
    <cellStyle name="Style 229 2" xfId="6583"/>
    <cellStyle name="Style 229 2 2" xfId="10161"/>
    <cellStyle name="Style 229 2 2 2" xfId="11718"/>
    <cellStyle name="Style 229 2 2 3" xfId="14398"/>
    <cellStyle name="Style 229 2 2 4" xfId="17135"/>
    <cellStyle name="Style 229 2 3" xfId="8924"/>
    <cellStyle name="Style 229 2 3 2" xfId="13179"/>
    <cellStyle name="Style 229 2 3 3" xfId="14608"/>
    <cellStyle name="Style 229 2 4" xfId="10499"/>
    <cellStyle name="Style 229 2 5" xfId="11854"/>
    <cellStyle name="Style 229 2 6" xfId="14686"/>
    <cellStyle name="Style 229 3" xfId="6691"/>
    <cellStyle name="Style 229 3 2" xfId="9032"/>
    <cellStyle name="Style 229 3 2 2" xfId="13287"/>
    <cellStyle name="Style 229 3 2 3" xfId="16071"/>
    <cellStyle name="Style 229 3 3" xfId="10607"/>
    <cellStyle name="Style 229 3 4" xfId="11962"/>
    <cellStyle name="Style 229 3 5" xfId="14794"/>
    <cellStyle name="Style 229 4" xfId="7021"/>
    <cellStyle name="Style 229 4 2" xfId="9362"/>
    <cellStyle name="Style 229 4 2 2" xfId="13617"/>
    <cellStyle name="Style 229 4 2 3" xfId="16354"/>
    <cellStyle name="Style 229 4 3" xfId="10937"/>
    <cellStyle name="Style 229 4 4" xfId="12292"/>
    <cellStyle name="Style 229 4 5" xfId="15124"/>
    <cellStyle name="Style 229 5" xfId="6679"/>
    <cellStyle name="Style 229 5 2" xfId="9020"/>
    <cellStyle name="Style 229 5 2 2" xfId="13275"/>
    <cellStyle name="Style 229 5 2 3" xfId="16059"/>
    <cellStyle name="Style 229 5 3" xfId="10595"/>
    <cellStyle name="Style 229 5 4" xfId="11950"/>
    <cellStyle name="Style 229 5 5" xfId="14782"/>
    <cellStyle name="Style 229 6" xfId="6754"/>
    <cellStyle name="Style 229 6 2" xfId="9095"/>
    <cellStyle name="Style 229 6 2 2" xfId="13350"/>
    <cellStyle name="Style 229 6 2 3" xfId="16122"/>
    <cellStyle name="Style 229 6 3" xfId="10670"/>
    <cellStyle name="Style 229 6 4" xfId="12025"/>
    <cellStyle name="Style 229 6 5" xfId="14857"/>
    <cellStyle name="Style 229 7" xfId="6626"/>
    <cellStyle name="Style 229 7 2" xfId="8967"/>
    <cellStyle name="Style 229 7 2 2" xfId="13222"/>
    <cellStyle name="Style 229 7 2 3" xfId="16009"/>
    <cellStyle name="Style 229 7 3" xfId="10542"/>
    <cellStyle name="Style 229 7 4" xfId="11897"/>
    <cellStyle name="Style 229 7 5" xfId="14729"/>
    <cellStyle name="Style 229 8" xfId="7085"/>
    <cellStyle name="Style 229 8 2" xfId="9426"/>
    <cellStyle name="Style 229 8 2 2" xfId="13681"/>
    <cellStyle name="Style 229 8 2 3" xfId="16418"/>
    <cellStyle name="Style 229 8 3" xfId="11001"/>
    <cellStyle name="Style 229 8 4" xfId="12356"/>
    <cellStyle name="Style 229 8 5" xfId="15188"/>
    <cellStyle name="Style 229 9" xfId="8221"/>
    <cellStyle name="Style 229 9 2" xfId="9659"/>
    <cellStyle name="Style 229 9 2 2" xfId="13896"/>
    <cellStyle name="Style 229 9 2 3" xfId="16633"/>
    <cellStyle name="Style 229 9 3" xfId="11216"/>
    <cellStyle name="Style 229 9 4" xfId="12571"/>
    <cellStyle name="Style 229 9 5" xfId="15403"/>
    <cellStyle name="Style 230" xfId="81"/>
    <cellStyle name="Style 230 10" xfId="8353"/>
    <cellStyle name="Style 230 10 2" xfId="9791"/>
    <cellStyle name="Style 230 10 2 2" xfId="14028"/>
    <cellStyle name="Style 230 10 2 3" xfId="16765"/>
    <cellStyle name="Style 230 10 3" xfId="11348"/>
    <cellStyle name="Style 230 10 4" xfId="12703"/>
    <cellStyle name="Style 230 10 5" xfId="15535"/>
    <cellStyle name="Style 230 11" xfId="8413"/>
    <cellStyle name="Style 230 11 2" xfId="9851"/>
    <cellStyle name="Style 230 11 2 2" xfId="14088"/>
    <cellStyle name="Style 230 11 2 3" xfId="16825"/>
    <cellStyle name="Style 230 11 3" xfId="11408"/>
    <cellStyle name="Style 230 11 4" xfId="12763"/>
    <cellStyle name="Style 230 11 5" xfId="15595"/>
    <cellStyle name="Style 230 12" xfId="8447"/>
    <cellStyle name="Style 230 12 2" xfId="9883"/>
    <cellStyle name="Style 230 12 2 2" xfId="14120"/>
    <cellStyle name="Style 230 12 2 3" xfId="16857"/>
    <cellStyle name="Style 230 12 3" xfId="11440"/>
    <cellStyle name="Style 230 12 4" xfId="12795"/>
    <cellStyle name="Style 230 12 5" xfId="15627"/>
    <cellStyle name="Style 230 13" xfId="8471"/>
    <cellStyle name="Style 230 13 2" xfId="9907"/>
    <cellStyle name="Style 230 13 2 2" xfId="14144"/>
    <cellStyle name="Style 230 13 2 3" xfId="16881"/>
    <cellStyle name="Style 230 13 3" xfId="11464"/>
    <cellStyle name="Style 230 13 4" xfId="12819"/>
    <cellStyle name="Style 230 13 5" xfId="15651"/>
    <cellStyle name="Style 230 14" xfId="8546"/>
    <cellStyle name="Style 230 14 2" xfId="9982"/>
    <cellStyle name="Style 230 14 2 2" xfId="14219"/>
    <cellStyle name="Style 230 14 2 3" xfId="16956"/>
    <cellStyle name="Style 230 14 3" xfId="11539"/>
    <cellStyle name="Style 230 14 4" xfId="12894"/>
    <cellStyle name="Style 230 14 5" xfId="15726"/>
    <cellStyle name="Style 230 15" xfId="8874"/>
    <cellStyle name="Style 230 15 2" xfId="13153"/>
    <cellStyle name="Style 230 15 3" xfId="14586"/>
    <cellStyle name="Style 230 16" xfId="10237"/>
    <cellStyle name="Style 230 16 2" xfId="14474"/>
    <cellStyle name="Style 230 16 3" xfId="17211"/>
    <cellStyle name="Style 230 17" xfId="10360"/>
    <cellStyle name="Style 230 18" xfId="10468"/>
    <cellStyle name="Style 230 19" xfId="11801"/>
    <cellStyle name="Style 230 2" xfId="6582"/>
    <cellStyle name="Style 230 2 2" xfId="10160"/>
    <cellStyle name="Style 230 2 2 2" xfId="11717"/>
    <cellStyle name="Style 230 2 2 3" xfId="14397"/>
    <cellStyle name="Style 230 2 2 4" xfId="17134"/>
    <cellStyle name="Style 230 2 3" xfId="8923"/>
    <cellStyle name="Style 230 2 3 2" xfId="13178"/>
    <cellStyle name="Style 230 2 3 3" xfId="14607"/>
    <cellStyle name="Style 230 2 4" xfId="10498"/>
    <cellStyle name="Style 230 2 5" xfId="11853"/>
    <cellStyle name="Style 230 2 6" xfId="14685"/>
    <cellStyle name="Style 230 3" xfId="6669"/>
    <cellStyle name="Style 230 3 2" xfId="9010"/>
    <cellStyle name="Style 230 3 2 2" xfId="13265"/>
    <cellStyle name="Style 230 3 2 3" xfId="16050"/>
    <cellStyle name="Style 230 3 3" xfId="10585"/>
    <cellStyle name="Style 230 3 4" xfId="11940"/>
    <cellStyle name="Style 230 3 5" xfId="14772"/>
    <cellStyle name="Style 230 4" xfId="6702"/>
    <cellStyle name="Style 230 4 2" xfId="9043"/>
    <cellStyle name="Style 230 4 2 2" xfId="13298"/>
    <cellStyle name="Style 230 4 2 3" xfId="16082"/>
    <cellStyle name="Style 230 4 3" xfId="10618"/>
    <cellStyle name="Style 230 4 4" xfId="11973"/>
    <cellStyle name="Style 230 4 5" xfId="14805"/>
    <cellStyle name="Style 230 5" xfId="6706"/>
    <cellStyle name="Style 230 5 2" xfId="9047"/>
    <cellStyle name="Style 230 5 2 2" xfId="13302"/>
    <cellStyle name="Style 230 5 2 3" xfId="16086"/>
    <cellStyle name="Style 230 5 3" xfId="10622"/>
    <cellStyle name="Style 230 5 4" xfId="11977"/>
    <cellStyle name="Style 230 5 5" xfId="14809"/>
    <cellStyle name="Style 230 6" xfId="6831"/>
    <cellStyle name="Style 230 6 2" xfId="9172"/>
    <cellStyle name="Style 230 6 2 2" xfId="13427"/>
    <cellStyle name="Style 230 6 2 3" xfId="16187"/>
    <cellStyle name="Style 230 6 3" xfId="10747"/>
    <cellStyle name="Style 230 6 4" xfId="12102"/>
    <cellStyle name="Style 230 6 5" xfId="14934"/>
    <cellStyle name="Style 230 7" xfId="6988"/>
    <cellStyle name="Style 230 7 2" xfId="9329"/>
    <cellStyle name="Style 230 7 2 2" xfId="13584"/>
    <cellStyle name="Style 230 7 2 3" xfId="16328"/>
    <cellStyle name="Style 230 7 3" xfId="10904"/>
    <cellStyle name="Style 230 7 4" xfId="12259"/>
    <cellStyle name="Style 230 7 5" xfId="15091"/>
    <cellStyle name="Style 230 8" xfId="7086"/>
    <cellStyle name="Style 230 8 2" xfId="9427"/>
    <cellStyle name="Style 230 8 2 2" xfId="13682"/>
    <cellStyle name="Style 230 8 2 3" xfId="16419"/>
    <cellStyle name="Style 230 8 3" xfId="11002"/>
    <cellStyle name="Style 230 8 4" xfId="12357"/>
    <cellStyle name="Style 230 8 5" xfId="15189"/>
    <cellStyle name="Style 230 9" xfId="8220"/>
    <cellStyle name="Style 230 9 2" xfId="9658"/>
    <cellStyle name="Style 230 9 2 2" xfId="13895"/>
    <cellStyle name="Style 230 9 2 3" xfId="16632"/>
    <cellStyle name="Style 230 9 3" xfId="11215"/>
    <cellStyle name="Style 230 9 4" xfId="12570"/>
    <cellStyle name="Style 230 9 5" xfId="15402"/>
    <cellStyle name="Style 231" xfId="82"/>
    <cellStyle name="Style 231 10" xfId="8287"/>
    <cellStyle name="Style 231 10 2" xfId="9725"/>
    <cellStyle name="Style 231 10 2 2" xfId="13962"/>
    <cellStyle name="Style 231 10 2 3" xfId="16699"/>
    <cellStyle name="Style 231 10 3" xfId="11282"/>
    <cellStyle name="Style 231 10 4" xfId="12637"/>
    <cellStyle name="Style 231 10 5" xfId="15469"/>
    <cellStyle name="Style 231 11" xfId="8389"/>
    <cellStyle name="Style 231 11 2" xfId="9827"/>
    <cellStyle name="Style 231 11 2 2" xfId="14064"/>
    <cellStyle name="Style 231 11 2 3" xfId="16801"/>
    <cellStyle name="Style 231 11 3" xfId="11384"/>
    <cellStyle name="Style 231 11 4" xfId="12739"/>
    <cellStyle name="Style 231 11 5" xfId="15571"/>
    <cellStyle name="Style 231 12" xfId="8446"/>
    <cellStyle name="Style 231 12 2" xfId="9882"/>
    <cellStyle name="Style 231 12 2 2" xfId="14119"/>
    <cellStyle name="Style 231 12 2 3" xfId="16856"/>
    <cellStyle name="Style 231 12 3" xfId="11439"/>
    <cellStyle name="Style 231 12 4" xfId="12794"/>
    <cellStyle name="Style 231 12 5" xfId="15626"/>
    <cellStyle name="Style 231 13" xfId="8506"/>
    <cellStyle name="Style 231 13 2" xfId="9942"/>
    <cellStyle name="Style 231 13 2 2" xfId="14179"/>
    <cellStyle name="Style 231 13 2 3" xfId="16916"/>
    <cellStyle name="Style 231 13 3" xfId="11499"/>
    <cellStyle name="Style 231 13 4" xfId="12854"/>
    <cellStyle name="Style 231 13 5" xfId="15686"/>
    <cellStyle name="Style 231 14" xfId="8638"/>
    <cellStyle name="Style 231 14 2" xfId="10074"/>
    <cellStyle name="Style 231 14 2 2" xfId="14311"/>
    <cellStyle name="Style 231 14 2 3" xfId="17048"/>
    <cellStyle name="Style 231 14 3" xfId="11631"/>
    <cellStyle name="Style 231 14 4" xfId="12986"/>
    <cellStyle name="Style 231 14 5" xfId="15818"/>
    <cellStyle name="Style 231 15" xfId="8875"/>
    <cellStyle name="Style 231 15 2" xfId="13154"/>
    <cellStyle name="Style 231 15 3" xfId="14587"/>
    <cellStyle name="Style 231 16" xfId="10236"/>
    <cellStyle name="Style 231 16 2" xfId="14473"/>
    <cellStyle name="Style 231 16 3" xfId="17210"/>
    <cellStyle name="Style 231 17" xfId="10361"/>
    <cellStyle name="Style 231 18" xfId="10488"/>
    <cellStyle name="Style 231 19" xfId="11802"/>
    <cellStyle name="Style 231 2" xfId="6596"/>
    <cellStyle name="Style 231 2 2" xfId="10171"/>
    <cellStyle name="Style 231 2 2 2" xfId="11728"/>
    <cellStyle name="Style 231 2 2 3" xfId="14408"/>
    <cellStyle name="Style 231 2 2 4" xfId="17145"/>
    <cellStyle name="Style 231 2 3" xfId="8937"/>
    <cellStyle name="Style 231 2 3 2" xfId="13192"/>
    <cellStyle name="Style 231 2 3 3" xfId="14618"/>
    <cellStyle name="Style 231 2 4" xfId="10512"/>
    <cellStyle name="Style 231 2 5" xfId="11867"/>
    <cellStyle name="Style 231 2 6" xfId="14699"/>
    <cellStyle name="Style 231 3" xfId="6874"/>
    <cellStyle name="Style 231 3 2" xfId="9215"/>
    <cellStyle name="Style 231 3 2 2" xfId="13470"/>
    <cellStyle name="Style 231 3 2 3" xfId="16226"/>
    <cellStyle name="Style 231 3 3" xfId="10790"/>
    <cellStyle name="Style 231 3 4" xfId="12145"/>
    <cellStyle name="Style 231 3 5" xfId="14977"/>
    <cellStyle name="Style 231 4" xfId="6809"/>
    <cellStyle name="Style 231 4 2" xfId="9150"/>
    <cellStyle name="Style 231 4 2 2" xfId="13405"/>
    <cellStyle name="Style 231 4 2 3" xfId="16169"/>
    <cellStyle name="Style 231 4 3" xfId="10725"/>
    <cellStyle name="Style 231 4 4" xfId="12080"/>
    <cellStyle name="Style 231 4 5" xfId="14912"/>
    <cellStyle name="Style 231 5" xfId="6909"/>
    <cellStyle name="Style 231 5 2" xfId="9250"/>
    <cellStyle name="Style 231 5 2 2" xfId="13505"/>
    <cellStyle name="Style 231 5 2 3" xfId="16256"/>
    <cellStyle name="Style 231 5 3" xfId="10825"/>
    <cellStyle name="Style 231 5 4" xfId="12180"/>
    <cellStyle name="Style 231 5 5" xfId="15012"/>
    <cellStyle name="Style 231 6" xfId="6862"/>
    <cellStyle name="Style 231 6 2" xfId="9203"/>
    <cellStyle name="Style 231 6 2 2" xfId="13458"/>
    <cellStyle name="Style 231 6 2 3" xfId="16214"/>
    <cellStyle name="Style 231 6 3" xfId="10778"/>
    <cellStyle name="Style 231 6 4" xfId="12133"/>
    <cellStyle name="Style 231 6 5" xfId="14965"/>
    <cellStyle name="Style 231 7" xfId="7064"/>
    <cellStyle name="Style 231 7 2" xfId="9405"/>
    <cellStyle name="Style 231 7 2 2" xfId="13660"/>
    <cellStyle name="Style 231 7 2 3" xfId="16397"/>
    <cellStyle name="Style 231 7 3" xfId="10980"/>
    <cellStyle name="Style 231 7 4" xfId="12335"/>
    <cellStyle name="Style 231 7 5" xfId="15167"/>
    <cellStyle name="Style 231 8" xfId="7087"/>
    <cellStyle name="Style 231 8 2" xfId="9428"/>
    <cellStyle name="Style 231 8 2 2" xfId="13683"/>
    <cellStyle name="Style 231 8 2 3" xfId="16420"/>
    <cellStyle name="Style 231 8 3" xfId="11003"/>
    <cellStyle name="Style 231 8 4" xfId="12358"/>
    <cellStyle name="Style 231 8 5" xfId="15190"/>
    <cellStyle name="Style 231 9" xfId="8219"/>
    <cellStyle name="Style 231 9 2" xfId="9657"/>
    <cellStyle name="Style 231 9 2 2" xfId="13894"/>
    <cellStyle name="Style 231 9 2 3" xfId="16631"/>
    <cellStyle name="Style 231 9 3" xfId="11214"/>
    <cellStyle name="Style 231 9 4" xfId="12569"/>
    <cellStyle name="Style 231 9 5" xfId="15401"/>
    <cellStyle name="Style 243" xfId="122"/>
    <cellStyle name="Style 243 10" xfId="8259"/>
    <cellStyle name="Style 243 10 2" xfId="9697"/>
    <cellStyle name="Style 243 10 2 2" xfId="13934"/>
    <cellStyle name="Style 243 10 2 3" xfId="16671"/>
    <cellStyle name="Style 243 10 3" xfId="11254"/>
    <cellStyle name="Style 243 10 4" xfId="12609"/>
    <cellStyle name="Style 243 10 5" xfId="15441"/>
    <cellStyle name="Style 243 11" xfId="8317"/>
    <cellStyle name="Style 243 11 2" xfId="9755"/>
    <cellStyle name="Style 243 11 2 2" xfId="13992"/>
    <cellStyle name="Style 243 11 2 3" xfId="16729"/>
    <cellStyle name="Style 243 11 3" xfId="11312"/>
    <cellStyle name="Style 243 11 4" xfId="12667"/>
    <cellStyle name="Style 243 11 5" xfId="15499"/>
    <cellStyle name="Style 243 12" xfId="8665"/>
    <cellStyle name="Style 243 12 2" xfId="10101"/>
    <cellStyle name="Style 243 12 2 2" xfId="14338"/>
    <cellStyle name="Style 243 12 2 3" xfId="17075"/>
    <cellStyle name="Style 243 12 3" xfId="11658"/>
    <cellStyle name="Style 243 12 4" xfId="13013"/>
    <cellStyle name="Style 243 12 5" xfId="15845"/>
    <cellStyle name="Style 243 13" xfId="8486"/>
    <cellStyle name="Style 243 13 2" xfId="9922"/>
    <cellStyle name="Style 243 13 2 2" xfId="14159"/>
    <cellStyle name="Style 243 13 2 3" xfId="16896"/>
    <cellStyle name="Style 243 13 3" xfId="11479"/>
    <cellStyle name="Style 243 13 4" xfId="12834"/>
    <cellStyle name="Style 243 13 5" xfId="15666"/>
    <cellStyle name="Style 243 14" xfId="8568"/>
    <cellStyle name="Style 243 14 2" xfId="10004"/>
    <cellStyle name="Style 243 14 2 2" xfId="14241"/>
    <cellStyle name="Style 243 14 2 3" xfId="16978"/>
    <cellStyle name="Style 243 14 3" xfId="11561"/>
    <cellStyle name="Style 243 14 4" xfId="12916"/>
    <cellStyle name="Style 243 14 5" xfId="15748"/>
    <cellStyle name="Style 243 15" xfId="10306"/>
    <cellStyle name="Style 243 15 2" xfId="14543"/>
    <cellStyle name="Style 243 15 3" xfId="17280"/>
    <cellStyle name="Style 243 16" xfId="10391"/>
    <cellStyle name="Style 243 17" xfId="10438"/>
    <cellStyle name="Style 243 18" xfId="11831"/>
    <cellStyle name="Style 243 2" xfId="6982"/>
    <cellStyle name="Style 243 2 2" xfId="10219"/>
    <cellStyle name="Style 243 2 2 2" xfId="11776"/>
    <cellStyle name="Style 243 2 2 3" xfId="14456"/>
    <cellStyle name="Style 243 2 2 4" xfId="17193"/>
    <cellStyle name="Style 243 2 3" xfId="9323"/>
    <cellStyle name="Style 243 2 3 2" xfId="13578"/>
    <cellStyle name="Style 243 2 3 3" xfId="14666"/>
    <cellStyle name="Style 243 2 4" xfId="10898"/>
    <cellStyle name="Style 243 2 5" xfId="12253"/>
    <cellStyle name="Style 243 2 6" xfId="15085"/>
    <cellStyle name="Style 243 3" xfId="6836"/>
    <cellStyle name="Style 243 3 2" xfId="9177"/>
    <cellStyle name="Style 243 3 2 2" xfId="13432"/>
    <cellStyle name="Style 243 3 2 3" xfId="16192"/>
    <cellStyle name="Style 243 3 3" xfId="10752"/>
    <cellStyle name="Style 243 3 4" xfId="12107"/>
    <cellStyle name="Style 243 3 5" xfId="14939"/>
    <cellStyle name="Style 243 4" xfId="6947"/>
    <cellStyle name="Style 243 4 2" xfId="9288"/>
    <cellStyle name="Style 243 4 2 2" xfId="13543"/>
    <cellStyle name="Style 243 4 2 3" xfId="16290"/>
    <cellStyle name="Style 243 4 3" xfId="10863"/>
    <cellStyle name="Style 243 4 4" xfId="12218"/>
    <cellStyle name="Style 243 4 5" xfId="15050"/>
    <cellStyle name="Style 243 5" xfId="6795"/>
    <cellStyle name="Style 243 5 2" xfId="9136"/>
    <cellStyle name="Style 243 5 2 2" xfId="13391"/>
    <cellStyle name="Style 243 5 2 3" xfId="16160"/>
    <cellStyle name="Style 243 5 3" xfId="10711"/>
    <cellStyle name="Style 243 5 4" xfId="12066"/>
    <cellStyle name="Style 243 5 5" xfId="14898"/>
    <cellStyle name="Style 243 6" xfId="6958"/>
    <cellStyle name="Style 243 6 2" xfId="9299"/>
    <cellStyle name="Style 243 6 2 2" xfId="13554"/>
    <cellStyle name="Style 243 6 2 3" xfId="16301"/>
    <cellStyle name="Style 243 6 3" xfId="10874"/>
    <cellStyle name="Style 243 6 4" xfId="12229"/>
    <cellStyle name="Style 243 6 5" xfId="15061"/>
    <cellStyle name="Style 243 7" xfId="7053"/>
    <cellStyle name="Style 243 7 2" xfId="9394"/>
    <cellStyle name="Style 243 7 2 2" xfId="13649"/>
    <cellStyle name="Style 243 7 2 3" xfId="16386"/>
    <cellStyle name="Style 243 7 3" xfId="10969"/>
    <cellStyle name="Style 243 7 4" xfId="12324"/>
    <cellStyle name="Style 243 7 5" xfId="15156"/>
    <cellStyle name="Style 243 8" xfId="7116"/>
    <cellStyle name="Style 243 8 2" xfId="9457"/>
    <cellStyle name="Style 243 8 2 2" xfId="13712"/>
    <cellStyle name="Style 243 8 2 3" xfId="16449"/>
    <cellStyle name="Style 243 8 3" xfId="11032"/>
    <cellStyle name="Style 243 8 4" xfId="12387"/>
    <cellStyle name="Style 243 8 5" xfId="15219"/>
    <cellStyle name="Style 243 9" xfId="8392"/>
    <cellStyle name="Style 243 9 2" xfId="9830"/>
    <cellStyle name="Style 243 9 2 2" xfId="14067"/>
    <cellStyle name="Style 243 9 2 3" xfId="16804"/>
    <cellStyle name="Style 243 9 3" xfId="11387"/>
    <cellStyle name="Style 243 9 4" xfId="12742"/>
    <cellStyle name="Style 243 9 5" xfId="15574"/>
    <cellStyle name="Style 246" xfId="124"/>
    <cellStyle name="Style 246 10" xfId="8269"/>
    <cellStyle name="Style 246 10 2" xfId="9707"/>
    <cellStyle name="Style 246 10 2 2" xfId="13944"/>
    <cellStyle name="Style 246 10 2 3" xfId="16681"/>
    <cellStyle name="Style 246 10 3" xfId="11264"/>
    <cellStyle name="Style 246 10 4" xfId="12619"/>
    <cellStyle name="Style 246 10 5" xfId="15451"/>
    <cellStyle name="Style 246 11" xfId="8291"/>
    <cellStyle name="Style 246 11 2" xfId="9729"/>
    <cellStyle name="Style 246 11 2 2" xfId="13966"/>
    <cellStyle name="Style 246 11 2 3" xfId="16703"/>
    <cellStyle name="Style 246 11 3" xfId="11286"/>
    <cellStyle name="Style 246 11 4" xfId="12641"/>
    <cellStyle name="Style 246 11 5" xfId="15473"/>
    <cellStyle name="Style 246 12" xfId="8493"/>
    <cellStyle name="Style 246 12 2" xfId="9929"/>
    <cellStyle name="Style 246 12 2 2" xfId="14166"/>
    <cellStyle name="Style 246 12 2 3" xfId="16903"/>
    <cellStyle name="Style 246 12 3" xfId="11486"/>
    <cellStyle name="Style 246 12 4" xfId="12841"/>
    <cellStyle name="Style 246 12 5" xfId="15673"/>
    <cellStyle name="Style 246 13" xfId="8620"/>
    <cellStyle name="Style 246 13 2" xfId="10056"/>
    <cellStyle name="Style 246 13 2 2" xfId="14293"/>
    <cellStyle name="Style 246 13 2 3" xfId="17030"/>
    <cellStyle name="Style 246 13 3" xfId="11613"/>
    <cellStyle name="Style 246 13 4" xfId="12968"/>
    <cellStyle name="Style 246 13 5" xfId="15800"/>
    <cellStyle name="Style 246 14" xfId="8543"/>
    <cellStyle name="Style 246 14 2" xfId="9979"/>
    <cellStyle name="Style 246 14 2 2" xfId="14216"/>
    <cellStyle name="Style 246 14 2 3" xfId="16953"/>
    <cellStyle name="Style 246 14 3" xfId="11536"/>
    <cellStyle name="Style 246 14 4" xfId="12891"/>
    <cellStyle name="Style 246 14 5" xfId="15723"/>
    <cellStyle name="Style 246 15" xfId="10285"/>
    <cellStyle name="Style 246 15 2" xfId="14522"/>
    <cellStyle name="Style 246 15 3" xfId="17259"/>
    <cellStyle name="Style 246 16" xfId="10393"/>
    <cellStyle name="Style 246 17" xfId="10475"/>
    <cellStyle name="Style 246 18" xfId="11833"/>
    <cellStyle name="Style 246 2" xfId="6675"/>
    <cellStyle name="Style 246 2 2" xfId="10180"/>
    <cellStyle name="Style 246 2 2 2" xfId="11737"/>
    <cellStyle name="Style 246 2 2 3" xfId="14417"/>
    <cellStyle name="Style 246 2 2 4" xfId="17154"/>
    <cellStyle name="Style 246 2 3" xfId="9016"/>
    <cellStyle name="Style 246 2 3 2" xfId="13271"/>
    <cellStyle name="Style 246 2 3 3" xfId="14627"/>
    <cellStyle name="Style 246 2 4" xfId="10591"/>
    <cellStyle name="Style 246 2 5" xfId="11946"/>
    <cellStyle name="Style 246 2 6" xfId="14778"/>
    <cellStyle name="Style 246 3" xfId="6849"/>
    <cellStyle name="Style 246 3 2" xfId="9190"/>
    <cellStyle name="Style 246 3 2 2" xfId="13445"/>
    <cellStyle name="Style 246 3 2 3" xfId="16201"/>
    <cellStyle name="Style 246 3 3" xfId="10765"/>
    <cellStyle name="Style 246 3 4" xfId="12120"/>
    <cellStyle name="Style 246 3 5" xfId="14952"/>
    <cellStyle name="Style 246 4" xfId="6769"/>
    <cellStyle name="Style 246 4 2" xfId="9110"/>
    <cellStyle name="Style 246 4 2 2" xfId="13365"/>
    <cellStyle name="Style 246 4 2 3" xfId="16137"/>
    <cellStyle name="Style 246 4 3" xfId="10685"/>
    <cellStyle name="Style 246 4 4" xfId="12040"/>
    <cellStyle name="Style 246 4 5" xfId="14872"/>
    <cellStyle name="Style 246 5" xfId="6905"/>
    <cellStyle name="Style 246 5 2" xfId="9246"/>
    <cellStyle name="Style 246 5 2 2" xfId="13501"/>
    <cellStyle name="Style 246 5 2 3" xfId="16254"/>
    <cellStyle name="Style 246 5 3" xfId="10821"/>
    <cellStyle name="Style 246 5 4" xfId="12176"/>
    <cellStyle name="Style 246 5 5" xfId="15008"/>
    <cellStyle name="Style 246 6" xfId="6896"/>
    <cellStyle name="Style 246 6 2" xfId="9237"/>
    <cellStyle name="Style 246 6 2 2" xfId="13492"/>
    <cellStyle name="Style 246 6 2 3" xfId="16247"/>
    <cellStyle name="Style 246 6 3" xfId="10812"/>
    <cellStyle name="Style 246 6 4" xfId="12167"/>
    <cellStyle name="Style 246 6 5" xfId="14999"/>
    <cellStyle name="Style 246 7" xfId="6743"/>
    <cellStyle name="Style 246 7 2" xfId="9084"/>
    <cellStyle name="Style 246 7 2 2" xfId="13339"/>
    <cellStyle name="Style 246 7 2 3" xfId="16112"/>
    <cellStyle name="Style 246 7 3" xfId="10659"/>
    <cellStyle name="Style 246 7 4" xfId="12014"/>
    <cellStyle name="Style 246 7 5" xfId="14846"/>
    <cellStyle name="Style 246 8" xfId="7118"/>
    <cellStyle name="Style 246 8 2" xfId="9459"/>
    <cellStyle name="Style 246 8 2 2" xfId="13714"/>
    <cellStyle name="Style 246 8 2 3" xfId="16451"/>
    <cellStyle name="Style 246 8 3" xfId="11034"/>
    <cellStyle name="Style 246 8 4" xfId="12389"/>
    <cellStyle name="Style 246 8 5" xfId="15221"/>
    <cellStyle name="Style 246 9" xfId="8255"/>
    <cellStyle name="Style 246 9 2" xfId="9693"/>
    <cellStyle name="Style 246 9 2 2" xfId="13930"/>
    <cellStyle name="Style 246 9 2 3" xfId="16667"/>
    <cellStyle name="Style 246 9 3" xfId="11250"/>
    <cellStyle name="Style 246 9 4" xfId="12605"/>
    <cellStyle name="Style 246 9 5" xfId="15437"/>
    <cellStyle name="Style 247" xfId="123"/>
    <cellStyle name="Style 247 10" xfId="8378"/>
    <cellStyle name="Style 247 10 2" xfId="9816"/>
    <cellStyle name="Style 247 10 2 2" xfId="14053"/>
    <cellStyle name="Style 247 10 2 3" xfId="16790"/>
    <cellStyle name="Style 247 10 3" xfId="11373"/>
    <cellStyle name="Style 247 10 4" xfId="12728"/>
    <cellStyle name="Style 247 10 5" xfId="15560"/>
    <cellStyle name="Style 247 11" xfId="8279"/>
    <cellStyle name="Style 247 11 2" xfId="9717"/>
    <cellStyle name="Style 247 11 2 2" xfId="13954"/>
    <cellStyle name="Style 247 11 2 3" xfId="16691"/>
    <cellStyle name="Style 247 11 3" xfId="11274"/>
    <cellStyle name="Style 247 11 4" xfId="12629"/>
    <cellStyle name="Style 247 11 5" xfId="15461"/>
    <cellStyle name="Style 247 12" xfId="8549"/>
    <cellStyle name="Style 247 12 2" xfId="9985"/>
    <cellStyle name="Style 247 12 2 2" xfId="14222"/>
    <cellStyle name="Style 247 12 2 3" xfId="16959"/>
    <cellStyle name="Style 247 12 3" xfId="11542"/>
    <cellStyle name="Style 247 12 4" xfId="12897"/>
    <cellStyle name="Style 247 12 5" xfId="15729"/>
    <cellStyle name="Style 247 13" xfId="8576"/>
    <cellStyle name="Style 247 13 2" xfId="10012"/>
    <cellStyle name="Style 247 13 2 2" xfId="14249"/>
    <cellStyle name="Style 247 13 2 3" xfId="16986"/>
    <cellStyle name="Style 247 13 3" xfId="11569"/>
    <cellStyle name="Style 247 13 4" xfId="12924"/>
    <cellStyle name="Style 247 13 5" xfId="15756"/>
    <cellStyle name="Style 247 14" xfId="8710"/>
    <cellStyle name="Style 247 14 2" xfId="10146"/>
    <cellStyle name="Style 247 14 2 2" xfId="14383"/>
    <cellStyle name="Style 247 14 2 3" xfId="17120"/>
    <cellStyle name="Style 247 14 3" xfId="11703"/>
    <cellStyle name="Style 247 14 4" xfId="13058"/>
    <cellStyle name="Style 247 14 5" xfId="15890"/>
    <cellStyle name="Style 247 15" xfId="10321"/>
    <cellStyle name="Style 247 15 2" xfId="14558"/>
    <cellStyle name="Style 247 15 3" xfId="17295"/>
    <cellStyle name="Style 247 16" xfId="10392"/>
    <cellStyle name="Style 247 17" xfId="10459"/>
    <cellStyle name="Style 247 18" xfId="11832"/>
    <cellStyle name="Style 247 2" xfId="6776"/>
    <cellStyle name="Style 247 2 2" xfId="10194"/>
    <cellStyle name="Style 247 2 2 2" xfId="11751"/>
    <cellStyle name="Style 247 2 2 3" xfId="14431"/>
    <cellStyle name="Style 247 2 2 4" xfId="17168"/>
    <cellStyle name="Style 247 2 3" xfId="9117"/>
    <cellStyle name="Style 247 2 3 2" xfId="13372"/>
    <cellStyle name="Style 247 2 3 3" xfId="14641"/>
    <cellStyle name="Style 247 2 4" xfId="10692"/>
    <cellStyle name="Style 247 2 5" xfId="12047"/>
    <cellStyle name="Style 247 2 6" xfId="14879"/>
    <cellStyle name="Style 247 3" xfId="6855"/>
    <cellStyle name="Style 247 3 2" xfId="9196"/>
    <cellStyle name="Style 247 3 2 2" xfId="13451"/>
    <cellStyle name="Style 247 3 2 3" xfId="16207"/>
    <cellStyle name="Style 247 3 3" xfId="10771"/>
    <cellStyle name="Style 247 3 4" xfId="12126"/>
    <cellStyle name="Style 247 3 5" xfId="14958"/>
    <cellStyle name="Style 247 4" xfId="6764"/>
    <cellStyle name="Style 247 4 2" xfId="9105"/>
    <cellStyle name="Style 247 4 2 2" xfId="13360"/>
    <cellStyle name="Style 247 4 2 3" xfId="16132"/>
    <cellStyle name="Style 247 4 3" xfId="10680"/>
    <cellStyle name="Style 247 4 4" xfId="12035"/>
    <cellStyle name="Style 247 4 5" xfId="14867"/>
    <cellStyle name="Style 247 5" xfId="6611"/>
    <cellStyle name="Style 247 5 2" xfId="8952"/>
    <cellStyle name="Style 247 5 2 2" xfId="13207"/>
    <cellStyle name="Style 247 5 2 3" xfId="15994"/>
    <cellStyle name="Style 247 5 3" xfId="10527"/>
    <cellStyle name="Style 247 5 4" xfId="11882"/>
    <cellStyle name="Style 247 5 5" xfId="14714"/>
    <cellStyle name="Style 247 6" xfId="6879"/>
    <cellStyle name="Style 247 6 2" xfId="9220"/>
    <cellStyle name="Style 247 6 2 2" xfId="13475"/>
    <cellStyle name="Style 247 6 2 3" xfId="16230"/>
    <cellStyle name="Style 247 6 3" xfId="10795"/>
    <cellStyle name="Style 247 6 4" xfId="12150"/>
    <cellStyle name="Style 247 6 5" xfId="14982"/>
    <cellStyle name="Style 247 7" xfId="6824"/>
    <cellStyle name="Style 247 7 2" xfId="9165"/>
    <cellStyle name="Style 247 7 2 2" xfId="13420"/>
    <cellStyle name="Style 247 7 2 3" xfId="16180"/>
    <cellStyle name="Style 247 7 3" xfId="10740"/>
    <cellStyle name="Style 247 7 4" xfId="12095"/>
    <cellStyle name="Style 247 7 5" xfId="14927"/>
    <cellStyle name="Style 247 8" xfId="7117"/>
    <cellStyle name="Style 247 8 2" xfId="9458"/>
    <cellStyle name="Style 247 8 2 2" xfId="13713"/>
    <cellStyle name="Style 247 8 2 3" xfId="16450"/>
    <cellStyle name="Style 247 8 3" xfId="11033"/>
    <cellStyle name="Style 247 8 4" xfId="12388"/>
    <cellStyle name="Style 247 8 5" xfId="15220"/>
    <cellStyle name="Style 247 9" xfId="8292"/>
    <cellStyle name="Style 247 9 2" xfId="9730"/>
    <cellStyle name="Style 247 9 2 2" xfId="13967"/>
    <cellStyle name="Style 247 9 2 3" xfId="16704"/>
    <cellStyle name="Style 247 9 3" xfId="11287"/>
    <cellStyle name="Style 247 9 4" xfId="12642"/>
    <cellStyle name="Style 247 9 5" xfId="15474"/>
    <cellStyle name="Style 257" xfId="83"/>
    <cellStyle name="Style 257 10" xfId="8268"/>
    <cellStyle name="Style 257 10 2" xfId="9706"/>
    <cellStyle name="Style 257 10 2 2" xfId="13943"/>
    <cellStyle name="Style 257 10 2 3" xfId="16680"/>
    <cellStyle name="Style 257 10 3" xfId="11263"/>
    <cellStyle name="Style 257 10 4" xfId="12618"/>
    <cellStyle name="Style 257 10 5" xfId="15450"/>
    <cellStyle name="Style 257 11" xfId="8355"/>
    <cellStyle name="Style 257 11 2" xfId="9793"/>
    <cellStyle name="Style 257 11 2 2" xfId="14030"/>
    <cellStyle name="Style 257 11 2 3" xfId="16767"/>
    <cellStyle name="Style 257 11 3" xfId="11350"/>
    <cellStyle name="Style 257 11 4" xfId="12705"/>
    <cellStyle name="Style 257 11 5" xfId="15537"/>
    <cellStyle name="Style 257 12" xfId="8445"/>
    <cellStyle name="Style 257 12 2" xfId="9881"/>
    <cellStyle name="Style 257 12 2 2" xfId="14118"/>
    <cellStyle name="Style 257 12 2 3" xfId="16855"/>
    <cellStyle name="Style 257 12 3" xfId="11438"/>
    <cellStyle name="Style 257 12 4" xfId="12793"/>
    <cellStyle name="Style 257 12 5" xfId="15625"/>
    <cellStyle name="Style 257 13" xfId="8588"/>
    <cellStyle name="Style 257 13 2" xfId="10024"/>
    <cellStyle name="Style 257 13 2 2" xfId="14261"/>
    <cellStyle name="Style 257 13 2 3" xfId="16998"/>
    <cellStyle name="Style 257 13 3" xfId="11581"/>
    <cellStyle name="Style 257 13 4" xfId="12936"/>
    <cellStyle name="Style 257 13 5" xfId="15768"/>
    <cellStyle name="Style 257 14" xfId="8604"/>
    <cellStyle name="Style 257 14 2" xfId="10040"/>
    <cellStyle name="Style 257 14 2 2" xfId="14277"/>
    <cellStyle name="Style 257 14 2 3" xfId="17014"/>
    <cellStyle name="Style 257 14 3" xfId="11597"/>
    <cellStyle name="Style 257 14 4" xfId="12952"/>
    <cellStyle name="Style 257 14 5" xfId="15784"/>
    <cellStyle name="Style 257 15" xfId="10235"/>
    <cellStyle name="Style 257 15 2" xfId="14472"/>
    <cellStyle name="Style 257 15 3" xfId="17209"/>
    <cellStyle name="Style 257 16" xfId="10362"/>
    <cellStyle name="Style 257 17" xfId="10451"/>
    <cellStyle name="Style 257 18" xfId="11803"/>
    <cellStyle name="Style 257 2" xfId="6597"/>
    <cellStyle name="Style 257 2 2" xfId="10172"/>
    <cellStyle name="Style 257 2 2 2" xfId="11729"/>
    <cellStyle name="Style 257 2 2 3" xfId="14409"/>
    <cellStyle name="Style 257 2 2 4" xfId="17146"/>
    <cellStyle name="Style 257 2 3" xfId="8938"/>
    <cellStyle name="Style 257 2 3 2" xfId="13193"/>
    <cellStyle name="Style 257 2 3 3" xfId="14619"/>
    <cellStyle name="Style 257 2 4" xfId="10513"/>
    <cellStyle name="Style 257 2 5" xfId="11868"/>
    <cellStyle name="Style 257 2 6" xfId="14700"/>
    <cellStyle name="Style 257 3" xfId="6993"/>
    <cellStyle name="Style 257 3 2" xfId="9334"/>
    <cellStyle name="Style 257 3 2 2" xfId="13589"/>
    <cellStyle name="Style 257 3 2 3" xfId="16333"/>
    <cellStyle name="Style 257 3 3" xfId="10909"/>
    <cellStyle name="Style 257 3 4" xfId="12264"/>
    <cellStyle name="Style 257 3 5" xfId="15096"/>
    <cellStyle name="Style 257 4" xfId="6746"/>
    <cellStyle name="Style 257 4 2" xfId="9087"/>
    <cellStyle name="Style 257 4 2 2" xfId="13342"/>
    <cellStyle name="Style 257 4 2 3" xfId="16115"/>
    <cellStyle name="Style 257 4 3" xfId="10662"/>
    <cellStyle name="Style 257 4 4" xfId="12017"/>
    <cellStyle name="Style 257 4 5" xfId="14849"/>
    <cellStyle name="Style 257 5" xfId="6650"/>
    <cellStyle name="Style 257 5 2" xfId="8991"/>
    <cellStyle name="Style 257 5 2 2" xfId="13246"/>
    <cellStyle name="Style 257 5 2 3" xfId="16031"/>
    <cellStyle name="Style 257 5 3" xfId="10566"/>
    <cellStyle name="Style 257 5 4" xfId="11921"/>
    <cellStyle name="Style 257 5 5" xfId="14753"/>
    <cellStyle name="Style 257 6" xfId="6618"/>
    <cellStyle name="Style 257 6 2" xfId="8959"/>
    <cellStyle name="Style 257 6 2 2" xfId="13214"/>
    <cellStyle name="Style 257 6 2 3" xfId="16001"/>
    <cellStyle name="Style 257 6 3" xfId="10534"/>
    <cellStyle name="Style 257 6 4" xfId="11889"/>
    <cellStyle name="Style 257 6 5" xfId="14721"/>
    <cellStyle name="Style 257 7" xfId="6641"/>
    <cellStyle name="Style 257 7 2" xfId="8982"/>
    <cellStyle name="Style 257 7 2 2" xfId="13237"/>
    <cellStyle name="Style 257 7 2 3" xfId="16022"/>
    <cellStyle name="Style 257 7 3" xfId="10557"/>
    <cellStyle name="Style 257 7 4" xfId="11912"/>
    <cellStyle name="Style 257 7 5" xfId="14744"/>
    <cellStyle name="Style 257 8" xfId="7088"/>
    <cellStyle name="Style 257 8 2" xfId="9429"/>
    <cellStyle name="Style 257 8 2 2" xfId="13684"/>
    <cellStyle name="Style 257 8 2 3" xfId="16421"/>
    <cellStyle name="Style 257 8 3" xfId="11004"/>
    <cellStyle name="Style 257 8 4" xfId="12359"/>
    <cellStyle name="Style 257 8 5" xfId="15191"/>
    <cellStyle name="Style 257 9" xfId="8218"/>
    <cellStyle name="Style 257 9 2" xfId="9656"/>
    <cellStyle name="Style 257 9 2 2" xfId="13893"/>
    <cellStyle name="Style 257 9 2 3" xfId="16630"/>
    <cellStyle name="Style 257 9 3" xfId="11213"/>
    <cellStyle name="Style 257 9 4" xfId="12568"/>
    <cellStyle name="Style 257 9 5" xfId="15400"/>
    <cellStyle name="Style 258" xfId="84"/>
    <cellStyle name="Style 259" xfId="85"/>
    <cellStyle name="Style 259 10" xfId="8261"/>
    <cellStyle name="Style 259 10 2" xfId="9699"/>
    <cellStyle name="Style 259 10 2 2" xfId="13936"/>
    <cellStyle name="Style 259 10 2 3" xfId="16673"/>
    <cellStyle name="Style 259 10 3" xfId="11256"/>
    <cellStyle name="Style 259 10 4" xfId="12611"/>
    <cellStyle name="Style 259 10 5" xfId="15443"/>
    <cellStyle name="Style 259 11" xfId="8409"/>
    <cellStyle name="Style 259 11 2" xfId="9847"/>
    <cellStyle name="Style 259 11 2 2" xfId="14084"/>
    <cellStyle name="Style 259 11 2 3" xfId="16821"/>
    <cellStyle name="Style 259 11 3" xfId="11404"/>
    <cellStyle name="Style 259 11 4" xfId="12759"/>
    <cellStyle name="Style 259 11 5" xfId="15591"/>
    <cellStyle name="Style 259 12" xfId="8444"/>
    <cellStyle name="Style 259 12 2" xfId="9880"/>
    <cellStyle name="Style 259 12 2 2" xfId="14117"/>
    <cellStyle name="Style 259 12 2 3" xfId="16854"/>
    <cellStyle name="Style 259 12 3" xfId="11437"/>
    <cellStyle name="Style 259 12 4" xfId="12792"/>
    <cellStyle name="Style 259 12 5" xfId="15624"/>
    <cellStyle name="Style 259 13" xfId="8671"/>
    <cellStyle name="Style 259 13 2" xfId="10107"/>
    <cellStyle name="Style 259 13 2 2" xfId="14344"/>
    <cellStyle name="Style 259 13 2 3" xfId="17081"/>
    <cellStyle name="Style 259 13 3" xfId="11664"/>
    <cellStyle name="Style 259 13 4" xfId="13019"/>
    <cellStyle name="Style 259 13 5" xfId="15851"/>
    <cellStyle name="Style 259 14" xfId="8485"/>
    <cellStyle name="Style 259 14 2" xfId="9921"/>
    <cellStyle name="Style 259 14 2 2" xfId="14158"/>
    <cellStyle name="Style 259 14 2 3" xfId="16895"/>
    <cellStyle name="Style 259 14 3" xfId="11478"/>
    <cellStyle name="Style 259 14 4" xfId="12833"/>
    <cellStyle name="Style 259 14 5" xfId="15665"/>
    <cellStyle name="Style 259 15" xfId="10234"/>
    <cellStyle name="Style 259 15 2" xfId="14471"/>
    <cellStyle name="Style 259 15 3" xfId="17208"/>
    <cellStyle name="Style 259 16" xfId="10363"/>
    <cellStyle name="Style 259 17" xfId="10460"/>
    <cellStyle name="Style 259 18" xfId="11804"/>
    <cellStyle name="Style 259 2" xfId="7011"/>
    <cellStyle name="Style 259 2 2" xfId="10226"/>
    <cellStyle name="Style 259 2 2 2" xfId="11783"/>
    <cellStyle name="Style 259 2 2 3" xfId="14463"/>
    <cellStyle name="Style 259 2 2 4" xfId="17200"/>
    <cellStyle name="Style 259 2 3" xfId="9352"/>
    <cellStyle name="Style 259 2 3 2" xfId="13607"/>
    <cellStyle name="Style 259 2 3 3" xfId="14673"/>
    <cellStyle name="Style 259 2 4" xfId="10927"/>
    <cellStyle name="Style 259 2 5" xfId="12282"/>
    <cellStyle name="Style 259 2 6" xfId="15114"/>
    <cellStyle name="Style 259 3" xfId="6646"/>
    <cellStyle name="Style 259 3 2" xfId="8987"/>
    <cellStyle name="Style 259 3 2 2" xfId="13242"/>
    <cellStyle name="Style 259 3 2 3" xfId="16027"/>
    <cellStyle name="Style 259 3 3" xfId="10562"/>
    <cellStyle name="Style 259 3 4" xfId="11917"/>
    <cellStyle name="Style 259 3 5" xfId="14749"/>
    <cellStyle name="Style 259 4" xfId="6949"/>
    <cellStyle name="Style 259 4 2" xfId="9290"/>
    <cellStyle name="Style 259 4 2 2" xfId="13545"/>
    <cellStyle name="Style 259 4 2 3" xfId="16292"/>
    <cellStyle name="Style 259 4 3" xfId="10865"/>
    <cellStyle name="Style 259 4 4" xfId="12220"/>
    <cellStyle name="Style 259 4 5" xfId="15052"/>
    <cellStyle name="Style 259 5" xfId="6825"/>
    <cellStyle name="Style 259 5 2" xfId="9166"/>
    <cellStyle name="Style 259 5 2 2" xfId="13421"/>
    <cellStyle name="Style 259 5 2 3" xfId="16181"/>
    <cellStyle name="Style 259 5 3" xfId="10741"/>
    <cellStyle name="Style 259 5 4" xfId="12096"/>
    <cellStyle name="Style 259 5 5" xfId="14928"/>
    <cellStyle name="Style 259 6" xfId="6980"/>
    <cellStyle name="Style 259 6 2" xfId="9321"/>
    <cellStyle name="Style 259 6 2 2" xfId="13576"/>
    <cellStyle name="Style 259 6 2 3" xfId="16322"/>
    <cellStyle name="Style 259 6 3" xfId="10896"/>
    <cellStyle name="Style 259 6 4" xfId="12251"/>
    <cellStyle name="Style 259 6 5" xfId="15083"/>
    <cellStyle name="Style 259 7" xfId="7060"/>
    <cellStyle name="Style 259 7 2" xfId="9401"/>
    <cellStyle name="Style 259 7 2 2" xfId="13656"/>
    <cellStyle name="Style 259 7 2 3" xfId="16393"/>
    <cellStyle name="Style 259 7 3" xfId="10976"/>
    <cellStyle name="Style 259 7 4" xfId="12331"/>
    <cellStyle name="Style 259 7 5" xfId="15163"/>
    <cellStyle name="Style 259 8" xfId="7089"/>
    <cellStyle name="Style 259 8 2" xfId="9430"/>
    <cellStyle name="Style 259 8 2 2" xfId="13685"/>
    <cellStyle name="Style 259 8 2 3" xfId="16422"/>
    <cellStyle name="Style 259 8 3" xfId="11005"/>
    <cellStyle name="Style 259 8 4" xfId="12360"/>
    <cellStyle name="Style 259 8 5" xfId="15192"/>
    <cellStyle name="Style 259 9" xfId="8217"/>
    <cellStyle name="Style 259 9 2" xfId="9655"/>
    <cellStyle name="Style 259 9 2 2" xfId="13892"/>
    <cellStyle name="Style 259 9 2 3" xfId="16629"/>
    <cellStyle name="Style 259 9 3" xfId="11212"/>
    <cellStyle name="Style 259 9 4" xfId="12567"/>
    <cellStyle name="Style 259 9 5" xfId="15399"/>
    <cellStyle name="Style 260" xfId="86"/>
    <cellStyle name="Style 260 10" xfId="8383"/>
    <cellStyle name="Style 260 10 2" xfId="9821"/>
    <cellStyle name="Style 260 10 2 2" xfId="14058"/>
    <cellStyle name="Style 260 10 2 3" xfId="16795"/>
    <cellStyle name="Style 260 10 3" xfId="11378"/>
    <cellStyle name="Style 260 10 4" xfId="12733"/>
    <cellStyle name="Style 260 10 5" xfId="15565"/>
    <cellStyle name="Style 260 11" xfId="8352"/>
    <cellStyle name="Style 260 11 2" xfId="9790"/>
    <cellStyle name="Style 260 11 2 2" xfId="14027"/>
    <cellStyle name="Style 260 11 2 3" xfId="16764"/>
    <cellStyle name="Style 260 11 3" xfId="11347"/>
    <cellStyle name="Style 260 11 4" xfId="12702"/>
    <cellStyle name="Style 260 11 5" xfId="15534"/>
    <cellStyle name="Style 260 12" xfId="8467"/>
    <cellStyle name="Style 260 12 2" xfId="9903"/>
    <cellStyle name="Style 260 12 2 2" xfId="14140"/>
    <cellStyle name="Style 260 12 2 3" xfId="16877"/>
    <cellStyle name="Style 260 12 3" xfId="11460"/>
    <cellStyle name="Style 260 12 4" xfId="12815"/>
    <cellStyle name="Style 260 12 5" xfId="15647"/>
    <cellStyle name="Style 260 13" xfId="8686"/>
    <cellStyle name="Style 260 13 2" xfId="10122"/>
    <cellStyle name="Style 260 13 2 2" xfId="14359"/>
    <cellStyle name="Style 260 13 2 3" xfId="17096"/>
    <cellStyle name="Style 260 13 3" xfId="11679"/>
    <cellStyle name="Style 260 13 4" xfId="13034"/>
    <cellStyle name="Style 260 13 5" xfId="15866"/>
    <cellStyle name="Style 260 14" xfId="8720"/>
    <cellStyle name="Style 260 14 2" xfId="10156"/>
    <cellStyle name="Style 260 14 2 2" xfId="14393"/>
    <cellStyle name="Style 260 14 2 3" xfId="17130"/>
    <cellStyle name="Style 260 14 3" xfId="11713"/>
    <cellStyle name="Style 260 14 4" xfId="13068"/>
    <cellStyle name="Style 260 14 5" xfId="15900"/>
    <cellStyle name="Style 260 15" xfId="8876"/>
    <cellStyle name="Style 260 15 2" xfId="13155"/>
    <cellStyle name="Style 260 15 3" xfId="14588"/>
    <cellStyle name="Style 260 16" xfId="10255"/>
    <cellStyle name="Style 260 16 2" xfId="14492"/>
    <cellStyle name="Style 260 16 3" xfId="17229"/>
    <cellStyle name="Style 260 17" xfId="10364"/>
    <cellStyle name="Style 260 18" xfId="10476"/>
    <cellStyle name="Style 260 19" xfId="11805"/>
    <cellStyle name="Style 260 2" xfId="6710"/>
    <cellStyle name="Style 260 2 2" xfId="10182"/>
    <cellStyle name="Style 260 2 2 2" xfId="11739"/>
    <cellStyle name="Style 260 2 2 3" xfId="14419"/>
    <cellStyle name="Style 260 2 2 4" xfId="17156"/>
    <cellStyle name="Style 260 2 3" xfId="9051"/>
    <cellStyle name="Style 260 2 3 2" xfId="13306"/>
    <cellStyle name="Style 260 2 3 3" xfId="14629"/>
    <cellStyle name="Style 260 2 4" xfId="10626"/>
    <cellStyle name="Style 260 2 5" xfId="11981"/>
    <cellStyle name="Style 260 2 6" xfId="14813"/>
    <cellStyle name="Style 260 3" xfId="6638"/>
    <cellStyle name="Style 260 3 2" xfId="8979"/>
    <cellStyle name="Style 260 3 2 2" xfId="13234"/>
    <cellStyle name="Style 260 3 2 3" xfId="16019"/>
    <cellStyle name="Style 260 3 3" xfId="10554"/>
    <cellStyle name="Style 260 3 4" xfId="11909"/>
    <cellStyle name="Style 260 3 5" xfId="14741"/>
    <cellStyle name="Style 260 4" xfId="7001"/>
    <cellStyle name="Style 260 4 2" xfId="9342"/>
    <cellStyle name="Style 260 4 2 2" xfId="13597"/>
    <cellStyle name="Style 260 4 2 3" xfId="16341"/>
    <cellStyle name="Style 260 4 3" xfId="10917"/>
    <cellStyle name="Style 260 4 4" xfId="12272"/>
    <cellStyle name="Style 260 4 5" xfId="15104"/>
    <cellStyle name="Style 260 5" xfId="6941"/>
    <cellStyle name="Style 260 5 2" xfId="9282"/>
    <cellStyle name="Style 260 5 2 2" xfId="13537"/>
    <cellStyle name="Style 260 5 2 3" xfId="16287"/>
    <cellStyle name="Style 260 5 3" xfId="10857"/>
    <cellStyle name="Style 260 5 4" xfId="12212"/>
    <cellStyle name="Style 260 5 5" xfId="15044"/>
    <cellStyle name="Style 260 6" xfId="6607"/>
    <cellStyle name="Style 260 6 2" xfId="8948"/>
    <cellStyle name="Style 260 6 2 2" xfId="13203"/>
    <cellStyle name="Style 260 6 2 3" xfId="15990"/>
    <cellStyle name="Style 260 6 3" xfId="10523"/>
    <cellStyle name="Style 260 6 4" xfId="11878"/>
    <cellStyle name="Style 260 6 5" xfId="14710"/>
    <cellStyle name="Style 260 7" xfId="6871"/>
    <cellStyle name="Style 260 7 2" xfId="9212"/>
    <cellStyle name="Style 260 7 2 2" xfId="13467"/>
    <cellStyle name="Style 260 7 2 3" xfId="16223"/>
    <cellStyle name="Style 260 7 3" xfId="10787"/>
    <cellStyle name="Style 260 7 4" xfId="12142"/>
    <cellStyle name="Style 260 7 5" xfId="14974"/>
    <cellStyle name="Style 260 8" xfId="7090"/>
    <cellStyle name="Style 260 8 2" xfId="9431"/>
    <cellStyle name="Style 260 8 2 2" xfId="13686"/>
    <cellStyle name="Style 260 8 2 3" xfId="16423"/>
    <cellStyle name="Style 260 8 3" xfId="11006"/>
    <cellStyle name="Style 260 8 4" xfId="12361"/>
    <cellStyle name="Style 260 8 5" xfId="15193"/>
    <cellStyle name="Style 260 9" xfId="8216"/>
    <cellStyle name="Style 260 9 2" xfId="9654"/>
    <cellStyle name="Style 260 9 2 2" xfId="13891"/>
    <cellStyle name="Style 260 9 2 3" xfId="16628"/>
    <cellStyle name="Style 260 9 3" xfId="11211"/>
    <cellStyle name="Style 260 9 4" xfId="12566"/>
    <cellStyle name="Style 260 9 5" xfId="15398"/>
    <cellStyle name="Style 261" xfId="87"/>
    <cellStyle name="Style 263" xfId="88"/>
    <cellStyle name="Style 263 10" xfId="8397"/>
    <cellStyle name="Style 263 10 2" xfId="9835"/>
    <cellStyle name="Style 263 10 2 2" xfId="14072"/>
    <cellStyle name="Style 263 10 2 3" xfId="16809"/>
    <cellStyle name="Style 263 10 3" xfId="11392"/>
    <cellStyle name="Style 263 10 4" xfId="12747"/>
    <cellStyle name="Style 263 10 5" xfId="15579"/>
    <cellStyle name="Style 263 11" xfId="8330"/>
    <cellStyle name="Style 263 11 2" xfId="9768"/>
    <cellStyle name="Style 263 11 2 2" xfId="14005"/>
    <cellStyle name="Style 263 11 2 3" xfId="16742"/>
    <cellStyle name="Style 263 11 3" xfId="11325"/>
    <cellStyle name="Style 263 11 4" xfId="12680"/>
    <cellStyle name="Style 263 11 5" xfId="15512"/>
    <cellStyle name="Style 263 12" xfId="8466"/>
    <cellStyle name="Style 263 12 2" xfId="9902"/>
    <cellStyle name="Style 263 12 2 2" xfId="14139"/>
    <cellStyle name="Style 263 12 2 3" xfId="16876"/>
    <cellStyle name="Style 263 12 3" xfId="11459"/>
    <cellStyle name="Style 263 12 4" xfId="12814"/>
    <cellStyle name="Style 263 12 5" xfId="15646"/>
    <cellStyle name="Style 263 13" xfId="8651"/>
    <cellStyle name="Style 263 13 2" xfId="10087"/>
    <cellStyle name="Style 263 13 2 2" xfId="14324"/>
    <cellStyle name="Style 263 13 2 3" xfId="17061"/>
    <cellStyle name="Style 263 13 3" xfId="11644"/>
    <cellStyle name="Style 263 13 4" xfId="12999"/>
    <cellStyle name="Style 263 13 5" xfId="15831"/>
    <cellStyle name="Style 263 14" xfId="8695"/>
    <cellStyle name="Style 263 14 2" xfId="10131"/>
    <cellStyle name="Style 263 14 2 2" xfId="14368"/>
    <cellStyle name="Style 263 14 2 3" xfId="17105"/>
    <cellStyle name="Style 263 14 3" xfId="11688"/>
    <cellStyle name="Style 263 14 4" xfId="13043"/>
    <cellStyle name="Style 263 14 5" xfId="15875"/>
    <cellStyle name="Style 263 15" xfId="8877"/>
    <cellStyle name="Style 263 15 2" xfId="13156"/>
    <cellStyle name="Style 263 15 3" xfId="14589"/>
    <cellStyle name="Style 263 16" xfId="10254"/>
    <cellStyle name="Style 263 16 2" xfId="14491"/>
    <cellStyle name="Style 263 16 3" xfId="17228"/>
    <cellStyle name="Style 263 17" xfId="10365"/>
    <cellStyle name="Style 263 18" xfId="10420"/>
    <cellStyle name="Style 263 19" xfId="11806"/>
    <cellStyle name="Style 263 2" xfId="7007"/>
    <cellStyle name="Style 263 2 2" xfId="10223"/>
    <cellStyle name="Style 263 2 2 2" xfId="11780"/>
    <cellStyle name="Style 263 2 2 3" xfId="14460"/>
    <cellStyle name="Style 263 2 2 4" xfId="17197"/>
    <cellStyle name="Style 263 2 3" xfId="9348"/>
    <cellStyle name="Style 263 2 3 2" xfId="13603"/>
    <cellStyle name="Style 263 2 3 3" xfId="14670"/>
    <cellStyle name="Style 263 2 4" xfId="10923"/>
    <cellStyle name="Style 263 2 5" xfId="12278"/>
    <cellStyle name="Style 263 2 6" xfId="15110"/>
    <cellStyle name="Style 263 3" xfId="6883"/>
    <cellStyle name="Style 263 3 2" xfId="9224"/>
    <cellStyle name="Style 263 3 2 2" xfId="13479"/>
    <cellStyle name="Style 263 3 2 3" xfId="16234"/>
    <cellStyle name="Style 263 3 3" xfId="10799"/>
    <cellStyle name="Style 263 3 4" xfId="12154"/>
    <cellStyle name="Style 263 3 5" xfId="14986"/>
    <cellStyle name="Style 263 4" xfId="6986"/>
    <cellStyle name="Style 263 4 2" xfId="9327"/>
    <cellStyle name="Style 263 4 2 2" xfId="13582"/>
    <cellStyle name="Style 263 4 2 3" xfId="16326"/>
    <cellStyle name="Style 263 4 3" xfId="10902"/>
    <cellStyle name="Style 263 4 4" xfId="12257"/>
    <cellStyle name="Style 263 4 5" xfId="15089"/>
    <cellStyle name="Style 263 5" xfId="6971"/>
    <cellStyle name="Style 263 5 2" xfId="9312"/>
    <cellStyle name="Style 263 5 2 2" xfId="13567"/>
    <cellStyle name="Style 263 5 2 3" xfId="16314"/>
    <cellStyle name="Style 263 5 3" xfId="10887"/>
    <cellStyle name="Style 263 5 4" xfId="12242"/>
    <cellStyle name="Style 263 5 5" xfId="15074"/>
    <cellStyle name="Style 263 6" xfId="6880"/>
    <cellStyle name="Style 263 6 2" xfId="9221"/>
    <cellStyle name="Style 263 6 2 2" xfId="13476"/>
    <cellStyle name="Style 263 6 2 3" xfId="16231"/>
    <cellStyle name="Style 263 6 3" xfId="10796"/>
    <cellStyle name="Style 263 6 4" xfId="12151"/>
    <cellStyle name="Style 263 6 5" xfId="14983"/>
    <cellStyle name="Style 263 7" xfId="6923"/>
    <cellStyle name="Style 263 7 2" xfId="9264"/>
    <cellStyle name="Style 263 7 2 2" xfId="13519"/>
    <cellStyle name="Style 263 7 2 3" xfId="16269"/>
    <cellStyle name="Style 263 7 3" xfId="10839"/>
    <cellStyle name="Style 263 7 4" xfId="12194"/>
    <cellStyle name="Style 263 7 5" xfId="15026"/>
    <cellStyle name="Style 263 8" xfId="7091"/>
    <cellStyle name="Style 263 8 2" xfId="9432"/>
    <cellStyle name="Style 263 8 2 2" xfId="13687"/>
    <cellStyle name="Style 263 8 2 3" xfId="16424"/>
    <cellStyle name="Style 263 8 3" xfId="11007"/>
    <cellStyle name="Style 263 8 4" xfId="12362"/>
    <cellStyle name="Style 263 8 5" xfId="15194"/>
    <cellStyle name="Style 263 9" xfId="8233"/>
    <cellStyle name="Style 263 9 2" xfId="9671"/>
    <cellStyle name="Style 263 9 2 2" xfId="13908"/>
    <cellStyle name="Style 263 9 2 3" xfId="16645"/>
    <cellStyle name="Style 263 9 3" xfId="11228"/>
    <cellStyle name="Style 263 9 4" xfId="12583"/>
    <cellStyle name="Style 263 9 5" xfId="15415"/>
    <cellStyle name="Style 264" xfId="89"/>
    <cellStyle name="Style 264 10" xfId="8250"/>
    <cellStyle name="Style 264 10 2" xfId="9688"/>
    <cellStyle name="Style 264 10 2 2" xfId="13925"/>
    <cellStyle name="Style 264 10 2 3" xfId="16662"/>
    <cellStyle name="Style 264 10 3" xfId="11245"/>
    <cellStyle name="Style 264 10 4" xfId="12600"/>
    <cellStyle name="Style 264 10 5" xfId="15432"/>
    <cellStyle name="Style 264 11" xfId="8426"/>
    <cellStyle name="Style 264 11 2" xfId="9864"/>
    <cellStyle name="Style 264 11 2 2" xfId="14101"/>
    <cellStyle name="Style 264 11 2 3" xfId="16838"/>
    <cellStyle name="Style 264 11 3" xfId="11421"/>
    <cellStyle name="Style 264 11 4" xfId="12776"/>
    <cellStyle name="Style 264 11 5" xfId="15608"/>
    <cellStyle name="Style 264 12" xfId="8698"/>
    <cellStyle name="Style 264 12 2" xfId="10134"/>
    <cellStyle name="Style 264 12 2 2" xfId="14371"/>
    <cellStyle name="Style 264 12 2 3" xfId="17108"/>
    <cellStyle name="Style 264 12 3" xfId="11691"/>
    <cellStyle name="Style 264 12 4" xfId="13046"/>
    <cellStyle name="Style 264 12 5" xfId="15878"/>
    <cellStyle name="Style 264 13" xfId="8709"/>
    <cellStyle name="Style 264 13 2" xfId="10145"/>
    <cellStyle name="Style 264 13 2 2" xfId="14382"/>
    <cellStyle name="Style 264 13 2 3" xfId="17119"/>
    <cellStyle name="Style 264 13 3" xfId="11702"/>
    <cellStyle name="Style 264 13 4" xfId="13057"/>
    <cellStyle name="Style 264 13 5" xfId="15889"/>
    <cellStyle name="Style 264 14" xfId="8717"/>
    <cellStyle name="Style 264 14 2" xfId="10153"/>
    <cellStyle name="Style 264 14 2 2" xfId="14390"/>
    <cellStyle name="Style 264 14 2 3" xfId="17127"/>
    <cellStyle name="Style 264 14 3" xfId="11710"/>
    <cellStyle name="Style 264 14 4" xfId="13065"/>
    <cellStyle name="Style 264 14 5" xfId="15897"/>
    <cellStyle name="Style 264 15" xfId="8878"/>
    <cellStyle name="Style 264 15 2" xfId="13157"/>
    <cellStyle name="Style 264 15 3" xfId="14590"/>
    <cellStyle name="Style 264 16" xfId="10336"/>
    <cellStyle name="Style 264 16 2" xfId="14573"/>
    <cellStyle name="Style 264 16 3" xfId="17310"/>
    <cellStyle name="Style 264 17" xfId="10366"/>
    <cellStyle name="Style 264 18" xfId="10466"/>
    <cellStyle name="Style 264 19" xfId="11807"/>
    <cellStyle name="Style 264 2" xfId="6814"/>
    <cellStyle name="Style 264 2 2" xfId="10204"/>
    <cellStyle name="Style 264 2 2 2" xfId="11761"/>
    <cellStyle name="Style 264 2 2 3" xfId="14441"/>
    <cellStyle name="Style 264 2 2 4" xfId="17178"/>
    <cellStyle name="Style 264 2 3" xfId="9155"/>
    <cellStyle name="Style 264 2 3 2" xfId="13410"/>
    <cellStyle name="Style 264 2 3 3" xfId="14651"/>
    <cellStyle name="Style 264 2 4" xfId="10730"/>
    <cellStyle name="Style 264 2 5" xfId="12085"/>
    <cellStyle name="Style 264 2 6" xfId="14917"/>
    <cellStyle name="Style 264 3" xfId="6720"/>
    <cellStyle name="Style 264 3 2" xfId="9061"/>
    <cellStyle name="Style 264 3 2 2" xfId="13316"/>
    <cellStyle name="Style 264 3 2 3" xfId="16091"/>
    <cellStyle name="Style 264 3 3" xfId="10636"/>
    <cellStyle name="Style 264 3 4" xfId="11991"/>
    <cellStyle name="Style 264 3 5" xfId="14823"/>
    <cellStyle name="Style 264 4" xfId="6801"/>
    <cellStyle name="Style 264 4 2" xfId="9142"/>
    <cellStyle name="Style 264 4 2 2" xfId="13397"/>
    <cellStyle name="Style 264 4 2 3" xfId="16166"/>
    <cellStyle name="Style 264 4 3" xfId="10717"/>
    <cellStyle name="Style 264 4 4" xfId="12072"/>
    <cellStyle name="Style 264 4 5" xfId="14904"/>
    <cellStyle name="Style 264 5" xfId="6763"/>
    <cellStyle name="Style 264 5 2" xfId="9104"/>
    <cellStyle name="Style 264 5 2 2" xfId="13359"/>
    <cellStyle name="Style 264 5 2 3" xfId="16131"/>
    <cellStyle name="Style 264 5 3" xfId="10679"/>
    <cellStyle name="Style 264 5 4" xfId="12034"/>
    <cellStyle name="Style 264 5 5" xfId="14866"/>
    <cellStyle name="Style 264 6" xfId="6725"/>
    <cellStyle name="Style 264 6 2" xfId="9066"/>
    <cellStyle name="Style 264 6 2 2" xfId="13321"/>
    <cellStyle name="Style 264 6 2 3" xfId="16094"/>
    <cellStyle name="Style 264 6 3" xfId="10641"/>
    <cellStyle name="Style 264 6 4" xfId="11996"/>
    <cellStyle name="Style 264 6 5" xfId="14828"/>
    <cellStyle name="Style 264 7" xfId="6765"/>
    <cellStyle name="Style 264 7 2" xfId="9106"/>
    <cellStyle name="Style 264 7 2 2" xfId="13361"/>
    <cellStyle name="Style 264 7 2 3" xfId="16133"/>
    <cellStyle name="Style 264 7 3" xfId="10681"/>
    <cellStyle name="Style 264 7 4" xfId="12036"/>
    <cellStyle name="Style 264 7 5" xfId="14868"/>
    <cellStyle name="Style 264 8" xfId="7092"/>
    <cellStyle name="Style 264 8 2" xfId="9433"/>
    <cellStyle name="Style 264 8 2 2" xfId="13688"/>
    <cellStyle name="Style 264 8 2 3" xfId="16425"/>
    <cellStyle name="Style 264 8 3" xfId="11008"/>
    <cellStyle name="Style 264 8 4" xfId="12363"/>
    <cellStyle name="Style 264 8 5" xfId="15195"/>
    <cellStyle name="Style 264 9" xfId="8234"/>
    <cellStyle name="Style 264 9 2" xfId="9672"/>
    <cellStyle name="Style 264 9 2 2" xfId="13909"/>
    <cellStyle name="Style 264 9 2 3" xfId="16646"/>
    <cellStyle name="Style 264 9 3" xfId="11229"/>
    <cellStyle name="Style 264 9 4" xfId="12584"/>
    <cellStyle name="Style 264 9 5" xfId="15416"/>
    <cellStyle name="Style 265" xfId="90"/>
    <cellStyle name="Style 265 10" xfId="8361"/>
    <cellStyle name="Style 265 10 2" xfId="9799"/>
    <cellStyle name="Style 265 10 2 2" xfId="14036"/>
    <cellStyle name="Style 265 10 2 3" xfId="16773"/>
    <cellStyle name="Style 265 10 3" xfId="11356"/>
    <cellStyle name="Style 265 10 4" xfId="12711"/>
    <cellStyle name="Style 265 10 5" xfId="15543"/>
    <cellStyle name="Style 265 11" xfId="8282"/>
    <cellStyle name="Style 265 11 2" xfId="9720"/>
    <cellStyle name="Style 265 11 2 2" xfId="13957"/>
    <cellStyle name="Style 265 11 2 3" xfId="16694"/>
    <cellStyle name="Style 265 11 3" xfId="11277"/>
    <cellStyle name="Style 265 11 4" xfId="12632"/>
    <cellStyle name="Style 265 11 5" xfId="15464"/>
    <cellStyle name="Style 265 12" xfId="8522"/>
    <cellStyle name="Style 265 12 2" xfId="9958"/>
    <cellStyle name="Style 265 12 2 2" xfId="14195"/>
    <cellStyle name="Style 265 12 2 3" xfId="16932"/>
    <cellStyle name="Style 265 12 3" xfId="11515"/>
    <cellStyle name="Style 265 12 4" xfId="12870"/>
    <cellStyle name="Style 265 12 5" xfId="15702"/>
    <cellStyle name="Style 265 13" xfId="8494"/>
    <cellStyle name="Style 265 13 2" xfId="9930"/>
    <cellStyle name="Style 265 13 2 2" xfId="14167"/>
    <cellStyle name="Style 265 13 2 3" xfId="16904"/>
    <cellStyle name="Style 265 13 3" xfId="11487"/>
    <cellStyle name="Style 265 13 4" xfId="12842"/>
    <cellStyle name="Style 265 13 5" xfId="15674"/>
    <cellStyle name="Style 265 14" xfId="8462"/>
    <cellStyle name="Style 265 14 2" xfId="9898"/>
    <cellStyle name="Style 265 14 2 2" xfId="14135"/>
    <cellStyle name="Style 265 14 2 3" xfId="16872"/>
    <cellStyle name="Style 265 14 3" xfId="11455"/>
    <cellStyle name="Style 265 14 4" xfId="12810"/>
    <cellStyle name="Style 265 14 5" xfId="15642"/>
    <cellStyle name="Style 265 15" xfId="8879"/>
    <cellStyle name="Style 265 15 2" xfId="13158"/>
    <cellStyle name="Style 265 15 3" xfId="14591"/>
    <cellStyle name="Style 265 16" xfId="10276"/>
    <cellStyle name="Style 265 16 2" xfId="14513"/>
    <cellStyle name="Style 265 16 3" xfId="17250"/>
    <cellStyle name="Style 265 17" xfId="10367"/>
    <cellStyle name="Style 265 18" xfId="10484"/>
    <cellStyle name="Style 265 19" xfId="11808"/>
    <cellStyle name="Style 265 2" xfId="6910"/>
    <cellStyle name="Style 265 2 2" xfId="10214"/>
    <cellStyle name="Style 265 2 2 2" xfId="11771"/>
    <cellStyle name="Style 265 2 2 3" xfId="14451"/>
    <cellStyle name="Style 265 2 2 4" xfId="17188"/>
    <cellStyle name="Style 265 2 3" xfId="9251"/>
    <cellStyle name="Style 265 2 3 2" xfId="13506"/>
    <cellStyle name="Style 265 2 3 3" xfId="14661"/>
    <cellStyle name="Style 265 2 4" xfId="10826"/>
    <cellStyle name="Style 265 2 5" xfId="12181"/>
    <cellStyle name="Style 265 2 6" xfId="15013"/>
    <cellStyle name="Style 265 3" xfId="6790"/>
    <cellStyle name="Style 265 3 2" xfId="9131"/>
    <cellStyle name="Style 265 3 2 2" xfId="13386"/>
    <cellStyle name="Style 265 3 2 3" xfId="16155"/>
    <cellStyle name="Style 265 3 3" xfId="10706"/>
    <cellStyle name="Style 265 3 4" xfId="12061"/>
    <cellStyle name="Style 265 3 5" xfId="14893"/>
    <cellStyle name="Style 265 4" xfId="6698"/>
    <cellStyle name="Style 265 4 2" xfId="9039"/>
    <cellStyle name="Style 265 4 2 2" xfId="13294"/>
    <cellStyle name="Style 265 4 2 3" xfId="16078"/>
    <cellStyle name="Style 265 4 3" xfId="10614"/>
    <cellStyle name="Style 265 4 4" xfId="11969"/>
    <cellStyle name="Style 265 4 5" xfId="14801"/>
    <cellStyle name="Style 265 5" xfId="6873"/>
    <cellStyle name="Style 265 5 2" xfId="9214"/>
    <cellStyle name="Style 265 5 2 2" xfId="13469"/>
    <cellStyle name="Style 265 5 2 3" xfId="16225"/>
    <cellStyle name="Style 265 5 3" xfId="10789"/>
    <cellStyle name="Style 265 5 4" xfId="12144"/>
    <cellStyle name="Style 265 5 5" xfId="14976"/>
    <cellStyle name="Style 265 6" xfId="7000"/>
    <cellStyle name="Style 265 6 2" xfId="9341"/>
    <cellStyle name="Style 265 6 2 2" xfId="13596"/>
    <cellStyle name="Style 265 6 2 3" xfId="16340"/>
    <cellStyle name="Style 265 6 3" xfId="10916"/>
    <cellStyle name="Style 265 6 4" xfId="12271"/>
    <cellStyle name="Style 265 6 5" xfId="15103"/>
    <cellStyle name="Style 265 7" xfId="6962"/>
    <cellStyle name="Style 265 7 2" xfId="9303"/>
    <cellStyle name="Style 265 7 2 2" xfId="13558"/>
    <cellStyle name="Style 265 7 2 3" xfId="16305"/>
    <cellStyle name="Style 265 7 3" xfId="10878"/>
    <cellStyle name="Style 265 7 4" xfId="12233"/>
    <cellStyle name="Style 265 7 5" xfId="15065"/>
    <cellStyle name="Style 265 8" xfId="7093"/>
    <cellStyle name="Style 265 8 2" xfId="9434"/>
    <cellStyle name="Style 265 8 2 2" xfId="13689"/>
    <cellStyle name="Style 265 8 2 3" xfId="16426"/>
    <cellStyle name="Style 265 8 3" xfId="11009"/>
    <cellStyle name="Style 265 8 4" xfId="12364"/>
    <cellStyle name="Style 265 8 5" xfId="15196"/>
    <cellStyle name="Style 265 9" xfId="8232"/>
    <cellStyle name="Style 265 9 2" xfId="9670"/>
    <cellStyle name="Style 265 9 2 2" xfId="13907"/>
    <cellStyle name="Style 265 9 2 3" xfId="16644"/>
    <cellStyle name="Style 265 9 3" xfId="11227"/>
    <cellStyle name="Style 265 9 4" xfId="12582"/>
    <cellStyle name="Style 265 9 5" xfId="15414"/>
    <cellStyle name="Style 39" xfId="132"/>
    <cellStyle name="Style 39 10" xfId="8328"/>
    <cellStyle name="Style 39 10 2" xfId="9766"/>
    <cellStyle name="Style 39 10 2 2" xfId="14003"/>
    <cellStyle name="Style 39 10 2 3" xfId="16740"/>
    <cellStyle name="Style 39 10 3" xfId="11323"/>
    <cellStyle name="Style 39 10 4" xfId="12678"/>
    <cellStyle name="Style 39 10 5" xfId="15510"/>
    <cellStyle name="Style 39 11" xfId="8375"/>
    <cellStyle name="Style 39 11 2" xfId="9813"/>
    <cellStyle name="Style 39 11 2 2" xfId="14050"/>
    <cellStyle name="Style 39 11 2 3" xfId="16787"/>
    <cellStyle name="Style 39 11 3" xfId="11370"/>
    <cellStyle name="Style 39 11 4" xfId="12725"/>
    <cellStyle name="Style 39 11 5" xfId="15557"/>
    <cellStyle name="Style 39 12" xfId="8643"/>
    <cellStyle name="Style 39 12 2" xfId="10079"/>
    <cellStyle name="Style 39 12 2 2" xfId="14316"/>
    <cellStyle name="Style 39 12 2 3" xfId="17053"/>
    <cellStyle name="Style 39 12 3" xfId="11636"/>
    <cellStyle name="Style 39 12 4" xfId="12991"/>
    <cellStyle name="Style 39 12 5" xfId="15823"/>
    <cellStyle name="Style 39 13" xfId="8650"/>
    <cellStyle name="Style 39 13 2" xfId="10086"/>
    <cellStyle name="Style 39 13 2 2" xfId="14323"/>
    <cellStyle name="Style 39 13 2 3" xfId="17060"/>
    <cellStyle name="Style 39 13 3" xfId="11643"/>
    <cellStyle name="Style 39 13 4" xfId="12998"/>
    <cellStyle name="Style 39 13 5" xfId="15830"/>
    <cellStyle name="Style 39 14" xfId="8716"/>
    <cellStyle name="Style 39 14 2" xfId="10152"/>
    <cellStyle name="Style 39 14 2 2" xfId="14389"/>
    <cellStyle name="Style 39 14 2 3" xfId="17126"/>
    <cellStyle name="Style 39 14 3" xfId="11709"/>
    <cellStyle name="Style 39 14 4" xfId="13064"/>
    <cellStyle name="Style 39 14 5" xfId="15896"/>
    <cellStyle name="Style 39 15" xfId="10297"/>
    <cellStyle name="Style 39 15 2" xfId="14534"/>
    <cellStyle name="Style 39 15 3" xfId="17271"/>
    <cellStyle name="Style 39 16" xfId="10401"/>
    <cellStyle name="Style 39 17" xfId="10457"/>
    <cellStyle name="Style 39 18" xfId="11841"/>
    <cellStyle name="Style 39 2" xfId="6807"/>
    <cellStyle name="Style 39 2 2" xfId="10199"/>
    <cellStyle name="Style 39 2 2 2" xfId="11756"/>
    <cellStyle name="Style 39 2 2 3" xfId="14436"/>
    <cellStyle name="Style 39 2 2 4" xfId="17173"/>
    <cellStyle name="Style 39 2 3" xfId="9148"/>
    <cellStyle name="Style 39 2 3 2" xfId="13403"/>
    <cellStyle name="Style 39 2 3 3" xfId="14646"/>
    <cellStyle name="Style 39 2 4" xfId="10723"/>
    <cellStyle name="Style 39 2 5" xfId="12078"/>
    <cellStyle name="Style 39 2 6" xfId="14910"/>
    <cellStyle name="Style 39 3" xfId="6784"/>
    <cellStyle name="Style 39 3 2" xfId="9125"/>
    <cellStyle name="Style 39 3 2 2" xfId="13380"/>
    <cellStyle name="Style 39 3 2 3" xfId="16149"/>
    <cellStyle name="Style 39 3 3" xfId="10700"/>
    <cellStyle name="Style 39 3 4" xfId="12055"/>
    <cellStyle name="Style 39 3 5" xfId="14887"/>
    <cellStyle name="Style 39 4" xfId="6863"/>
    <cellStyle name="Style 39 4 2" xfId="9204"/>
    <cellStyle name="Style 39 4 2 2" xfId="13459"/>
    <cellStyle name="Style 39 4 2 3" xfId="16215"/>
    <cellStyle name="Style 39 4 3" xfId="10779"/>
    <cellStyle name="Style 39 4 4" xfId="12134"/>
    <cellStyle name="Style 39 4 5" xfId="14966"/>
    <cellStyle name="Style 39 5" xfId="6827"/>
    <cellStyle name="Style 39 5 2" xfId="9168"/>
    <cellStyle name="Style 39 5 2 2" xfId="13423"/>
    <cellStyle name="Style 39 5 2 3" xfId="16183"/>
    <cellStyle name="Style 39 5 3" xfId="10743"/>
    <cellStyle name="Style 39 5 4" xfId="12098"/>
    <cellStyle name="Style 39 5 5" xfId="14930"/>
    <cellStyle name="Style 39 6" xfId="6694"/>
    <cellStyle name="Style 39 6 2" xfId="9035"/>
    <cellStyle name="Style 39 6 2 2" xfId="13290"/>
    <cellStyle name="Style 39 6 2 3" xfId="16074"/>
    <cellStyle name="Style 39 6 3" xfId="10610"/>
    <cellStyle name="Style 39 6 4" xfId="11965"/>
    <cellStyle name="Style 39 6 5" xfId="14797"/>
    <cellStyle name="Style 39 7" xfId="7058"/>
    <cellStyle name="Style 39 7 2" xfId="9399"/>
    <cellStyle name="Style 39 7 2 2" xfId="13654"/>
    <cellStyle name="Style 39 7 2 3" xfId="16391"/>
    <cellStyle name="Style 39 7 3" xfId="10974"/>
    <cellStyle name="Style 39 7 4" xfId="12329"/>
    <cellStyle name="Style 39 7 5" xfId="15161"/>
    <cellStyle name="Style 39 8" xfId="7126"/>
    <cellStyle name="Style 39 8 2" xfId="9467"/>
    <cellStyle name="Style 39 8 2 2" xfId="13722"/>
    <cellStyle name="Style 39 8 2 3" xfId="16459"/>
    <cellStyle name="Style 39 8 3" xfId="11042"/>
    <cellStyle name="Style 39 8 4" xfId="12397"/>
    <cellStyle name="Style 39 8 5" xfId="15229"/>
    <cellStyle name="Style 39 9" xfId="8281"/>
    <cellStyle name="Style 39 9 2" xfId="9719"/>
    <cellStyle name="Style 39 9 2 2" xfId="13956"/>
    <cellStyle name="Style 39 9 2 3" xfId="16693"/>
    <cellStyle name="Style 39 9 3" xfId="11276"/>
    <cellStyle name="Style 39 9 4" xfId="12631"/>
    <cellStyle name="Style 39 9 5" xfId="15463"/>
    <cellStyle name="Style 396" xfId="128"/>
    <cellStyle name="Style 396 10" xfId="8343"/>
    <cellStyle name="Style 396 10 2" xfId="9781"/>
    <cellStyle name="Style 396 10 2 2" xfId="14018"/>
    <cellStyle name="Style 396 10 2 3" xfId="16755"/>
    <cellStyle name="Style 396 10 3" xfId="11338"/>
    <cellStyle name="Style 396 10 4" xfId="12693"/>
    <cellStyle name="Style 396 10 5" xfId="15525"/>
    <cellStyle name="Style 396 11" xfId="8374"/>
    <cellStyle name="Style 396 11 2" xfId="9812"/>
    <cellStyle name="Style 396 11 2 2" xfId="14049"/>
    <cellStyle name="Style 396 11 2 3" xfId="16786"/>
    <cellStyle name="Style 396 11 3" xfId="11369"/>
    <cellStyle name="Style 396 11 4" xfId="12724"/>
    <cellStyle name="Style 396 11 5" xfId="15556"/>
    <cellStyle name="Style 396 12" xfId="8509"/>
    <cellStyle name="Style 396 12 2" xfId="9945"/>
    <cellStyle name="Style 396 12 2 2" xfId="14182"/>
    <cellStyle name="Style 396 12 2 3" xfId="16919"/>
    <cellStyle name="Style 396 12 3" xfId="11502"/>
    <cellStyle name="Style 396 12 4" xfId="12857"/>
    <cellStyle name="Style 396 12 5" xfId="15689"/>
    <cellStyle name="Style 396 13" xfId="8669"/>
    <cellStyle name="Style 396 13 2" xfId="10105"/>
    <cellStyle name="Style 396 13 2 2" xfId="14342"/>
    <cellStyle name="Style 396 13 2 3" xfId="17079"/>
    <cellStyle name="Style 396 13 3" xfId="11662"/>
    <cellStyle name="Style 396 13 4" xfId="13017"/>
    <cellStyle name="Style 396 13 5" xfId="15849"/>
    <cellStyle name="Style 396 14" xfId="8491"/>
    <cellStyle name="Style 396 14 2" xfId="9927"/>
    <cellStyle name="Style 396 14 2 2" xfId="14164"/>
    <cellStyle name="Style 396 14 2 3" xfId="16901"/>
    <cellStyle name="Style 396 14 3" xfId="11484"/>
    <cellStyle name="Style 396 14 4" xfId="12839"/>
    <cellStyle name="Style 396 14 5" xfId="15671"/>
    <cellStyle name="Style 396 15" xfId="10289"/>
    <cellStyle name="Style 396 15 2" xfId="14526"/>
    <cellStyle name="Style 396 15 3" xfId="17263"/>
    <cellStyle name="Style 396 16" xfId="10397"/>
    <cellStyle name="Style 396 17" xfId="10483"/>
    <cellStyle name="Style 396 18" xfId="11837"/>
    <cellStyle name="Style 396 2" xfId="6906"/>
    <cellStyle name="Style 396 2 2" xfId="10212"/>
    <cellStyle name="Style 396 2 2 2" xfId="11769"/>
    <cellStyle name="Style 396 2 2 3" xfId="14449"/>
    <cellStyle name="Style 396 2 2 4" xfId="17186"/>
    <cellStyle name="Style 396 2 3" xfId="9247"/>
    <cellStyle name="Style 396 2 3 2" xfId="13502"/>
    <cellStyle name="Style 396 2 3 3" xfId="14659"/>
    <cellStyle name="Style 396 2 4" xfId="10822"/>
    <cellStyle name="Style 396 2 5" xfId="12177"/>
    <cellStyle name="Style 396 2 6" xfId="15009"/>
    <cellStyle name="Style 396 3" xfId="6654"/>
    <cellStyle name="Style 396 3 2" xfId="8995"/>
    <cellStyle name="Style 396 3 2 2" xfId="13250"/>
    <cellStyle name="Style 396 3 2 3" xfId="16035"/>
    <cellStyle name="Style 396 3 3" xfId="10570"/>
    <cellStyle name="Style 396 3 4" xfId="11925"/>
    <cellStyle name="Style 396 3 5" xfId="14757"/>
    <cellStyle name="Style 396 4" xfId="6700"/>
    <cellStyle name="Style 396 4 2" xfId="9041"/>
    <cellStyle name="Style 396 4 2 2" xfId="13296"/>
    <cellStyle name="Style 396 4 2 3" xfId="16080"/>
    <cellStyle name="Style 396 4 3" xfId="10616"/>
    <cellStyle name="Style 396 4 4" xfId="11971"/>
    <cellStyle name="Style 396 4 5" xfId="14803"/>
    <cellStyle name="Style 396 5" xfId="6642"/>
    <cellStyle name="Style 396 5 2" xfId="8983"/>
    <cellStyle name="Style 396 5 2 2" xfId="13238"/>
    <cellStyle name="Style 396 5 2 3" xfId="16023"/>
    <cellStyle name="Style 396 5 3" xfId="10558"/>
    <cellStyle name="Style 396 5 4" xfId="11913"/>
    <cellStyle name="Style 396 5 5" xfId="14745"/>
    <cellStyle name="Style 396 6" xfId="6731"/>
    <cellStyle name="Style 396 6 2" xfId="9072"/>
    <cellStyle name="Style 396 6 2 2" xfId="13327"/>
    <cellStyle name="Style 396 6 2 3" xfId="16100"/>
    <cellStyle name="Style 396 6 3" xfId="10647"/>
    <cellStyle name="Style 396 6 4" xfId="12002"/>
    <cellStyle name="Style 396 6 5" xfId="14834"/>
    <cellStyle name="Style 396 7" xfId="7059"/>
    <cellStyle name="Style 396 7 2" xfId="9400"/>
    <cellStyle name="Style 396 7 2 2" xfId="13655"/>
    <cellStyle name="Style 396 7 2 3" xfId="16392"/>
    <cellStyle name="Style 396 7 3" xfId="10975"/>
    <cellStyle name="Style 396 7 4" xfId="12330"/>
    <cellStyle name="Style 396 7 5" xfId="15162"/>
    <cellStyle name="Style 396 8" xfId="7122"/>
    <cellStyle name="Style 396 8 2" xfId="9463"/>
    <cellStyle name="Style 396 8 2 2" xfId="13718"/>
    <cellStyle name="Style 396 8 2 3" xfId="16455"/>
    <cellStyle name="Style 396 8 3" xfId="11038"/>
    <cellStyle name="Style 396 8 4" xfId="12393"/>
    <cellStyle name="Style 396 8 5" xfId="15225"/>
    <cellStyle name="Style 396 9" xfId="8267"/>
    <cellStyle name="Style 396 9 2" xfId="9705"/>
    <cellStyle name="Style 396 9 2 2" xfId="13942"/>
    <cellStyle name="Style 396 9 2 3" xfId="16679"/>
    <cellStyle name="Style 396 9 3" xfId="11262"/>
    <cellStyle name="Style 396 9 4" xfId="12617"/>
    <cellStyle name="Style 396 9 5" xfId="15449"/>
    <cellStyle name="Style 399" xfId="130"/>
    <cellStyle name="Style 399 10" xfId="8369"/>
    <cellStyle name="Style 399 10 2" xfId="9807"/>
    <cellStyle name="Style 399 10 2 2" xfId="14044"/>
    <cellStyle name="Style 399 10 2 3" xfId="16781"/>
    <cellStyle name="Style 399 10 3" xfId="11364"/>
    <cellStyle name="Style 399 10 4" xfId="12719"/>
    <cellStyle name="Style 399 10 5" xfId="15551"/>
    <cellStyle name="Style 399 11" xfId="8379"/>
    <cellStyle name="Style 399 11 2" xfId="9817"/>
    <cellStyle name="Style 399 11 2 2" xfId="14054"/>
    <cellStyle name="Style 399 11 2 3" xfId="16791"/>
    <cellStyle name="Style 399 11 3" xfId="11374"/>
    <cellStyle name="Style 399 11 4" xfId="12729"/>
    <cellStyle name="Style 399 11 5" xfId="15561"/>
    <cellStyle name="Style 399 12" xfId="8468"/>
    <cellStyle name="Style 399 12 2" xfId="9904"/>
    <cellStyle name="Style 399 12 2 2" xfId="14141"/>
    <cellStyle name="Style 399 12 2 3" xfId="16878"/>
    <cellStyle name="Style 399 12 3" xfId="11461"/>
    <cellStyle name="Style 399 12 4" xfId="12816"/>
    <cellStyle name="Style 399 12 5" xfId="15648"/>
    <cellStyle name="Style 399 13" xfId="8660"/>
    <cellStyle name="Style 399 13 2" xfId="10096"/>
    <cellStyle name="Style 399 13 2 2" xfId="14333"/>
    <cellStyle name="Style 399 13 2 3" xfId="17070"/>
    <cellStyle name="Style 399 13 3" xfId="11653"/>
    <cellStyle name="Style 399 13 4" xfId="13008"/>
    <cellStyle name="Style 399 13 5" xfId="15840"/>
    <cellStyle name="Style 399 14" xfId="8636"/>
    <cellStyle name="Style 399 14 2" xfId="10072"/>
    <cellStyle name="Style 399 14 2 2" xfId="14309"/>
    <cellStyle name="Style 399 14 2 3" xfId="17046"/>
    <cellStyle name="Style 399 14 3" xfId="11629"/>
    <cellStyle name="Style 399 14 4" xfId="12984"/>
    <cellStyle name="Style 399 14 5" xfId="15816"/>
    <cellStyle name="Style 399 15" xfId="10257"/>
    <cellStyle name="Style 399 15 2" xfId="14494"/>
    <cellStyle name="Style 399 15 3" xfId="17231"/>
    <cellStyle name="Style 399 16" xfId="10399"/>
    <cellStyle name="Style 399 17" xfId="10425"/>
    <cellStyle name="Style 399 18" xfId="11839"/>
    <cellStyle name="Style 399 2" xfId="6904"/>
    <cellStyle name="Style 399 2 2" xfId="10211"/>
    <cellStyle name="Style 399 2 2 2" xfId="11768"/>
    <cellStyle name="Style 399 2 2 3" xfId="14448"/>
    <cellStyle name="Style 399 2 2 4" xfId="17185"/>
    <cellStyle name="Style 399 2 3" xfId="9245"/>
    <cellStyle name="Style 399 2 3 2" xfId="13500"/>
    <cellStyle name="Style 399 2 3 3" xfId="14658"/>
    <cellStyle name="Style 399 2 4" xfId="10820"/>
    <cellStyle name="Style 399 2 5" xfId="12175"/>
    <cellStyle name="Style 399 2 6" xfId="15007"/>
    <cellStyle name="Style 399 3" xfId="6968"/>
    <cellStyle name="Style 399 3 2" xfId="9309"/>
    <cellStyle name="Style 399 3 2 2" xfId="13564"/>
    <cellStyle name="Style 399 3 2 3" xfId="16311"/>
    <cellStyle name="Style 399 3 3" xfId="10884"/>
    <cellStyle name="Style 399 3 4" xfId="12239"/>
    <cellStyle name="Style 399 3 5" xfId="15071"/>
    <cellStyle name="Style 399 4" xfId="6951"/>
    <cellStyle name="Style 399 4 2" xfId="9292"/>
    <cellStyle name="Style 399 4 2 2" xfId="13547"/>
    <cellStyle name="Style 399 4 2 3" xfId="16294"/>
    <cellStyle name="Style 399 4 3" xfId="10867"/>
    <cellStyle name="Style 399 4 4" xfId="12222"/>
    <cellStyle name="Style 399 4 5" xfId="15054"/>
    <cellStyle name="Style 399 5" xfId="6996"/>
    <cellStyle name="Style 399 5 2" xfId="9337"/>
    <cellStyle name="Style 399 5 2 2" xfId="13592"/>
    <cellStyle name="Style 399 5 2 3" xfId="16336"/>
    <cellStyle name="Style 399 5 3" xfId="10912"/>
    <cellStyle name="Style 399 5 4" xfId="12267"/>
    <cellStyle name="Style 399 5 5" xfId="15099"/>
    <cellStyle name="Style 399 6" xfId="6786"/>
    <cellStyle name="Style 399 6 2" xfId="9127"/>
    <cellStyle name="Style 399 6 2 2" xfId="13382"/>
    <cellStyle name="Style 399 6 2 3" xfId="16151"/>
    <cellStyle name="Style 399 6 3" xfId="10702"/>
    <cellStyle name="Style 399 6 4" xfId="12057"/>
    <cellStyle name="Style 399 6 5" xfId="14889"/>
    <cellStyle name="Style 399 7" xfId="6882"/>
    <cellStyle name="Style 399 7 2" xfId="9223"/>
    <cellStyle name="Style 399 7 2 2" xfId="13478"/>
    <cellStyle name="Style 399 7 2 3" xfId="16233"/>
    <cellStyle name="Style 399 7 3" xfId="10798"/>
    <cellStyle name="Style 399 7 4" xfId="12153"/>
    <cellStyle name="Style 399 7 5" xfId="14985"/>
    <cellStyle name="Style 399 8" xfId="7124"/>
    <cellStyle name="Style 399 8 2" xfId="9465"/>
    <cellStyle name="Style 399 8 2 2" xfId="13720"/>
    <cellStyle name="Style 399 8 2 3" xfId="16457"/>
    <cellStyle name="Style 399 8 3" xfId="11040"/>
    <cellStyle name="Style 399 8 4" xfId="12395"/>
    <cellStyle name="Style 399 8 5" xfId="15227"/>
    <cellStyle name="Style 399 9" xfId="8329"/>
    <cellStyle name="Style 399 9 2" xfId="9767"/>
    <cellStyle name="Style 399 9 2 2" xfId="14004"/>
    <cellStyle name="Style 399 9 2 3" xfId="16741"/>
    <cellStyle name="Style 399 9 3" xfId="11324"/>
    <cellStyle name="Style 399 9 4" xfId="12679"/>
    <cellStyle name="Style 399 9 5" xfId="15511"/>
    <cellStyle name="Style 400" xfId="131"/>
    <cellStyle name="Style 400 10" xfId="8335"/>
    <cellStyle name="Style 400 10 2" xfId="9773"/>
    <cellStyle name="Style 400 10 2 2" xfId="14010"/>
    <cellStyle name="Style 400 10 2 3" xfId="16747"/>
    <cellStyle name="Style 400 10 3" xfId="11330"/>
    <cellStyle name="Style 400 10 4" xfId="12685"/>
    <cellStyle name="Style 400 10 5" xfId="15517"/>
    <cellStyle name="Style 400 11" xfId="8395"/>
    <cellStyle name="Style 400 11 2" xfId="9833"/>
    <cellStyle name="Style 400 11 2 2" xfId="14070"/>
    <cellStyle name="Style 400 11 2 3" xfId="16807"/>
    <cellStyle name="Style 400 11 3" xfId="11390"/>
    <cellStyle name="Style 400 11 4" xfId="12745"/>
    <cellStyle name="Style 400 11 5" xfId="15577"/>
    <cellStyle name="Style 400 12" xfId="8582"/>
    <cellStyle name="Style 400 12 2" xfId="10018"/>
    <cellStyle name="Style 400 12 2 2" xfId="14255"/>
    <cellStyle name="Style 400 12 2 3" xfId="16992"/>
    <cellStyle name="Style 400 12 3" xfId="11575"/>
    <cellStyle name="Style 400 12 4" xfId="12930"/>
    <cellStyle name="Style 400 12 5" xfId="15762"/>
    <cellStyle name="Style 400 13" xfId="8585"/>
    <cellStyle name="Style 400 13 2" xfId="10021"/>
    <cellStyle name="Style 400 13 2 2" xfId="14258"/>
    <cellStyle name="Style 400 13 2 3" xfId="16995"/>
    <cellStyle name="Style 400 13 3" xfId="11578"/>
    <cellStyle name="Style 400 13 4" xfId="12933"/>
    <cellStyle name="Style 400 13 5" xfId="15765"/>
    <cellStyle name="Style 400 14" xfId="8608"/>
    <cellStyle name="Style 400 14 2" xfId="10044"/>
    <cellStyle name="Style 400 14 2 2" xfId="14281"/>
    <cellStyle name="Style 400 14 2 3" xfId="17018"/>
    <cellStyle name="Style 400 14 3" xfId="11601"/>
    <cellStyle name="Style 400 14 4" xfId="12956"/>
    <cellStyle name="Style 400 14 5" xfId="15788"/>
    <cellStyle name="Style 400 15" xfId="10256"/>
    <cellStyle name="Style 400 15 2" xfId="14493"/>
    <cellStyle name="Style 400 15 3" xfId="17230"/>
    <cellStyle name="Style 400 16" xfId="10400"/>
    <cellStyle name="Style 400 17" xfId="10415"/>
    <cellStyle name="Style 400 18" xfId="11840"/>
    <cellStyle name="Style 400 2" xfId="7006"/>
    <cellStyle name="Style 400 2 2" xfId="10222"/>
    <cellStyle name="Style 400 2 2 2" xfId="11779"/>
    <cellStyle name="Style 400 2 2 3" xfId="14459"/>
    <cellStyle name="Style 400 2 2 4" xfId="17196"/>
    <cellStyle name="Style 400 2 3" xfId="9347"/>
    <cellStyle name="Style 400 2 3 2" xfId="13602"/>
    <cellStyle name="Style 400 2 3 3" xfId="14669"/>
    <cellStyle name="Style 400 2 4" xfId="10922"/>
    <cellStyle name="Style 400 2 5" xfId="12277"/>
    <cellStyle name="Style 400 2 6" xfId="15109"/>
    <cellStyle name="Style 400 3" xfId="6934"/>
    <cellStyle name="Style 400 3 2" xfId="9275"/>
    <cellStyle name="Style 400 3 2 2" xfId="13530"/>
    <cellStyle name="Style 400 3 2 3" xfId="16280"/>
    <cellStyle name="Style 400 3 3" xfId="10850"/>
    <cellStyle name="Style 400 3 4" xfId="12205"/>
    <cellStyle name="Style 400 3 5" xfId="15037"/>
    <cellStyle name="Style 400 4" xfId="6838"/>
    <cellStyle name="Style 400 4 2" xfId="9179"/>
    <cellStyle name="Style 400 4 2 2" xfId="13434"/>
    <cellStyle name="Style 400 4 2 3" xfId="16194"/>
    <cellStyle name="Style 400 4 3" xfId="10754"/>
    <cellStyle name="Style 400 4 4" xfId="12109"/>
    <cellStyle name="Style 400 4 5" xfId="14941"/>
    <cellStyle name="Style 400 5" xfId="6965"/>
    <cellStyle name="Style 400 5 2" xfId="9306"/>
    <cellStyle name="Style 400 5 2 2" xfId="13561"/>
    <cellStyle name="Style 400 5 2 3" xfId="16308"/>
    <cellStyle name="Style 400 5 3" xfId="10881"/>
    <cellStyle name="Style 400 5 4" xfId="12236"/>
    <cellStyle name="Style 400 5 5" xfId="15068"/>
    <cellStyle name="Style 400 6" xfId="6990"/>
    <cellStyle name="Style 400 6 2" xfId="9331"/>
    <cellStyle name="Style 400 6 2 2" xfId="13586"/>
    <cellStyle name="Style 400 6 2 3" xfId="16330"/>
    <cellStyle name="Style 400 6 3" xfId="10906"/>
    <cellStyle name="Style 400 6 4" xfId="12261"/>
    <cellStyle name="Style 400 6 5" xfId="15093"/>
    <cellStyle name="Style 400 7" xfId="6924"/>
    <cellStyle name="Style 400 7 2" xfId="9265"/>
    <cellStyle name="Style 400 7 2 2" xfId="13520"/>
    <cellStyle name="Style 400 7 2 3" xfId="16270"/>
    <cellStyle name="Style 400 7 3" xfId="10840"/>
    <cellStyle name="Style 400 7 4" xfId="12195"/>
    <cellStyle name="Style 400 7 5" xfId="15027"/>
    <cellStyle name="Style 400 8" xfId="7125"/>
    <cellStyle name="Style 400 8 2" xfId="9466"/>
    <cellStyle name="Style 400 8 2 2" xfId="13721"/>
    <cellStyle name="Style 400 8 2 3" xfId="16458"/>
    <cellStyle name="Style 400 8 3" xfId="11041"/>
    <cellStyle name="Style 400 8 4" xfId="12396"/>
    <cellStyle name="Style 400 8 5" xfId="15228"/>
    <cellStyle name="Style 400 9" xfId="8376"/>
    <cellStyle name="Style 400 9 2" xfId="9814"/>
    <cellStyle name="Style 400 9 2 2" xfId="14051"/>
    <cellStyle name="Style 400 9 2 3" xfId="16788"/>
    <cellStyle name="Style 400 9 3" xfId="11371"/>
    <cellStyle name="Style 400 9 4" xfId="12726"/>
    <cellStyle name="Style 400 9 5" xfId="15558"/>
    <cellStyle name="Style 401" xfId="129"/>
    <cellStyle name="Style 401 10" xfId="8339"/>
    <cellStyle name="Style 401 10 2" xfId="9777"/>
    <cellStyle name="Style 401 10 2 2" xfId="14014"/>
    <cellStyle name="Style 401 10 2 3" xfId="16751"/>
    <cellStyle name="Style 401 10 3" xfId="11334"/>
    <cellStyle name="Style 401 10 4" xfId="12689"/>
    <cellStyle name="Style 401 10 5" xfId="15521"/>
    <cellStyle name="Style 401 11" xfId="8270"/>
    <cellStyle name="Style 401 11 2" xfId="9708"/>
    <cellStyle name="Style 401 11 2 2" xfId="13945"/>
    <cellStyle name="Style 401 11 2 3" xfId="16682"/>
    <cellStyle name="Style 401 11 3" xfId="11265"/>
    <cellStyle name="Style 401 11 4" xfId="12620"/>
    <cellStyle name="Style 401 11 5" xfId="15452"/>
    <cellStyle name="Style 401 12" xfId="8472"/>
    <cellStyle name="Style 401 12 2" xfId="9908"/>
    <cellStyle name="Style 401 12 2 2" xfId="14145"/>
    <cellStyle name="Style 401 12 2 3" xfId="16882"/>
    <cellStyle name="Style 401 12 3" xfId="11465"/>
    <cellStyle name="Style 401 12 4" xfId="12820"/>
    <cellStyle name="Style 401 12 5" xfId="15652"/>
    <cellStyle name="Style 401 13" xfId="8664"/>
    <cellStyle name="Style 401 13 2" xfId="10100"/>
    <cellStyle name="Style 401 13 2 2" xfId="14337"/>
    <cellStyle name="Style 401 13 2 3" xfId="17074"/>
    <cellStyle name="Style 401 13 3" xfId="11657"/>
    <cellStyle name="Style 401 13 4" xfId="13012"/>
    <cellStyle name="Style 401 13 5" xfId="15844"/>
    <cellStyle name="Style 401 14" xfId="8480"/>
    <cellStyle name="Style 401 14 2" xfId="9916"/>
    <cellStyle name="Style 401 14 2 2" xfId="14153"/>
    <cellStyle name="Style 401 14 2 3" xfId="16890"/>
    <cellStyle name="Style 401 14 3" xfId="11473"/>
    <cellStyle name="Style 401 14 4" xfId="12828"/>
    <cellStyle name="Style 401 14 5" xfId="15660"/>
    <cellStyle name="Style 401 15" xfId="10271"/>
    <cellStyle name="Style 401 15 2" xfId="14508"/>
    <cellStyle name="Style 401 15 3" xfId="17245"/>
    <cellStyle name="Style 401 16" xfId="10398"/>
    <cellStyle name="Style 401 17" xfId="10444"/>
    <cellStyle name="Style 401 18" xfId="11838"/>
    <cellStyle name="Style 401 2" xfId="6718"/>
    <cellStyle name="Style 401 2 2" xfId="10189"/>
    <cellStyle name="Style 401 2 2 2" xfId="11746"/>
    <cellStyle name="Style 401 2 2 3" xfId="14426"/>
    <cellStyle name="Style 401 2 2 4" xfId="17163"/>
    <cellStyle name="Style 401 2 3" xfId="9059"/>
    <cellStyle name="Style 401 2 3 2" xfId="13314"/>
    <cellStyle name="Style 401 2 3 3" xfId="14636"/>
    <cellStyle name="Style 401 2 4" xfId="10634"/>
    <cellStyle name="Style 401 2 5" xfId="11989"/>
    <cellStyle name="Style 401 2 6" xfId="14821"/>
    <cellStyle name="Style 401 3" xfId="6787"/>
    <cellStyle name="Style 401 3 2" xfId="9128"/>
    <cellStyle name="Style 401 3 2 2" xfId="13383"/>
    <cellStyle name="Style 401 3 2 3" xfId="16152"/>
    <cellStyle name="Style 401 3 3" xfId="10703"/>
    <cellStyle name="Style 401 3 4" xfId="12058"/>
    <cellStyle name="Style 401 3 5" xfId="14890"/>
    <cellStyle name="Style 401 4" xfId="6623"/>
    <cellStyle name="Style 401 4 2" xfId="8964"/>
    <cellStyle name="Style 401 4 2 2" xfId="13219"/>
    <cellStyle name="Style 401 4 2 3" xfId="16006"/>
    <cellStyle name="Style 401 4 3" xfId="10539"/>
    <cellStyle name="Style 401 4 4" xfId="11894"/>
    <cellStyle name="Style 401 4 5" xfId="14726"/>
    <cellStyle name="Style 401 5" xfId="6599"/>
    <cellStyle name="Style 401 5 2" xfId="8940"/>
    <cellStyle name="Style 401 5 2 2" xfId="13195"/>
    <cellStyle name="Style 401 5 2 3" xfId="15986"/>
    <cellStyle name="Style 401 5 3" xfId="10515"/>
    <cellStyle name="Style 401 5 4" xfId="11870"/>
    <cellStyle name="Style 401 5 5" xfId="14702"/>
    <cellStyle name="Style 401 6" xfId="6846"/>
    <cellStyle name="Style 401 6 2" xfId="9187"/>
    <cellStyle name="Style 401 6 2 2" xfId="13442"/>
    <cellStyle name="Style 401 6 2 3" xfId="16198"/>
    <cellStyle name="Style 401 6 3" xfId="10762"/>
    <cellStyle name="Style 401 6 4" xfId="12117"/>
    <cellStyle name="Style 401 6 5" xfId="14949"/>
    <cellStyle name="Style 401 7" xfId="7051"/>
    <cellStyle name="Style 401 7 2" xfId="9392"/>
    <cellStyle name="Style 401 7 2 2" xfId="13647"/>
    <cellStyle name="Style 401 7 2 3" xfId="16384"/>
    <cellStyle name="Style 401 7 3" xfId="10967"/>
    <cellStyle name="Style 401 7 4" xfId="12322"/>
    <cellStyle name="Style 401 7 5" xfId="15154"/>
    <cellStyle name="Style 401 8" xfId="7123"/>
    <cellStyle name="Style 401 8 2" xfId="9464"/>
    <cellStyle name="Style 401 8 2 2" xfId="13719"/>
    <cellStyle name="Style 401 8 2 3" xfId="16456"/>
    <cellStyle name="Style 401 8 3" xfId="11039"/>
    <cellStyle name="Style 401 8 4" xfId="12394"/>
    <cellStyle name="Style 401 8 5" xfId="15226"/>
    <cellStyle name="Style 401 9" xfId="8242"/>
    <cellStyle name="Style 401 9 2" xfId="9680"/>
    <cellStyle name="Style 401 9 2 2" xfId="13917"/>
    <cellStyle name="Style 401 9 2 3" xfId="16654"/>
    <cellStyle name="Style 401 9 3" xfId="11237"/>
    <cellStyle name="Style 401 9 4" xfId="12592"/>
    <cellStyle name="Style 401 9 5" xfId="15424"/>
    <cellStyle name="Style 42" xfId="133"/>
    <cellStyle name="Style 42 10" xfId="8285"/>
    <cellStyle name="Style 42 10 2" xfId="9723"/>
    <cellStyle name="Style 42 10 2 2" xfId="13960"/>
    <cellStyle name="Style 42 10 2 3" xfId="16697"/>
    <cellStyle name="Style 42 10 3" xfId="11280"/>
    <cellStyle name="Style 42 10 4" xfId="12635"/>
    <cellStyle name="Style 42 10 5" xfId="15467"/>
    <cellStyle name="Style 42 11" xfId="8246"/>
    <cellStyle name="Style 42 11 2" xfId="9684"/>
    <cellStyle name="Style 42 11 2 2" xfId="13921"/>
    <cellStyle name="Style 42 11 2 3" xfId="16658"/>
    <cellStyle name="Style 42 11 3" xfId="11241"/>
    <cellStyle name="Style 42 11 4" xfId="12596"/>
    <cellStyle name="Style 42 11 5" xfId="15428"/>
    <cellStyle name="Style 42 12" xfId="8530"/>
    <cellStyle name="Style 42 12 2" xfId="9966"/>
    <cellStyle name="Style 42 12 2 2" xfId="14203"/>
    <cellStyle name="Style 42 12 2 3" xfId="16940"/>
    <cellStyle name="Style 42 12 3" xfId="11523"/>
    <cellStyle name="Style 42 12 4" xfId="12878"/>
    <cellStyle name="Style 42 12 5" xfId="15710"/>
    <cellStyle name="Style 42 13" xfId="8533"/>
    <cellStyle name="Style 42 13 2" xfId="9969"/>
    <cellStyle name="Style 42 13 2 2" xfId="14206"/>
    <cellStyle name="Style 42 13 2 3" xfId="16943"/>
    <cellStyle name="Style 42 13 3" xfId="11526"/>
    <cellStyle name="Style 42 13 4" xfId="12881"/>
    <cellStyle name="Style 42 13 5" xfId="15713"/>
    <cellStyle name="Style 42 14" xfId="8644"/>
    <cellStyle name="Style 42 14 2" xfId="10080"/>
    <cellStyle name="Style 42 14 2 2" xfId="14317"/>
    <cellStyle name="Style 42 14 2 3" xfId="17054"/>
    <cellStyle name="Style 42 14 3" xfId="11637"/>
    <cellStyle name="Style 42 14 4" xfId="12992"/>
    <cellStyle name="Style 42 14 5" xfId="15824"/>
    <cellStyle name="Style 42 15" xfId="10316"/>
    <cellStyle name="Style 42 15 2" xfId="14553"/>
    <cellStyle name="Style 42 15 3" xfId="17290"/>
    <cellStyle name="Style 42 16" xfId="10402"/>
    <cellStyle name="Style 42 17" xfId="10472"/>
    <cellStyle name="Style 42 18" xfId="11842"/>
    <cellStyle name="Style 42 2" xfId="6714"/>
    <cellStyle name="Style 42 2 2" xfId="10186"/>
    <cellStyle name="Style 42 2 2 2" xfId="11743"/>
    <cellStyle name="Style 42 2 2 3" xfId="14423"/>
    <cellStyle name="Style 42 2 2 4" xfId="17160"/>
    <cellStyle name="Style 42 2 3" xfId="9055"/>
    <cellStyle name="Style 42 2 3 2" xfId="13310"/>
    <cellStyle name="Style 42 2 3 3" xfId="14633"/>
    <cellStyle name="Style 42 2 4" xfId="10630"/>
    <cellStyle name="Style 42 2 5" xfId="11985"/>
    <cellStyle name="Style 42 2 6" xfId="14817"/>
    <cellStyle name="Style 42 3" xfId="6854"/>
    <cellStyle name="Style 42 3 2" xfId="9195"/>
    <cellStyle name="Style 42 3 2 2" xfId="13450"/>
    <cellStyle name="Style 42 3 2 3" xfId="16206"/>
    <cellStyle name="Style 42 3 3" xfId="10770"/>
    <cellStyle name="Style 42 3 4" xfId="12125"/>
    <cellStyle name="Style 42 3 5" xfId="14957"/>
    <cellStyle name="Style 42 4" xfId="6703"/>
    <cellStyle name="Style 42 4 2" xfId="9044"/>
    <cellStyle name="Style 42 4 2 2" xfId="13299"/>
    <cellStyle name="Style 42 4 2 3" xfId="16083"/>
    <cellStyle name="Style 42 4 3" xfId="10619"/>
    <cellStyle name="Style 42 4 4" xfId="11974"/>
    <cellStyle name="Style 42 4 5" xfId="14806"/>
    <cellStyle name="Style 42 5" xfId="6617"/>
    <cellStyle name="Style 42 5 2" xfId="8958"/>
    <cellStyle name="Style 42 5 2 2" xfId="13213"/>
    <cellStyle name="Style 42 5 2 3" xfId="16000"/>
    <cellStyle name="Style 42 5 3" xfId="10533"/>
    <cellStyle name="Style 42 5 4" xfId="11888"/>
    <cellStyle name="Style 42 5 5" xfId="14720"/>
    <cellStyle name="Style 42 6" xfId="6643"/>
    <cellStyle name="Style 42 6 2" xfId="8984"/>
    <cellStyle name="Style 42 6 2 2" xfId="13239"/>
    <cellStyle name="Style 42 6 2 3" xfId="16024"/>
    <cellStyle name="Style 42 6 3" xfId="10559"/>
    <cellStyle name="Style 42 6 4" xfId="11914"/>
    <cellStyle name="Style 42 6 5" xfId="14746"/>
    <cellStyle name="Style 42 7" xfId="6798"/>
    <cellStyle name="Style 42 7 2" xfId="9139"/>
    <cellStyle name="Style 42 7 2 2" xfId="13394"/>
    <cellStyle name="Style 42 7 2 3" xfId="16163"/>
    <cellStyle name="Style 42 7 3" xfId="10714"/>
    <cellStyle name="Style 42 7 4" xfId="12069"/>
    <cellStyle name="Style 42 7 5" xfId="14901"/>
    <cellStyle name="Style 42 8" xfId="7127"/>
    <cellStyle name="Style 42 8 2" xfId="9468"/>
    <cellStyle name="Style 42 8 2 2" xfId="13723"/>
    <cellStyle name="Style 42 8 2 3" xfId="16460"/>
    <cellStyle name="Style 42 8 3" xfId="11043"/>
    <cellStyle name="Style 42 8 4" xfId="12398"/>
    <cellStyle name="Style 42 8 5" xfId="15230"/>
    <cellStyle name="Style 42 9" xfId="8348"/>
    <cellStyle name="Style 42 9 2" xfId="9786"/>
    <cellStyle name="Style 42 9 2 2" xfId="14023"/>
    <cellStyle name="Style 42 9 2 3" xfId="16760"/>
    <cellStyle name="Style 42 9 3" xfId="11343"/>
    <cellStyle name="Style 42 9 4" xfId="12698"/>
    <cellStyle name="Style 42 9 5" xfId="15530"/>
    <cellStyle name="Style 43" xfId="134"/>
    <cellStyle name="Style 43 10" xfId="8299"/>
    <cellStyle name="Style 43 10 2" xfId="9737"/>
    <cellStyle name="Style 43 10 2 2" xfId="13974"/>
    <cellStyle name="Style 43 10 2 3" xfId="16711"/>
    <cellStyle name="Style 43 10 3" xfId="11294"/>
    <cellStyle name="Style 43 10 4" xfId="12649"/>
    <cellStyle name="Style 43 10 5" xfId="15481"/>
    <cellStyle name="Style 43 11" xfId="8350"/>
    <cellStyle name="Style 43 11 2" xfId="9788"/>
    <cellStyle name="Style 43 11 2 2" xfId="14025"/>
    <cellStyle name="Style 43 11 2 3" xfId="16762"/>
    <cellStyle name="Style 43 11 3" xfId="11345"/>
    <cellStyle name="Style 43 11 4" xfId="12700"/>
    <cellStyle name="Style 43 11 5" xfId="15532"/>
    <cellStyle name="Style 43 12" xfId="8642"/>
    <cellStyle name="Style 43 12 2" xfId="10078"/>
    <cellStyle name="Style 43 12 2 2" xfId="14315"/>
    <cellStyle name="Style 43 12 2 3" xfId="17052"/>
    <cellStyle name="Style 43 12 3" xfId="11635"/>
    <cellStyle name="Style 43 12 4" xfId="12990"/>
    <cellStyle name="Style 43 12 5" xfId="15822"/>
    <cellStyle name="Style 43 13" xfId="8571"/>
    <cellStyle name="Style 43 13 2" xfId="10007"/>
    <cellStyle name="Style 43 13 2 2" xfId="14244"/>
    <cellStyle name="Style 43 13 2 3" xfId="16981"/>
    <cellStyle name="Style 43 13 3" xfId="11564"/>
    <cellStyle name="Style 43 13 4" xfId="12919"/>
    <cellStyle name="Style 43 13 5" xfId="15751"/>
    <cellStyle name="Style 43 14" xfId="8436"/>
    <cellStyle name="Style 43 14 2" xfId="9872"/>
    <cellStyle name="Style 43 14 2 2" xfId="14109"/>
    <cellStyle name="Style 43 14 2 3" xfId="16846"/>
    <cellStyle name="Style 43 14 3" xfId="11429"/>
    <cellStyle name="Style 43 14 4" xfId="12784"/>
    <cellStyle name="Style 43 14 5" xfId="15616"/>
    <cellStyle name="Style 43 15" xfId="10283"/>
    <cellStyle name="Style 43 15 2" xfId="14520"/>
    <cellStyle name="Style 43 15 3" xfId="17257"/>
    <cellStyle name="Style 43 16" xfId="10403"/>
    <cellStyle name="Style 43 17" xfId="10439"/>
    <cellStyle name="Style 43 18" xfId="11843"/>
    <cellStyle name="Style 43 2" xfId="6903"/>
    <cellStyle name="Style 43 2 2" xfId="10210"/>
    <cellStyle name="Style 43 2 2 2" xfId="11767"/>
    <cellStyle name="Style 43 2 2 3" xfId="14447"/>
    <cellStyle name="Style 43 2 2 4" xfId="17184"/>
    <cellStyle name="Style 43 2 3" xfId="9244"/>
    <cellStyle name="Style 43 2 3 2" xfId="13499"/>
    <cellStyle name="Style 43 2 3 3" xfId="14657"/>
    <cellStyle name="Style 43 2 4" xfId="10819"/>
    <cellStyle name="Style 43 2 5" xfId="12174"/>
    <cellStyle name="Style 43 2 6" xfId="15006"/>
    <cellStyle name="Style 43 3" xfId="6681"/>
    <cellStyle name="Style 43 3 2" xfId="9022"/>
    <cellStyle name="Style 43 3 2 2" xfId="13277"/>
    <cellStyle name="Style 43 3 2 3" xfId="16061"/>
    <cellStyle name="Style 43 3 3" xfId="10597"/>
    <cellStyle name="Style 43 3 4" xfId="11952"/>
    <cellStyle name="Style 43 3 5" xfId="14784"/>
    <cellStyle name="Style 43 4" xfId="6820"/>
    <cellStyle name="Style 43 4 2" xfId="9161"/>
    <cellStyle name="Style 43 4 2 2" xfId="13416"/>
    <cellStyle name="Style 43 4 2 3" xfId="16176"/>
    <cellStyle name="Style 43 4 3" xfId="10736"/>
    <cellStyle name="Style 43 4 4" xfId="12091"/>
    <cellStyle name="Style 43 4 5" xfId="14923"/>
    <cellStyle name="Style 43 5" xfId="6739"/>
    <cellStyle name="Style 43 5 2" xfId="9080"/>
    <cellStyle name="Style 43 5 2 2" xfId="13335"/>
    <cellStyle name="Style 43 5 2 3" xfId="16108"/>
    <cellStyle name="Style 43 5 3" xfId="10655"/>
    <cellStyle name="Style 43 5 4" xfId="12010"/>
    <cellStyle name="Style 43 5 5" xfId="14842"/>
    <cellStyle name="Style 43 6" xfId="6757"/>
    <cellStyle name="Style 43 6 2" xfId="9098"/>
    <cellStyle name="Style 43 6 2 2" xfId="13353"/>
    <cellStyle name="Style 43 6 2 3" xfId="16125"/>
    <cellStyle name="Style 43 6 3" xfId="10673"/>
    <cellStyle name="Style 43 6 4" xfId="12028"/>
    <cellStyle name="Style 43 6 5" xfId="14860"/>
    <cellStyle name="Style 43 7" xfId="6730"/>
    <cellStyle name="Style 43 7 2" xfId="9071"/>
    <cellStyle name="Style 43 7 2 2" xfId="13326"/>
    <cellStyle name="Style 43 7 2 3" xfId="16099"/>
    <cellStyle name="Style 43 7 3" xfId="10646"/>
    <cellStyle name="Style 43 7 4" xfId="12001"/>
    <cellStyle name="Style 43 7 5" xfId="14833"/>
    <cellStyle name="Style 43 8" xfId="7128"/>
    <cellStyle name="Style 43 8 2" xfId="9469"/>
    <cellStyle name="Style 43 8 2 2" xfId="13724"/>
    <cellStyle name="Style 43 8 2 3" xfId="16461"/>
    <cellStyle name="Style 43 8 3" xfId="11044"/>
    <cellStyle name="Style 43 8 4" xfId="12399"/>
    <cellStyle name="Style 43 8 5" xfId="15231"/>
    <cellStyle name="Style 43 9" xfId="8393"/>
    <cellStyle name="Style 43 9 2" xfId="9831"/>
    <cellStyle name="Style 43 9 2 2" xfId="14068"/>
    <cellStyle name="Style 43 9 2 3" xfId="16805"/>
    <cellStyle name="Style 43 9 3" xfId="11388"/>
    <cellStyle name="Style 43 9 4" xfId="12743"/>
    <cellStyle name="Style 43 9 5" xfId="15575"/>
    <cellStyle name="Style 44" xfId="135"/>
    <cellStyle name="Style 44 10" xfId="8333"/>
    <cellStyle name="Style 44 10 2" xfId="9771"/>
    <cellStyle name="Style 44 10 2 2" xfId="14008"/>
    <cellStyle name="Style 44 10 2 3" xfId="16745"/>
    <cellStyle name="Style 44 10 3" xfId="11328"/>
    <cellStyle name="Style 44 10 4" xfId="12683"/>
    <cellStyle name="Style 44 10 5" xfId="15515"/>
    <cellStyle name="Style 44 11" xfId="8422"/>
    <cellStyle name="Style 44 11 2" xfId="9860"/>
    <cellStyle name="Style 44 11 2 2" xfId="14097"/>
    <cellStyle name="Style 44 11 2 3" xfId="16834"/>
    <cellStyle name="Style 44 11 3" xfId="11417"/>
    <cellStyle name="Style 44 11 4" xfId="12772"/>
    <cellStyle name="Style 44 11 5" xfId="15604"/>
    <cellStyle name="Style 44 12" xfId="8692"/>
    <cellStyle name="Style 44 12 2" xfId="10128"/>
    <cellStyle name="Style 44 12 2 2" xfId="14365"/>
    <cellStyle name="Style 44 12 2 3" xfId="17102"/>
    <cellStyle name="Style 44 12 3" xfId="11685"/>
    <cellStyle name="Style 44 12 4" xfId="13040"/>
    <cellStyle name="Style 44 12 5" xfId="15872"/>
    <cellStyle name="Style 44 13" xfId="8704"/>
    <cellStyle name="Style 44 13 2" xfId="10140"/>
    <cellStyle name="Style 44 13 2 2" xfId="14377"/>
    <cellStyle name="Style 44 13 2 3" xfId="17114"/>
    <cellStyle name="Style 44 13 3" xfId="11697"/>
    <cellStyle name="Style 44 13 4" xfId="13052"/>
    <cellStyle name="Style 44 13 5" xfId="15884"/>
    <cellStyle name="Style 44 14" xfId="8547"/>
    <cellStyle name="Style 44 14 2" xfId="9983"/>
    <cellStyle name="Style 44 14 2 2" xfId="14220"/>
    <cellStyle name="Style 44 14 2 3" xfId="16957"/>
    <cellStyle name="Style 44 14 3" xfId="11540"/>
    <cellStyle name="Style 44 14 4" xfId="12895"/>
    <cellStyle name="Style 44 14 5" xfId="15727"/>
    <cellStyle name="Style 44 15" xfId="10315"/>
    <cellStyle name="Style 44 15 2" xfId="14552"/>
    <cellStyle name="Style 44 15 3" xfId="17289"/>
    <cellStyle name="Style 44 16" xfId="10404"/>
    <cellStyle name="Style 44 17" xfId="10461"/>
    <cellStyle name="Style 44 18" xfId="11844"/>
    <cellStyle name="Style 44 2" xfId="7004"/>
    <cellStyle name="Style 44 2 2" xfId="10221"/>
    <cellStyle name="Style 44 2 2 2" xfId="11778"/>
    <cellStyle name="Style 44 2 2 3" xfId="14458"/>
    <cellStyle name="Style 44 2 2 4" xfId="17195"/>
    <cellStyle name="Style 44 2 3" xfId="9345"/>
    <cellStyle name="Style 44 2 3 2" xfId="13600"/>
    <cellStyle name="Style 44 2 3 3" xfId="14668"/>
    <cellStyle name="Style 44 2 4" xfId="10920"/>
    <cellStyle name="Style 44 2 5" xfId="12275"/>
    <cellStyle name="Style 44 2 6" xfId="15107"/>
    <cellStyle name="Style 44 3" xfId="6917"/>
    <cellStyle name="Style 44 3 2" xfId="9258"/>
    <cellStyle name="Style 44 3 2 2" xfId="13513"/>
    <cellStyle name="Style 44 3 2 3" xfId="16263"/>
    <cellStyle name="Style 44 3 3" xfId="10833"/>
    <cellStyle name="Style 44 3 4" xfId="12188"/>
    <cellStyle name="Style 44 3 5" xfId="15020"/>
    <cellStyle name="Style 44 4" xfId="6966"/>
    <cellStyle name="Style 44 4 2" xfId="9307"/>
    <cellStyle name="Style 44 4 2 2" xfId="13562"/>
    <cellStyle name="Style 44 4 2 3" xfId="16309"/>
    <cellStyle name="Style 44 4 3" xfId="10882"/>
    <cellStyle name="Style 44 4 4" xfId="12237"/>
    <cellStyle name="Style 44 4 5" xfId="15069"/>
    <cellStyle name="Style 44 5" xfId="7019"/>
    <cellStyle name="Style 44 5 2" xfId="9360"/>
    <cellStyle name="Style 44 5 2 2" xfId="13615"/>
    <cellStyle name="Style 44 5 2 3" xfId="16352"/>
    <cellStyle name="Style 44 5 3" xfId="10935"/>
    <cellStyle name="Style 44 5 4" xfId="12290"/>
    <cellStyle name="Style 44 5 5" xfId="15122"/>
    <cellStyle name="Style 44 6" xfId="6768"/>
    <cellStyle name="Style 44 6 2" xfId="9109"/>
    <cellStyle name="Style 44 6 2 2" xfId="13364"/>
    <cellStyle name="Style 44 6 2 3" xfId="16136"/>
    <cellStyle name="Style 44 6 3" xfId="10684"/>
    <cellStyle name="Style 44 6 4" xfId="12039"/>
    <cellStyle name="Style 44 6 5" xfId="14871"/>
    <cellStyle name="Style 44 7" xfId="6625"/>
    <cellStyle name="Style 44 7 2" xfId="8966"/>
    <cellStyle name="Style 44 7 2 2" xfId="13221"/>
    <cellStyle name="Style 44 7 2 3" xfId="16008"/>
    <cellStyle name="Style 44 7 3" xfId="10541"/>
    <cellStyle name="Style 44 7 4" xfId="11896"/>
    <cellStyle name="Style 44 7 5" xfId="14728"/>
    <cellStyle name="Style 44 8" xfId="7129"/>
    <cellStyle name="Style 44 8 2" xfId="9470"/>
    <cellStyle name="Style 44 8 2 2" xfId="13725"/>
    <cellStyle name="Style 44 8 2 3" xfId="16462"/>
    <cellStyle name="Style 44 8 3" xfId="11045"/>
    <cellStyle name="Style 44 8 4" xfId="12400"/>
    <cellStyle name="Style 44 8 5" xfId="15232"/>
    <cellStyle name="Style 44 9" xfId="8296"/>
    <cellStyle name="Style 44 9 2" xfId="9734"/>
    <cellStyle name="Style 44 9 2 2" xfId="13971"/>
    <cellStyle name="Style 44 9 2 3" xfId="16708"/>
    <cellStyle name="Style 44 9 3" xfId="11291"/>
    <cellStyle name="Style 44 9 4" xfId="12646"/>
    <cellStyle name="Style 44 9 5" xfId="15478"/>
    <cellStyle name="Style 461" xfId="91"/>
    <cellStyle name="Style 461 10" xfId="8358"/>
    <cellStyle name="Style 461 10 2" xfId="9796"/>
    <cellStyle name="Style 461 10 2 2" xfId="14033"/>
    <cellStyle name="Style 461 10 2 3" xfId="16770"/>
    <cellStyle name="Style 461 10 3" xfId="11353"/>
    <cellStyle name="Style 461 10 4" xfId="12708"/>
    <cellStyle name="Style 461 10 5" xfId="15540"/>
    <cellStyle name="Style 461 11" xfId="8290"/>
    <cellStyle name="Style 461 11 2" xfId="9728"/>
    <cellStyle name="Style 461 11 2 2" xfId="13965"/>
    <cellStyle name="Style 461 11 2 3" xfId="16702"/>
    <cellStyle name="Style 461 11 3" xfId="11285"/>
    <cellStyle name="Style 461 11 4" xfId="12640"/>
    <cellStyle name="Style 461 11 5" xfId="15472"/>
    <cellStyle name="Style 461 12" xfId="8476"/>
    <cellStyle name="Style 461 12 2" xfId="9912"/>
    <cellStyle name="Style 461 12 2 2" xfId="14149"/>
    <cellStyle name="Style 461 12 2 3" xfId="16886"/>
    <cellStyle name="Style 461 12 3" xfId="11469"/>
    <cellStyle name="Style 461 12 4" xfId="12824"/>
    <cellStyle name="Style 461 12 5" xfId="15656"/>
    <cellStyle name="Style 461 13" xfId="8492"/>
    <cellStyle name="Style 461 13 2" xfId="9928"/>
    <cellStyle name="Style 461 13 2 2" xfId="14165"/>
    <cellStyle name="Style 461 13 2 3" xfId="16902"/>
    <cellStyle name="Style 461 13 3" xfId="11485"/>
    <cellStyle name="Style 461 13 4" xfId="12840"/>
    <cellStyle name="Style 461 13 5" xfId="15672"/>
    <cellStyle name="Style 461 14" xfId="8500"/>
    <cellStyle name="Style 461 14 2" xfId="9936"/>
    <cellStyle name="Style 461 14 2 2" xfId="14173"/>
    <cellStyle name="Style 461 14 2 3" xfId="16910"/>
    <cellStyle name="Style 461 14 3" xfId="11493"/>
    <cellStyle name="Style 461 14 4" xfId="12848"/>
    <cellStyle name="Style 461 14 5" xfId="15680"/>
    <cellStyle name="Style 461 15" xfId="10262"/>
    <cellStyle name="Style 461 15 2" xfId="14499"/>
    <cellStyle name="Style 461 15 3" xfId="17236"/>
    <cellStyle name="Style 461 16" xfId="10368"/>
    <cellStyle name="Style 461 17" xfId="10445"/>
    <cellStyle name="Style 461 18" xfId="11809"/>
    <cellStyle name="Style 461 2" xfId="6722"/>
    <cellStyle name="Style 461 2 2" xfId="10191"/>
    <cellStyle name="Style 461 2 2 2" xfId="11748"/>
    <cellStyle name="Style 461 2 2 3" xfId="14428"/>
    <cellStyle name="Style 461 2 2 4" xfId="17165"/>
    <cellStyle name="Style 461 2 3" xfId="9063"/>
    <cellStyle name="Style 461 2 3 2" xfId="13318"/>
    <cellStyle name="Style 461 2 3 3" xfId="14638"/>
    <cellStyle name="Style 461 2 4" xfId="10638"/>
    <cellStyle name="Style 461 2 5" xfId="11993"/>
    <cellStyle name="Style 461 2 6" xfId="14825"/>
    <cellStyle name="Style 461 3" xfId="6939"/>
    <cellStyle name="Style 461 3 2" xfId="9280"/>
    <cellStyle name="Style 461 3 2 2" xfId="13535"/>
    <cellStyle name="Style 461 3 2 3" xfId="16285"/>
    <cellStyle name="Style 461 3 3" xfId="10855"/>
    <cellStyle name="Style 461 3 4" xfId="12210"/>
    <cellStyle name="Style 461 3 5" xfId="15042"/>
    <cellStyle name="Style 461 4" xfId="6981"/>
    <cellStyle name="Style 461 4 2" xfId="9322"/>
    <cellStyle name="Style 461 4 2 2" xfId="13577"/>
    <cellStyle name="Style 461 4 2 3" xfId="16323"/>
    <cellStyle name="Style 461 4 3" xfId="10897"/>
    <cellStyle name="Style 461 4 4" xfId="12252"/>
    <cellStyle name="Style 461 4 5" xfId="15084"/>
    <cellStyle name="Style 461 5" xfId="6771"/>
    <cellStyle name="Style 461 5 2" xfId="9112"/>
    <cellStyle name="Style 461 5 2 2" xfId="13367"/>
    <cellStyle name="Style 461 5 2 3" xfId="16139"/>
    <cellStyle name="Style 461 5 3" xfId="10687"/>
    <cellStyle name="Style 461 5 4" xfId="12042"/>
    <cellStyle name="Style 461 5 5" xfId="14874"/>
    <cellStyle name="Style 461 6" xfId="6687"/>
    <cellStyle name="Style 461 6 2" xfId="9028"/>
    <cellStyle name="Style 461 6 2 2" xfId="13283"/>
    <cellStyle name="Style 461 6 2 3" xfId="16067"/>
    <cellStyle name="Style 461 6 3" xfId="10603"/>
    <cellStyle name="Style 461 6 4" xfId="11958"/>
    <cellStyle name="Style 461 6 5" xfId="14790"/>
    <cellStyle name="Style 461 7" xfId="6683"/>
    <cellStyle name="Style 461 7 2" xfId="9024"/>
    <cellStyle name="Style 461 7 2 2" xfId="13279"/>
    <cellStyle name="Style 461 7 2 3" xfId="16063"/>
    <cellStyle name="Style 461 7 3" xfId="10599"/>
    <cellStyle name="Style 461 7 4" xfId="11954"/>
    <cellStyle name="Style 461 7 5" xfId="14786"/>
    <cellStyle name="Style 461 8" xfId="7094"/>
    <cellStyle name="Style 461 8 2" xfId="9435"/>
    <cellStyle name="Style 461 8 2 2" xfId="13690"/>
    <cellStyle name="Style 461 8 2 3" xfId="16427"/>
    <cellStyle name="Style 461 8 3" xfId="11010"/>
    <cellStyle name="Style 461 8 4" xfId="12365"/>
    <cellStyle name="Style 461 8 5" xfId="15197"/>
    <cellStyle name="Style 461 9" xfId="8416"/>
    <cellStyle name="Style 461 9 2" xfId="9854"/>
    <cellStyle name="Style 461 9 2 2" xfId="14091"/>
    <cellStyle name="Style 461 9 2 3" xfId="16828"/>
    <cellStyle name="Style 461 9 3" xfId="11411"/>
    <cellStyle name="Style 461 9 4" xfId="12766"/>
    <cellStyle name="Style 461 9 5" xfId="15598"/>
    <cellStyle name="Style 467" xfId="92"/>
    <cellStyle name="Style 467 10" xfId="8271"/>
    <cellStyle name="Style 467 10 2" xfId="9709"/>
    <cellStyle name="Style 467 10 2 2" xfId="13946"/>
    <cellStyle name="Style 467 10 2 3" xfId="16683"/>
    <cellStyle name="Style 467 10 3" xfId="11266"/>
    <cellStyle name="Style 467 10 4" xfId="12621"/>
    <cellStyle name="Style 467 10 5" xfId="15453"/>
    <cellStyle name="Style 467 11" xfId="8423"/>
    <cellStyle name="Style 467 11 2" xfId="9861"/>
    <cellStyle name="Style 467 11 2 2" xfId="14098"/>
    <cellStyle name="Style 467 11 2 3" xfId="16835"/>
    <cellStyle name="Style 467 11 3" xfId="11418"/>
    <cellStyle name="Style 467 11 4" xfId="12773"/>
    <cellStyle name="Style 467 11 5" xfId="15605"/>
    <cellStyle name="Style 467 12" xfId="8693"/>
    <cellStyle name="Style 467 12 2" xfId="10129"/>
    <cellStyle name="Style 467 12 2 2" xfId="14366"/>
    <cellStyle name="Style 467 12 2 3" xfId="17103"/>
    <cellStyle name="Style 467 12 3" xfId="11686"/>
    <cellStyle name="Style 467 12 4" xfId="13041"/>
    <cellStyle name="Style 467 12 5" xfId="15873"/>
    <cellStyle name="Style 467 13" xfId="8705"/>
    <cellStyle name="Style 467 13 2" xfId="10141"/>
    <cellStyle name="Style 467 13 2 2" xfId="14378"/>
    <cellStyle name="Style 467 13 2 3" xfId="17115"/>
    <cellStyle name="Style 467 13 3" xfId="11698"/>
    <cellStyle name="Style 467 13 4" xfId="13053"/>
    <cellStyle name="Style 467 13 5" xfId="15885"/>
    <cellStyle name="Style 467 14" xfId="8614"/>
    <cellStyle name="Style 467 14 2" xfId="10050"/>
    <cellStyle name="Style 467 14 2 2" xfId="14287"/>
    <cellStyle name="Style 467 14 2 3" xfId="17024"/>
    <cellStyle name="Style 467 14 3" xfId="11607"/>
    <cellStyle name="Style 467 14 4" xfId="12962"/>
    <cellStyle name="Style 467 14 5" xfId="15794"/>
    <cellStyle name="Style 467 15" xfId="8880"/>
    <cellStyle name="Style 467 15 2" xfId="13159"/>
    <cellStyle name="Style 467 15 3" xfId="14592"/>
    <cellStyle name="Style 467 16" xfId="10337"/>
    <cellStyle name="Style 467 16 2" xfId="14574"/>
    <cellStyle name="Style 467 16 3" xfId="17311"/>
    <cellStyle name="Style 467 17" xfId="10369"/>
    <cellStyle name="Style 467 18" xfId="10426"/>
    <cellStyle name="Style 467 19" xfId="11810"/>
    <cellStyle name="Style 467 2" xfId="6845"/>
    <cellStyle name="Style 467 2 2" xfId="10208"/>
    <cellStyle name="Style 467 2 2 2" xfId="11765"/>
    <cellStyle name="Style 467 2 2 3" xfId="14445"/>
    <cellStyle name="Style 467 2 2 4" xfId="17182"/>
    <cellStyle name="Style 467 2 3" xfId="9186"/>
    <cellStyle name="Style 467 2 3 2" xfId="13441"/>
    <cellStyle name="Style 467 2 3 3" xfId="14655"/>
    <cellStyle name="Style 467 2 4" xfId="10761"/>
    <cellStyle name="Style 467 2 5" xfId="12116"/>
    <cellStyle name="Style 467 2 6" xfId="14948"/>
    <cellStyle name="Style 467 3" xfId="6892"/>
    <cellStyle name="Style 467 3 2" xfId="9233"/>
    <cellStyle name="Style 467 3 2 2" xfId="13488"/>
    <cellStyle name="Style 467 3 2 3" xfId="16243"/>
    <cellStyle name="Style 467 3 3" xfId="10808"/>
    <cellStyle name="Style 467 3 4" xfId="12163"/>
    <cellStyle name="Style 467 3 5" xfId="14995"/>
    <cellStyle name="Style 467 4" xfId="6791"/>
    <cellStyle name="Style 467 4 2" xfId="9132"/>
    <cellStyle name="Style 467 4 2 2" xfId="13387"/>
    <cellStyle name="Style 467 4 2 3" xfId="16156"/>
    <cellStyle name="Style 467 4 3" xfId="10707"/>
    <cellStyle name="Style 467 4 4" xfId="12062"/>
    <cellStyle name="Style 467 4 5" xfId="14894"/>
    <cellStyle name="Style 467 5" xfId="6726"/>
    <cellStyle name="Style 467 5 2" xfId="9067"/>
    <cellStyle name="Style 467 5 2 2" xfId="13322"/>
    <cellStyle name="Style 467 5 2 3" xfId="16095"/>
    <cellStyle name="Style 467 5 3" xfId="10642"/>
    <cellStyle name="Style 467 5 4" xfId="11997"/>
    <cellStyle name="Style 467 5 5" xfId="14829"/>
    <cellStyle name="Style 467 6" xfId="6960"/>
    <cellStyle name="Style 467 6 2" xfId="9301"/>
    <cellStyle name="Style 467 6 2 2" xfId="13556"/>
    <cellStyle name="Style 467 6 2 3" xfId="16303"/>
    <cellStyle name="Style 467 6 3" xfId="10876"/>
    <cellStyle name="Style 467 6 4" xfId="12231"/>
    <cellStyle name="Style 467 6 5" xfId="15063"/>
    <cellStyle name="Style 467 7" xfId="6889"/>
    <cellStyle name="Style 467 7 2" xfId="9230"/>
    <cellStyle name="Style 467 7 2 2" xfId="13485"/>
    <cellStyle name="Style 467 7 2 3" xfId="16240"/>
    <cellStyle name="Style 467 7 3" xfId="10805"/>
    <cellStyle name="Style 467 7 4" xfId="12160"/>
    <cellStyle name="Style 467 7 5" xfId="14992"/>
    <cellStyle name="Style 467 8" xfId="7095"/>
    <cellStyle name="Style 467 8 2" xfId="9436"/>
    <cellStyle name="Style 467 8 2 2" xfId="13691"/>
    <cellStyle name="Style 467 8 2 3" xfId="16428"/>
    <cellStyle name="Style 467 8 3" xfId="11011"/>
    <cellStyle name="Style 467 8 4" xfId="12366"/>
    <cellStyle name="Style 467 8 5" xfId="15198"/>
    <cellStyle name="Style 467 9" xfId="8414"/>
    <cellStyle name="Style 467 9 2" xfId="9852"/>
    <cellStyle name="Style 467 9 2 2" xfId="14089"/>
    <cellStyle name="Style 467 9 2 3" xfId="16826"/>
    <cellStyle name="Style 467 9 3" xfId="11409"/>
    <cellStyle name="Style 467 9 4" xfId="12764"/>
    <cellStyle name="Style 467 9 5" xfId="15596"/>
    <cellStyle name="Style 468" xfId="93"/>
    <cellStyle name="Style 468 10" xfId="8356"/>
    <cellStyle name="Style 468 10 2" xfId="9794"/>
    <cellStyle name="Style 468 10 2 2" xfId="14031"/>
    <cellStyle name="Style 468 10 2 3" xfId="16768"/>
    <cellStyle name="Style 468 10 3" xfId="11351"/>
    <cellStyle name="Style 468 10 4" xfId="12706"/>
    <cellStyle name="Style 468 10 5" xfId="15538"/>
    <cellStyle name="Style 468 11" xfId="8341"/>
    <cellStyle name="Style 468 11 2" xfId="9779"/>
    <cellStyle name="Style 468 11 2 2" xfId="14016"/>
    <cellStyle name="Style 468 11 2 3" xfId="16753"/>
    <cellStyle name="Style 468 11 3" xfId="11336"/>
    <cellStyle name="Style 468 11 4" xfId="12691"/>
    <cellStyle name="Style 468 11 5" xfId="15523"/>
    <cellStyle name="Style 468 12" xfId="8587"/>
    <cellStyle name="Style 468 12 2" xfId="10023"/>
    <cellStyle name="Style 468 12 2 2" xfId="14260"/>
    <cellStyle name="Style 468 12 2 3" xfId="16997"/>
    <cellStyle name="Style 468 12 3" xfId="11580"/>
    <cellStyle name="Style 468 12 4" xfId="12935"/>
    <cellStyle name="Style 468 12 5" xfId="15767"/>
    <cellStyle name="Style 468 13" xfId="8687"/>
    <cellStyle name="Style 468 13 2" xfId="10123"/>
    <cellStyle name="Style 468 13 2 2" xfId="14360"/>
    <cellStyle name="Style 468 13 2 3" xfId="17097"/>
    <cellStyle name="Style 468 13 3" xfId="11680"/>
    <cellStyle name="Style 468 13 4" xfId="13035"/>
    <cellStyle name="Style 468 13 5" xfId="15867"/>
    <cellStyle name="Style 468 14" xfId="8689"/>
    <cellStyle name="Style 468 14 2" xfId="10125"/>
    <cellStyle name="Style 468 14 2 2" xfId="14362"/>
    <cellStyle name="Style 468 14 2 3" xfId="17099"/>
    <cellStyle name="Style 468 14 3" xfId="11682"/>
    <cellStyle name="Style 468 14 4" xfId="13037"/>
    <cellStyle name="Style 468 14 5" xfId="15869"/>
    <cellStyle name="Style 468 15" xfId="8881"/>
    <cellStyle name="Style 468 15 2" xfId="13160"/>
    <cellStyle name="Style 468 15 3" xfId="14593"/>
    <cellStyle name="Style 468 16" xfId="10332"/>
    <cellStyle name="Style 468 16 2" xfId="14569"/>
    <cellStyle name="Style 468 16 3" xfId="17306"/>
    <cellStyle name="Style 468 17" xfId="10370"/>
    <cellStyle name="Style 468 18" xfId="10413"/>
    <cellStyle name="Style 468 19" xfId="11811"/>
    <cellStyle name="Style 468 2" xfId="6946"/>
    <cellStyle name="Style 468 2 2" xfId="10217"/>
    <cellStyle name="Style 468 2 2 2" xfId="11774"/>
    <cellStyle name="Style 468 2 2 3" xfId="14454"/>
    <cellStyle name="Style 468 2 2 4" xfId="17191"/>
    <cellStyle name="Style 468 2 3" xfId="9287"/>
    <cellStyle name="Style 468 2 3 2" xfId="13542"/>
    <cellStyle name="Style 468 2 3 3" xfId="14664"/>
    <cellStyle name="Style 468 2 4" xfId="10862"/>
    <cellStyle name="Style 468 2 5" xfId="12217"/>
    <cellStyle name="Style 468 2 6" xfId="15049"/>
    <cellStyle name="Style 468 3" xfId="6976"/>
    <cellStyle name="Style 468 3 2" xfId="9317"/>
    <cellStyle name="Style 468 3 2 2" xfId="13572"/>
    <cellStyle name="Style 468 3 2 3" xfId="16319"/>
    <cellStyle name="Style 468 3 3" xfId="10892"/>
    <cellStyle name="Style 468 3 4" xfId="12247"/>
    <cellStyle name="Style 468 3 5" xfId="15079"/>
    <cellStyle name="Style 468 4" xfId="6927"/>
    <cellStyle name="Style 468 4 2" xfId="9268"/>
    <cellStyle name="Style 468 4 2 2" xfId="13523"/>
    <cellStyle name="Style 468 4 2 3" xfId="16273"/>
    <cellStyle name="Style 468 4 3" xfId="10843"/>
    <cellStyle name="Style 468 4 4" xfId="12198"/>
    <cellStyle name="Style 468 4 5" xfId="15030"/>
    <cellStyle name="Style 468 5" xfId="6978"/>
    <cellStyle name="Style 468 5 2" xfId="9319"/>
    <cellStyle name="Style 468 5 2 2" xfId="13574"/>
    <cellStyle name="Style 468 5 2 3" xfId="16321"/>
    <cellStyle name="Style 468 5 3" xfId="10894"/>
    <cellStyle name="Style 468 5 4" xfId="12249"/>
    <cellStyle name="Style 468 5 5" xfId="15081"/>
    <cellStyle name="Style 468 6" xfId="6637"/>
    <cellStyle name="Style 468 6 2" xfId="8978"/>
    <cellStyle name="Style 468 6 2 2" xfId="13233"/>
    <cellStyle name="Style 468 6 2 3" xfId="16018"/>
    <cellStyle name="Style 468 6 3" xfId="10553"/>
    <cellStyle name="Style 468 6 4" xfId="11908"/>
    <cellStyle name="Style 468 6 5" xfId="14740"/>
    <cellStyle name="Style 468 7" xfId="6840"/>
    <cellStyle name="Style 468 7 2" xfId="9181"/>
    <cellStyle name="Style 468 7 2 2" xfId="13436"/>
    <cellStyle name="Style 468 7 2 3" xfId="16196"/>
    <cellStyle name="Style 468 7 3" xfId="10756"/>
    <cellStyle name="Style 468 7 4" xfId="12111"/>
    <cellStyle name="Style 468 7 5" xfId="14943"/>
    <cellStyle name="Style 468 8" xfId="7096"/>
    <cellStyle name="Style 468 8 2" xfId="9437"/>
    <cellStyle name="Style 468 8 2 2" xfId="13692"/>
    <cellStyle name="Style 468 8 2 3" xfId="16429"/>
    <cellStyle name="Style 468 8 3" xfId="11012"/>
    <cellStyle name="Style 468 8 4" xfId="12367"/>
    <cellStyle name="Style 468 8 5" xfId="15199"/>
    <cellStyle name="Style 468 9" xfId="8415"/>
    <cellStyle name="Style 468 9 2" xfId="9853"/>
    <cellStyle name="Style 468 9 2 2" xfId="14090"/>
    <cellStyle name="Style 468 9 2 3" xfId="16827"/>
    <cellStyle name="Style 468 9 3" xfId="11410"/>
    <cellStyle name="Style 468 9 4" xfId="12765"/>
    <cellStyle name="Style 468 9 5" xfId="15597"/>
    <cellStyle name="Style 469" xfId="94"/>
    <cellStyle name="Style 469 10" xfId="8324"/>
    <cellStyle name="Style 469 10 2" xfId="9762"/>
    <cellStyle name="Style 469 10 2 2" xfId="13999"/>
    <cellStyle name="Style 469 10 2 3" xfId="16736"/>
    <cellStyle name="Style 469 10 3" xfId="11319"/>
    <cellStyle name="Style 469 10 4" xfId="12674"/>
    <cellStyle name="Style 469 10 5" xfId="15506"/>
    <cellStyle name="Style 469 11" xfId="8251"/>
    <cellStyle name="Style 469 11 2" xfId="9689"/>
    <cellStyle name="Style 469 11 2 2" xfId="13926"/>
    <cellStyle name="Style 469 11 2 3" xfId="16663"/>
    <cellStyle name="Style 469 11 3" xfId="11246"/>
    <cellStyle name="Style 469 11 4" xfId="12601"/>
    <cellStyle name="Style 469 11 5" xfId="15433"/>
    <cellStyle name="Style 469 12" xfId="8645"/>
    <cellStyle name="Style 469 12 2" xfId="10081"/>
    <cellStyle name="Style 469 12 2 2" xfId="14318"/>
    <cellStyle name="Style 469 12 2 3" xfId="17055"/>
    <cellStyle name="Style 469 12 3" xfId="11638"/>
    <cellStyle name="Style 469 12 4" xfId="12993"/>
    <cellStyle name="Style 469 12 5" xfId="15825"/>
    <cellStyle name="Style 469 13" xfId="8499"/>
    <cellStyle name="Style 469 13 2" xfId="9935"/>
    <cellStyle name="Style 469 13 2 2" xfId="14172"/>
    <cellStyle name="Style 469 13 2 3" xfId="16909"/>
    <cellStyle name="Style 469 13 3" xfId="11492"/>
    <cellStyle name="Style 469 13 4" xfId="12847"/>
    <cellStyle name="Style 469 13 5" xfId="15679"/>
    <cellStyle name="Style 469 14" xfId="8501"/>
    <cellStyle name="Style 469 14 2" xfId="9937"/>
    <cellStyle name="Style 469 14 2 2" xfId="14174"/>
    <cellStyle name="Style 469 14 2 3" xfId="16911"/>
    <cellStyle name="Style 469 14 3" xfId="11494"/>
    <cellStyle name="Style 469 14 4" xfId="12849"/>
    <cellStyle name="Style 469 14 5" xfId="15681"/>
    <cellStyle name="Style 469 15" xfId="8882"/>
    <cellStyle name="Style 469 15 2" xfId="13161"/>
    <cellStyle name="Style 469 15 3" xfId="14594"/>
    <cellStyle name="Style 469 16" xfId="10298"/>
    <cellStyle name="Style 469 16 2" xfId="14535"/>
    <cellStyle name="Style 469 16 3" xfId="17272"/>
    <cellStyle name="Style 469 17" xfId="10371"/>
    <cellStyle name="Style 469 18" xfId="10458"/>
    <cellStyle name="Style 469 19" xfId="11812"/>
    <cellStyle name="Style 469 2" xfId="6750"/>
    <cellStyle name="Style 469 2 2" xfId="10192"/>
    <cellStyle name="Style 469 2 2 2" xfId="11749"/>
    <cellStyle name="Style 469 2 2 3" xfId="14429"/>
    <cellStyle name="Style 469 2 2 4" xfId="17166"/>
    <cellStyle name="Style 469 2 3" xfId="9091"/>
    <cellStyle name="Style 469 2 3 2" xfId="13346"/>
    <cellStyle name="Style 469 2 3 3" xfId="14639"/>
    <cellStyle name="Style 469 2 4" xfId="10666"/>
    <cellStyle name="Style 469 2 5" xfId="12021"/>
    <cellStyle name="Style 469 2 6" xfId="14853"/>
    <cellStyle name="Style 469 3" xfId="6933"/>
    <cellStyle name="Style 469 3 2" xfId="9274"/>
    <cellStyle name="Style 469 3 2 2" xfId="13529"/>
    <cellStyle name="Style 469 3 2 3" xfId="16279"/>
    <cellStyle name="Style 469 3 3" xfId="10849"/>
    <cellStyle name="Style 469 3 4" xfId="12204"/>
    <cellStyle name="Style 469 3 5" xfId="15036"/>
    <cellStyle name="Style 469 4" xfId="6735"/>
    <cellStyle name="Style 469 4 2" xfId="9076"/>
    <cellStyle name="Style 469 4 2 2" xfId="13331"/>
    <cellStyle name="Style 469 4 2 3" xfId="16104"/>
    <cellStyle name="Style 469 4 3" xfId="10651"/>
    <cellStyle name="Style 469 4 4" xfId="12006"/>
    <cellStyle name="Style 469 4 5" xfId="14838"/>
    <cellStyle name="Style 469 5" xfId="6652"/>
    <cellStyle name="Style 469 5 2" xfId="8993"/>
    <cellStyle name="Style 469 5 2 2" xfId="13248"/>
    <cellStyle name="Style 469 5 2 3" xfId="16033"/>
    <cellStyle name="Style 469 5 3" xfId="10568"/>
    <cellStyle name="Style 469 5 4" xfId="11923"/>
    <cellStyle name="Style 469 5 5" xfId="14755"/>
    <cellStyle name="Style 469 6" xfId="6995"/>
    <cellStyle name="Style 469 6 2" xfId="9336"/>
    <cellStyle name="Style 469 6 2 2" xfId="13591"/>
    <cellStyle name="Style 469 6 2 3" xfId="16335"/>
    <cellStyle name="Style 469 6 3" xfId="10911"/>
    <cellStyle name="Style 469 6 4" xfId="12266"/>
    <cellStyle name="Style 469 6 5" xfId="15098"/>
    <cellStyle name="Style 469 7" xfId="7054"/>
    <cellStyle name="Style 469 7 2" xfId="9395"/>
    <cellStyle name="Style 469 7 2 2" xfId="13650"/>
    <cellStyle name="Style 469 7 2 3" xfId="16387"/>
    <cellStyle name="Style 469 7 3" xfId="10970"/>
    <cellStyle name="Style 469 7 4" xfId="12325"/>
    <cellStyle name="Style 469 7 5" xfId="15157"/>
    <cellStyle name="Style 469 8" xfId="7097"/>
    <cellStyle name="Style 469 8 2" xfId="9438"/>
    <cellStyle name="Style 469 8 2 2" xfId="13693"/>
    <cellStyle name="Style 469 8 2 3" xfId="16430"/>
    <cellStyle name="Style 469 8 3" xfId="11013"/>
    <cellStyle name="Style 469 8 4" xfId="12368"/>
    <cellStyle name="Style 469 8 5" xfId="15200"/>
    <cellStyle name="Style 469 9" xfId="8277"/>
    <cellStyle name="Style 469 9 2" xfId="9715"/>
    <cellStyle name="Style 469 9 2 2" xfId="13952"/>
    <cellStyle name="Style 469 9 2 3" xfId="16689"/>
    <cellStyle name="Style 469 9 3" xfId="11272"/>
    <cellStyle name="Style 469 9 4" xfId="12627"/>
    <cellStyle name="Style 469 9 5" xfId="15459"/>
    <cellStyle name="Style 478" xfId="95"/>
    <cellStyle name="Style 478 10" xfId="8301"/>
    <cellStyle name="Style 478 10 2" xfId="9739"/>
    <cellStyle name="Style 478 10 2 2" xfId="13976"/>
    <cellStyle name="Style 478 10 2 3" xfId="16713"/>
    <cellStyle name="Style 478 10 3" xfId="11296"/>
    <cellStyle name="Style 478 10 4" xfId="12651"/>
    <cellStyle name="Style 478 10 5" xfId="15483"/>
    <cellStyle name="Style 478 11" xfId="8309"/>
    <cellStyle name="Style 478 11 2" xfId="9747"/>
    <cellStyle name="Style 478 11 2 2" xfId="13984"/>
    <cellStyle name="Style 478 11 2 3" xfId="16721"/>
    <cellStyle name="Style 478 11 3" xfId="11304"/>
    <cellStyle name="Style 478 11 4" xfId="12659"/>
    <cellStyle name="Style 478 11 5" xfId="15491"/>
    <cellStyle name="Style 478 12" xfId="8534"/>
    <cellStyle name="Style 478 12 2" xfId="9970"/>
    <cellStyle name="Style 478 12 2 2" xfId="14207"/>
    <cellStyle name="Style 478 12 2 3" xfId="16944"/>
    <cellStyle name="Style 478 12 3" xfId="11527"/>
    <cellStyle name="Style 478 12 4" xfId="12882"/>
    <cellStyle name="Style 478 12 5" xfId="15714"/>
    <cellStyle name="Style 478 13" xfId="8662"/>
    <cellStyle name="Style 478 13 2" xfId="10098"/>
    <cellStyle name="Style 478 13 2 2" xfId="14335"/>
    <cellStyle name="Style 478 13 2 3" xfId="17072"/>
    <cellStyle name="Style 478 13 3" xfId="11655"/>
    <cellStyle name="Style 478 13 4" xfId="13010"/>
    <cellStyle name="Style 478 13 5" xfId="15842"/>
    <cellStyle name="Style 478 14" xfId="8532"/>
    <cellStyle name="Style 478 14 2" xfId="9968"/>
    <cellStyle name="Style 478 14 2 2" xfId="14205"/>
    <cellStyle name="Style 478 14 2 3" xfId="16942"/>
    <cellStyle name="Style 478 14 3" xfId="11525"/>
    <cellStyle name="Style 478 14 4" xfId="12880"/>
    <cellStyle name="Style 478 14 5" xfId="15712"/>
    <cellStyle name="Style 478 15" xfId="10319"/>
    <cellStyle name="Style 478 15 2" xfId="14556"/>
    <cellStyle name="Style 478 15 3" xfId="17293"/>
    <cellStyle name="Style 478 16" xfId="10372"/>
    <cellStyle name="Style 478 17" xfId="10473"/>
    <cellStyle name="Style 478 18" xfId="11813"/>
    <cellStyle name="Style 478 2" xfId="6634"/>
    <cellStyle name="Style 478 2 2" xfId="10179"/>
    <cellStyle name="Style 478 2 2 2" xfId="11736"/>
    <cellStyle name="Style 478 2 2 3" xfId="14416"/>
    <cellStyle name="Style 478 2 2 4" xfId="17153"/>
    <cellStyle name="Style 478 2 3" xfId="8975"/>
    <cellStyle name="Style 478 2 3 2" xfId="13230"/>
    <cellStyle name="Style 478 2 3 3" xfId="14626"/>
    <cellStyle name="Style 478 2 4" xfId="10550"/>
    <cellStyle name="Style 478 2 5" xfId="11905"/>
    <cellStyle name="Style 478 2 6" xfId="14737"/>
    <cellStyle name="Style 478 3" xfId="6645"/>
    <cellStyle name="Style 478 3 2" xfId="8986"/>
    <cellStyle name="Style 478 3 2 2" xfId="13241"/>
    <cellStyle name="Style 478 3 2 3" xfId="16026"/>
    <cellStyle name="Style 478 3 3" xfId="10561"/>
    <cellStyle name="Style 478 3 4" xfId="11916"/>
    <cellStyle name="Style 478 3 5" xfId="14748"/>
    <cellStyle name="Style 478 4" xfId="6818"/>
    <cellStyle name="Style 478 4 2" xfId="9159"/>
    <cellStyle name="Style 478 4 2 2" xfId="13414"/>
    <cellStyle name="Style 478 4 2 3" xfId="16174"/>
    <cellStyle name="Style 478 4 3" xfId="10734"/>
    <cellStyle name="Style 478 4 4" xfId="12089"/>
    <cellStyle name="Style 478 4 5" xfId="14921"/>
    <cellStyle name="Style 478 5" xfId="6952"/>
    <cellStyle name="Style 478 5 2" xfId="9293"/>
    <cellStyle name="Style 478 5 2 2" xfId="13548"/>
    <cellStyle name="Style 478 5 2 3" xfId="16295"/>
    <cellStyle name="Style 478 5 3" xfId="10868"/>
    <cellStyle name="Style 478 5 4" xfId="12223"/>
    <cellStyle name="Style 478 5 5" xfId="15055"/>
    <cellStyle name="Style 478 6" xfId="6624"/>
    <cellStyle name="Style 478 6 2" xfId="8965"/>
    <cellStyle name="Style 478 6 2 2" xfId="13220"/>
    <cellStyle name="Style 478 6 2 3" xfId="16007"/>
    <cellStyle name="Style 478 6 3" xfId="10540"/>
    <cellStyle name="Style 478 6 4" xfId="11895"/>
    <cellStyle name="Style 478 6 5" xfId="14727"/>
    <cellStyle name="Style 478 7" xfId="6760"/>
    <cellStyle name="Style 478 7 2" xfId="9101"/>
    <cellStyle name="Style 478 7 2 2" xfId="13356"/>
    <cellStyle name="Style 478 7 2 3" xfId="16128"/>
    <cellStyle name="Style 478 7 3" xfId="10676"/>
    <cellStyle name="Style 478 7 4" xfId="12031"/>
    <cellStyle name="Style 478 7 5" xfId="14863"/>
    <cellStyle name="Style 478 8" xfId="7098"/>
    <cellStyle name="Style 478 8 2" xfId="9439"/>
    <cellStyle name="Style 478 8 2 2" xfId="13694"/>
    <cellStyle name="Style 478 8 2 3" xfId="16431"/>
    <cellStyle name="Style 478 8 3" xfId="11014"/>
    <cellStyle name="Style 478 8 4" xfId="12369"/>
    <cellStyle name="Style 478 8 5" xfId="15201"/>
    <cellStyle name="Style 478 9" xfId="8323"/>
    <cellStyle name="Style 478 9 2" xfId="9761"/>
    <cellStyle name="Style 478 9 2 2" xfId="13998"/>
    <cellStyle name="Style 478 9 2 3" xfId="16735"/>
    <cellStyle name="Style 478 9 3" xfId="11318"/>
    <cellStyle name="Style 478 9 4" xfId="12673"/>
    <cellStyle name="Style 478 9 5" xfId="15505"/>
    <cellStyle name="Style 479" xfId="96"/>
    <cellStyle name="Style 480" xfId="97"/>
    <cellStyle name="Style 480 10" xfId="8351"/>
    <cellStyle name="Style 480 10 2" xfId="9789"/>
    <cellStyle name="Style 480 10 2 2" xfId="14026"/>
    <cellStyle name="Style 480 10 2 3" xfId="16763"/>
    <cellStyle name="Style 480 10 3" xfId="11346"/>
    <cellStyle name="Style 480 10 4" xfId="12701"/>
    <cellStyle name="Style 480 10 5" xfId="15533"/>
    <cellStyle name="Style 480 11" xfId="8347"/>
    <cellStyle name="Style 480 11 2" xfId="9785"/>
    <cellStyle name="Style 480 11 2 2" xfId="14022"/>
    <cellStyle name="Style 480 11 2 3" xfId="16759"/>
    <cellStyle name="Style 480 11 3" xfId="11342"/>
    <cellStyle name="Style 480 11 4" xfId="12697"/>
    <cellStyle name="Style 480 11 5" xfId="15529"/>
    <cellStyle name="Style 480 12" xfId="8666"/>
    <cellStyle name="Style 480 12 2" xfId="10102"/>
    <cellStyle name="Style 480 12 2 2" xfId="14339"/>
    <cellStyle name="Style 480 12 2 3" xfId="17076"/>
    <cellStyle name="Style 480 12 3" xfId="11659"/>
    <cellStyle name="Style 480 12 4" xfId="13014"/>
    <cellStyle name="Style 480 12 5" xfId="15846"/>
    <cellStyle name="Style 480 13" xfId="8591"/>
    <cellStyle name="Style 480 13 2" xfId="10027"/>
    <cellStyle name="Style 480 13 2 2" xfId="14264"/>
    <cellStyle name="Style 480 13 2 3" xfId="17001"/>
    <cellStyle name="Style 480 13 3" xfId="11584"/>
    <cellStyle name="Style 480 13 4" xfId="12939"/>
    <cellStyle name="Style 480 13 5" xfId="15771"/>
    <cellStyle name="Style 480 14" xfId="8597"/>
    <cellStyle name="Style 480 14 2" xfId="10033"/>
    <cellStyle name="Style 480 14 2 2" xfId="14270"/>
    <cellStyle name="Style 480 14 2 3" xfId="17007"/>
    <cellStyle name="Style 480 14 3" xfId="11590"/>
    <cellStyle name="Style 480 14 4" xfId="12945"/>
    <cellStyle name="Style 480 14 5" xfId="15777"/>
    <cellStyle name="Style 480 15" xfId="10307"/>
    <cellStyle name="Style 480 15 2" xfId="14544"/>
    <cellStyle name="Style 480 15 3" xfId="17281"/>
    <cellStyle name="Style 480 16" xfId="10373"/>
    <cellStyle name="Style 480 17" xfId="10462"/>
    <cellStyle name="Style 480 18" xfId="11814"/>
    <cellStyle name="Style 480 2" xfId="6983"/>
    <cellStyle name="Style 480 2 2" xfId="10220"/>
    <cellStyle name="Style 480 2 2 2" xfId="11777"/>
    <cellStyle name="Style 480 2 2 3" xfId="14457"/>
    <cellStyle name="Style 480 2 2 4" xfId="17194"/>
    <cellStyle name="Style 480 2 3" xfId="9324"/>
    <cellStyle name="Style 480 2 3 2" xfId="13579"/>
    <cellStyle name="Style 480 2 3 3" xfId="14667"/>
    <cellStyle name="Style 480 2 4" xfId="10899"/>
    <cellStyle name="Style 480 2 5" xfId="12254"/>
    <cellStyle name="Style 480 2 6" xfId="15086"/>
    <cellStyle name="Style 480 3" xfId="6950"/>
    <cellStyle name="Style 480 3 2" xfId="9291"/>
    <cellStyle name="Style 480 3 2 2" xfId="13546"/>
    <cellStyle name="Style 480 3 2 3" xfId="16293"/>
    <cellStyle name="Style 480 3 3" xfId="10866"/>
    <cellStyle name="Style 480 3 4" xfId="12221"/>
    <cellStyle name="Style 480 3 5" xfId="15053"/>
    <cellStyle name="Style 480 4" xfId="6963"/>
    <cellStyle name="Style 480 4 2" xfId="9304"/>
    <cellStyle name="Style 480 4 2 2" xfId="13559"/>
    <cellStyle name="Style 480 4 2 3" xfId="16306"/>
    <cellStyle name="Style 480 4 3" xfId="10879"/>
    <cellStyle name="Style 480 4 4" xfId="12234"/>
    <cellStyle name="Style 480 4 5" xfId="15066"/>
    <cellStyle name="Style 480 5" xfId="6778"/>
    <cellStyle name="Style 480 5 2" xfId="9119"/>
    <cellStyle name="Style 480 5 2 2" xfId="13374"/>
    <cellStyle name="Style 480 5 2 3" xfId="16143"/>
    <cellStyle name="Style 480 5 3" xfId="10694"/>
    <cellStyle name="Style 480 5 4" xfId="12049"/>
    <cellStyle name="Style 480 5 5" xfId="14881"/>
    <cellStyle name="Style 480 6" xfId="7036"/>
    <cellStyle name="Style 480 6 2" xfId="9377"/>
    <cellStyle name="Style 480 6 2 2" xfId="13632"/>
    <cellStyle name="Style 480 6 2 3" xfId="16369"/>
    <cellStyle name="Style 480 6 3" xfId="10952"/>
    <cellStyle name="Style 480 6 4" xfId="12307"/>
    <cellStyle name="Style 480 6 5" xfId="15139"/>
    <cellStyle name="Style 480 7" xfId="6767"/>
    <cellStyle name="Style 480 7 2" xfId="9108"/>
    <cellStyle name="Style 480 7 2 2" xfId="13363"/>
    <cellStyle name="Style 480 7 2 3" xfId="16135"/>
    <cellStyle name="Style 480 7 3" xfId="10683"/>
    <cellStyle name="Style 480 7 4" xfId="12038"/>
    <cellStyle name="Style 480 7 5" xfId="14870"/>
    <cellStyle name="Style 480 8" xfId="7099"/>
    <cellStyle name="Style 480 8 2" xfId="9440"/>
    <cellStyle name="Style 480 8 2 2" xfId="13695"/>
    <cellStyle name="Style 480 8 2 3" xfId="16432"/>
    <cellStyle name="Style 480 8 3" xfId="11015"/>
    <cellStyle name="Style 480 8 4" xfId="12370"/>
    <cellStyle name="Style 480 8 5" xfId="15202"/>
    <cellStyle name="Style 480 9" xfId="8325"/>
    <cellStyle name="Style 480 9 2" xfId="9763"/>
    <cellStyle name="Style 480 9 2 2" xfId="14000"/>
    <cellStyle name="Style 480 9 2 3" xfId="16737"/>
    <cellStyle name="Style 480 9 3" xfId="11320"/>
    <cellStyle name="Style 480 9 4" xfId="12675"/>
    <cellStyle name="Style 480 9 5" xfId="15507"/>
    <cellStyle name="Style 481" xfId="98"/>
    <cellStyle name="Style 481 10" xfId="8247"/>
    <cellStyle name="Style 481 10 2" xfId="9685"/>
    <cellStyle name="Style 481 10 2 2" xfId="13922"/>
    <cellStyle name="Style 481 10 2 3" xfId="16659"/>
    <cellStyle name="Style 481 10 3" xfId="11242"/>
    <cellStyle name="Style 481 10 4" xfId="12597"/>
    <cellStyle name="Style 481 10 5" xfId="15429"/>
    <cellStyle name="Style 481 11" xfId="8337"/>
    <cellStyle name="Style 481 11 2" xfId="9775"/>
    <cellStyle name="Style 481 11 2 2" xfId="14012"/>
    <cellStyle name="Style 481 11 2 3" xfId="16749"/>
    <cellStyle name="Style 481 11 3" xfId="11332"/>
    <cellStyle name="Style 481 11 4" xfId="12687"/>
    <cellStyle name="Style 481 11 5" xfId="15519"/>
    <cellStyle name="Style 481 12" xfId="8550"/>
    <cellStyle name="Style 481 12 2" xfId="9986"/>
    <cellStyle name="Style 481 12 2 2" xfId="14223"/>
    <cellStyle name="Style 481 12 2 3" xfId="16960"/>
    <cellStyle name="Style 481 12 3" xfId="11543"/>
    <cellStyle name="Style 481 12 4" xfId="12898"/>
    <cellStyle name="Style 481 12 5" xfId="15730"/>
    <cellStyle name="Style 481 13" xfId="8542"/>
    <cellStyle name="Style 481 13 2" xfId="9978"/>
    <cellStyle name="Style 481 13 2 2" xfId="14215"/>
    <cellStyle name="Style 481 13 2 3" xfId="16952"/>
    <cellStyle name="Style 481 13 3" xfId="11535"/>
    <cellStyle name="Style 481 13 4" xfId="12890"/>
    <cellStyle name="Style 481 13 5" xfId="15722"/>
    <cellStyle name="Style 481 14" xfId="8498"/>
    <cellStyle name="Style 481 14 2" xfId="9934"/>
    <cellStyle name="Style 481 14 2 2" xfId="14171"/>
    <cellStyle name="Style 481 14 2 3" xfId="16908"/>
    <cellStyle name="Style 481 14 3" xfId="11491"/>
    <cellStyle name="Style 481 14 4" xfId="12846"/>
    <cellStyle name="Style 481 14 5" xfId="15678"/>
    <cellStyle name="Style 481 15" xfId="8883"/>
    <cellStyle name="Style 481 15 2" xfId="13162"/>
    <cellStyle name="Style 481 15 3" xfId="14595"/>
    <cellStyle name="Style 481 16" xfId="10322"/>
    <cellStyle name="Style 481 16 2" xfId="14559"/>
    <cellStyle name="Style 481 16 3" xfId="17296"/>
    <cellStyle name="Style 481 17" xfId="10374"/>
    <cellStyle name="Style 481 18" xfId="10479"/>
    <cellStyle name="Style 481 19" xfId="11815"/>
    <cellStyle name="Style 481 2" xfId="6777"/>
    <cellStyle name="Style 481 2 2" xfId="10195"/>
    <cellStyle name="Style 481 2 2 2" xfId="11752"/>
    <cellStyle name="Style 481 2 2 3" xfId="14432"/>
    <cellStyle name="Style 481 2 2 4" xfId="17169"/>
    <cellStyle name="Style 481 2 3" xfId="9118"/>
    <cellStyle name="Style 481 2 3 2" xfId="13373"/>
    <cellStyle name="Style 481 2 3 3" xfId="14642"/>
    <cellStyle name="Style 481 2 4" xfId="10693"/>
    <cellStyle name="Style 481 2 5" xfId="12048"/>
    <cellStyle name="Style 481 2 6" xfId="14880"/>
    <cellStyle name="Style 481 3" xfId="6755"/>
    <cellStyle name="Style 481 3 2" xfId="9096"/>
    <cellStyle name="Style 481 3 2 2" xfId="13351"/>
    <cellStyle name="Style 481 3 2 3" xfId="16123"/>
    <cellStyle name="Style 481 3 3" xfId="10671"/>
    <cellStyle name="Style 481 3 4" xfId="12026"/>
    <cellStyle name="Style 481 3 5" xfId="14858"/>
    <cellStyle name="Style 481 4" xfId="6989"/>
    <cellStyle name="Style 481 4 2" xfId="9330"/>
    <cellStyle name="Style 481 4 2 2" xfId="13585"/>
    <cellStyle name="Style 481 4 2 3" xfId="16329"/>
    <cellStyle name="Style 481 4 3" xfId="10905"/>
    <cellStyle name="Style 481 4 4" xfId="12260"/>
    <cellStyle name="Style 481 4 5" xfId="15092"/>
    <cellStyle name="Style 481 5" xfId="6692"/>
    <cellStyle name="Style 481 5 2" xfId="9033"/>
    <cellStyle name="Style 481 5 2 2" xfId="13288"/>
    <cellStyle name="Style 481 5 2 3" xfId="16072"/>
    <cellStyle name="Style 481 5 3" xfId="10608"/>
    <cellStyle name="Style 481 5 4" xfId="11963"/>
    <cellStyle name="Style 481 5 5" xfId="14795"/>
    <cellStyle name="Style 481 6" xfId="6895"/>
    <cellStyle name="Style 481 6 2" xfId="9236"/>
    <cellStyle name="Style 481 6 2 2" xfId="13491"/>
    <cellStyle name="Style 481 6 2 3" xfId="16246"/>
    <cellStyle name="Style 481 6 3" xfId="10811"/>
    <cellStyle name="Style 481 6 4" xfId="12166"/>
    <cellStyle name="Style 481 6 5" xfId="14998"/>
    <cellStyle name="Style 481 7" xfId="6734"/>
    <cellStyle name="Style 481 7 2" xfId="9075"/>
    <cellStyle name="Style 481 7 2 2" xfId="13330"/>
    <cellStyle name="Style 481 7 2 3" xfId="16103"/>
    <cellStyle name="Style 481 7 3" xfId="10650"/>
    <cellStyle name="Style 481 7 4" xfId="12005"/>
    <cellStyle name="Style 481 7 5" xfId="14837"/>
    <cellStyle name="Style 481 8" xfId="7100"/>
    <cellStyle name="Style 481 8 2" xfId="9441"/>
    <cellStyle name="Style 481 8 2 2" xfId="13696"/>
    <cellStyle name="Style 481 8 2 3" xfId="16433"/>
    <cellStyle name="Style 481 8 3" xfId="11016"/>
    <cellStyle name="Style 481 8 4" xfId="12371"/>
    <cellStyle name="Style 481 8 5" xfId="15203"/>
    <cellStyle name="Style 481 9" xfId="8278"/>
    <cellStyle name="Style 481 9 2" xfId="9716"/>
    <cellStyle name="Style 481 9 2 2" xfId="13953"/>
    <cellStyle name="Style 481 9 2 3" xfId="16690"/>
    <cellStyle name="Style 481 9 3" xfId="11273"/>
    <cellStyle name="Style 481 9 4" xfId="12628"/>
    <cellStyle name="Style 481 9 5" xfId="15460"/>
    <cellStyle name="Style 482" xfId="99"/>
    <cellStyle name="Style 484" xfId="100"/>
    <cellStyle name="Style 484 10" xfId="8360"/>
    <cellStyle name="Style 484 10 2" xfId="9798"/>
    <cellStyle name="Style 484 10 2 2" xfId="14035"/>
    <cellStyle name="Style 484 10 2 3" xfId="16772"/>
    <cellStyle name="Style 484 10 3" xfId="11355"/>
    <cellStyle name="Style 484 10 4" xfId="12710"/>
    <cellStyle name="Style 484 10 5" xfId="15542"/>
    <cellStyle name="Style 484 11" xfId="8316"/>
    <cellStyle name="Style 484 11 2" xfId="9754"/>
    <cellStyle name="Style 484 11 2 2" xfId="13991"/>
    <cellStyle name="Style 484 11 2 3" xfId="16728"/>
    <cellStyle name="Style 484 11 3" xfId="11311"/>
    <cellStyle name="Style 484 11 4" xfId="12666"/>
    <cellStyle name="Style 484 11 5" xfId="15498"/>
    <cellStyle name="Style 484 12" xfId="8625"/>
    <cellStyle name="Style 484 12 2" xfId="10061"/>
    <cellStyle name="Style 484 12 2 2" xfId="14298"/>
    <cellStyle name="Style 484 12 2 3" xfId="17035"/>
    <cellStyle name="Style 484 12 3" xfId="11618"/>
    <cellStyle name="Style 484 12 4" xfId="12973"/>
    <cellStyle name="Style 484 12 5" xfId="15805"/>
    <cellStyle name="Style 484 13" xfId="8514"/>
    <cellStyle name="Style 484 13 2" xfId="9950"/>
    <cellStyle name="Style 484 13 2 2" xfId="14187"/>
    <cellStyle name="Style 484 13 2 3" xfId="16924"/>
    <cellStyle name="Style 484 13 3" xfId="11507"/>
    <cellStyle name="Style 484 13 4" xfId="12862"/>
    <cellStyle name="Style 484 13 5" xfId="15694"/>
    <cellStyle name="Style 484 14" xfId="8621"/>
    <cellStyle name="Style 484 14 2" xfId="10057"/>
    <cellStyle name="Style 484 14 2 2" xfId="14294"/>
    <cellStyle name="Style 484 14 2 3" xfId="17031"/>
    <cellStyle name="Style 484 14 3" xfId="11614"/>
    <cellStyle name="Style 484 14 4" xfId="12969"/>
    <cellStyle name="Style 484 14 5" xfId="15801"/>
    <cellStyle name="Style 484 15" xfId="8884"/>
    <cellStyle name="Style 484 15 2" xfId="13163"/>
    <cellStyle name="Style 484 15 3" xfId="14596"/>
    <cellStyle name="Style 484 16" xfId="10269"/>
    <cellStyle name="Style 484 16 2" xfId="14506"/>
    <cellStyle name="Style 484 16 3" xfId="17243"/>
    <cellStyle name="Style 484 17" xfId="10375"/>
    <cellStyle name="Style 484 18" xfId="10422"/>
    <cellStyle name="Style 484 19" xfId="11816"/>
    <cellStyle name="Style 484 2" xfId="6603"/>
    <cellStyle name="Style 484 2 2" xfId="10175"/>
    <cellStyle name="Style 484 2 2 2" xfId="11732"/>
    <cellStyle name="Style 484 2 2 3" xfId="14412"/>
    <cellStyle name="Style 484 2 2 4" xfId="17149"/>
    <cellStyle name="Style 484 2 3" xfId="8944"/>
    <cellStyle name="Style 484 2 3 2" xfId="13199"/>
    <cellStyle name="Style 484 2 3 3" xfId="14622"/>
    <cellStyle name="Style 484 2 4" xfId="10519"/>
    <cellStyle name="Style 484 2 5" xfId="11874"/>
    <cellStyle name="Style 484 2 6" xfId="14706"/>
    <cellStyle name="Style 484 3" xfId="6670"/>
    <cellStyle name="Style 484 3 2" xfId="9011"/>
    <cellStyle name="Style 484 3 2 2" xfId="13266"/>
    <cellStyle name="Style 484 3 2 3" xfId="16051"/>
    <cellStyle name="Style 484 3 3" xfId="10586"/>
    <cellStyle name="Style 484 3 4" xfId="11941"/>
    <cellStyle name="Style 484 3 5" xfId="14773"/>
    <cellStyle name="Style 484 4" xfId="7015"/>
    <cellStyle name="Style 484 4 2" xfId="9356"/>
    <cellStyle name="Style 484 4 2 2" xfId="13611"/>
    <cellStyle name="Style 484 4 2 3" xfId="16349"/>
    <cellStyle name="Style 484 4 3" xfId="10931"/>
    <cellStyle name="Style 484 4 4" xfId="12286"/>
    <cellStyle name="Style 484 4 5" xfId="15118"/>
    <cellStyle name="Style 484 5" xfId="6911"/>
    <cellStyle name="Style 484 5 2" xfId="9252"/>
    <cellStyle name="Style 484 5 2 2" xfId="13507"/>
    <cellStyle name="Style 484 5 2 3" xfId="16257"/>
    <cellStyle name="Style 484 5 3" xfId="10827"/>
    <cellStyle name="Style 484 5 4" xfId="12182"/>
    <cellStyle name="Style 484 5 5" xfId="15014"/>
    <cellStyle name="Style 484 6" xfId="6651"/>
    <cellStyle name="Style 484 6 2" xfId="8992"/>
    <cellStyle name="Style 484 6 2 2" xfId="13247"/>
    <cellStyle name="Style 484 6 2 3" xfId="16032"/>
    <cellStyle name="Style 484 6 3" xfId="10567"/>
    <cellStyle name="Style 484 6 4" xfId="11922"/>
    <cellStyle name="Style 484 6 5" xfId="14754"/>
    <cellStyle name="Style 484 7" xfId="6612"/>
    <cellStyle name="Style 484 7 2" xfId="8953"/>
    <cellStyle name="Style 484 7 2 2" xfId="13208"/>
    <cellStyle name="Style 484 7 2 3" xfId="15995"/>
    <cellStyle name="Style 484 7 3" xfId="10528"/>
    <cellStyle name="Style 484 7 4" xfId="11883"/>
    <cellStyle name="Style 484 7 5" xfId="14715"/>
    <cellStyle name="Style 484 8" xfId="7101"/>
    <cellStyle name="Style 484 8 2" xfId="9442"/>
    <cellStyle name="Style 484 8 2 2" xfId="13697"/>
    <cellStyle name="Style 484 8 2 3" xfId="16434"/>
    <cellStyle name="Style 484 8 3" xfId="11017"/>
    <cellStyle name="Style 484 8 4" xfId="12372"/>
    <cellStyle name="Style 484 8 5" xfId="15204"/>
    <cellStyle name="Style 484 9" xfId="8276"/>
    <cellStyle name="Style 484 9 2" xfId="9714"/>
    <cellStyle name="Style 484 9 2 2" xfId="13951"/>
    <cellStyle name="Style 484 9 2 3" xfId="16688"/>
    <cellStyle name="Style 484 9 3" xfId="11271"/>
    <cellStyle name="Style 484 9 4" xfId="12626"/>
    <cellStyle name="Style 484 9 5" xfId="15458"/>
    <cellStyle name="Style 485" xfId="101"/>
    <cellStyle name="Style 485 10" xfId="8319"/>
    <cellStyle name="Style 485 10 2" xfId="9757"/>
    <cellStyle name="Style 485 10 2 2" xfId="13994"/>
    <cellStyle name="Style 485 10 2 3" xfId="16731"/>
    <cellStyle name="Style 485 10 3" xfId="11314"/>
    <cellStyle name="Style 485 10 4" xfId="12669"/>
    <cellStyle name="Style 485 10 5" xfId="15501"/>
    <cellStyle name="Style 485 11" xfId="8294"/>
    <cellStyle name="Style 485 11 2" xfId="9732"/>
    <cellStyle name="Style 485 11 2 2" xfId="13969"/>
    <cellStyle name="Style 485 11 2 3" xfId="16706"/>
    <cellStyle name="Style 485 11 3" xfId="11289"/>
    <cellStyle name="Style 485 11 4" xfId="12644"/>
    <cellStyle name="Style 485 11 5" xfId="15476"/>
    <cellStyle name="Style 485 12" xfId="8684"/>
    <cellStyle name="Style 485 12 2" xfId="10120"/>
    <cellStyle name="Style 485 12 2 2" xfId="14357"/>
    <cellStyle name="Style 485 12 2 3" xfId="17094"/>
    <cellStyle name="Style 485 12 3" xfId="11677"/>
    <cellStyle name="Style 485 12 4" xfId="13032"/>
    <cellStyle name="Style 485 12 5" xfId="15864"/>
    <cellStyle name="Style 485 13" xfId="8623"/>
    <cellStyle name="Style 485 13 2" xfId="10059"/>
    <cellStyle name="Style 485 13 2 2" xfId="14296"/>
    <cellStyle name="Style 485 13 2 3" xfId="17033"/>
    <cellStyle name="Style 485 13 3" xfId="11616"/>
    <cellStyle name="Style 485 13 4" xfId="12971"/>
    <cellStyle name="Style 485 13 5" xfId="15803"/>
    <cellStyle name="Style 485 14" xfId="8594"/>
    <cellStyle name="Style 485 14 2" xfId="10030"/>
    <cellStyle name="Style 485 14 2 2" xfId="14267"/>
    <cellStyle name="Style 485 14 2 3" xfId="17004"/>
    <cellStyle name="Style 485 14 3" xfId="11587"/>
    <cellStyle name="Style 485 14 4" xfId="12942"/>
    <cellStyle name="Style 485 14 5" xfId="15774"/>
    <cellStyle name="Style 485 15" xfId="8885"/>
    <cellStyle name="Style 485 15 2" xfId="13164"/>
    <cellStyle name="Style 485 15 3" xfId="14597"/>
    <cellStyle name="Style 485 16" xfId="10311"/>
    <cellStyle name="Style 485 16 2" xfId="14548"/>
    <cellStyle name="Style 485 16 3" xfId="17285"/>
    <cellStyle name="Style 485 17" xfId="10376"/>
    <cellStyle name="Style 485 18" xfId="10467"/>
    <cellStyle name="Style 485 19" xfId="11817"/>
    <cellStyle name="Style 485 2" xfId="6604"/>
    <cellStyle name="Style 485 2 2" xfId="10176"/>
    <cellStyle name="Style 485 2 2 2" xfId="11733"/>
    <cellStyle name="Style 485 2 2 3" xfId="14413"/>
    <cellStyle name="Style 485 2 2 4" xfId="17150"/>
    <cellStyle name="Style 485 2 3" xfId="8945"/>
    <cellStyle name="Style 485 2 3 2" xfId="13200"/>
    <cellStyle name="Style 485 2 3 3" xfId="14623"/>
    <cellStyle name="Style 485 2 4" xfId="10520"/>
    <cellStyle name="Style 485 2 5" xfId="11875"/>
    <cellStyle name="Style 485 2 6" xfId="14707"/>
    <cellStyle name="Style 485 3" xfId="6708"/>
    <cellStyle name="Style 485 3 2" xfId="9049"/>
    <cellStyle name="Style 485 3 2 2" xfId="13304"/>
    <cellStyle name="Style 485 3 2 3" xfId="16088"/>
    <cellStyle name="Style 485 3 3" xfId="10624"/>
    <cellStyle name="Style 485 3 4" xfId="11979"/>
    <cellStyle name="Style 485 3 5" xfId="14811"/>
    <cellStyle name="Style 485 4" xfId="6900"/>
    <cellStyle name="Style 485 4 2" xfId="9241"/>
    <cellStyle name="Style 485 4 2 2" xfId="13496"/>
    <cellStyle name="Style 485 4 2 3" xfId="16251"/>
    <cellStyle name="Style 485 4 3" xfId="10816"/>
    <cellStyle name="Style 485 4 4" xfId="12171"/>
    <cellStyle name="Style 485 4 5" xfId="15003"/>
    <cellStyle name="Style 485 5" xfId="7037"/>
    <cellStyle name="Style 485 5 2" xfId="9378"/>
    <cellStyle name="Style 485 5 2 2" xfId="13633"/>
    <cellStyle name="Style 485 5 2 3" xfId="16370"/>
    <cellStyle name="Style 485 5 3" xfId="10953"/>
    <cellStyle name="Style 485 5 4" xfId="12308"/>
    <cellStyle name="Style 485 5 5" xfId="15140"/>
    <cellStyle name="Style 485 6" xfId="6974"/>
    <cellStyle name="Style 485 6 2" xfId="9315"/>
    <cellStyle name="Style 485 6 2 2" xfId="13570"/>
    <cellStyle name="Style 485 6 2 3" xfId="16317"/>
    <cellStyle name="Style 485 6 3" xfId="10890"/>
    <cellStyle name="Style 485 6 4" xfId="12245"/>
    <cellStyle name="Style 485 6 5" xfId="15077"/>
    <cellStyle name="Style 485 7" xfId="6742"/>
    <cellStyle name="Style 485 7 2" xfId="9083"/>
    <cellStyle name="Style 485 7 2 2" xfId="13338"/>
    <cellStyle name="Style 485 7 2 3" xfId="16111"/>
    <cellStyle name="Style 485 7 3" xfId="10658"/>
    <cellStyle name="Style 485 7 4" xfId="12013"/>
    <cellStyle name="Style 485 7 5" xfId="14845"/>
    <cellStyle name="Style 485 8" xfId="7102"/>
    <cellStyle name="Style 485 8 2" xfId="9443"/>
    <cellStyle name="Style 485 8 2 2" xfId="13698"/>
    <cellStyle name="Style 485 8 2 3" xfId="16435"/>
    <cellStyle name="Style 485 8 3" xfId="11018"/>
    <cellStyle name="Style 485 8 4" xfId="12373"/>
    <cellStyle name="Style 485 8 5" xfId="15205"/>
    <cellStyle name="Style 485 9" xfId="8275"/>
    <cellStyle name="Style 485 9 2" xfId="9713"/>
    <cellStyle name="Style 485 9 2 2" xfId="13950"/>
    <cellStyle name="Style 485 9 2 3" xfId="16687"/>
    <cellStyle name="Style 485 9 3" xfId="11270"/>
    <cellStyle name="Style 485 9 4" xfId="12625"/>
    <cellStyle name="Style 485 9 5" xfId="15457"/>
    <cellStyle name="Style 486" xfId="102"/>
    <cellStyle name="Style 486 10" xfId="8388"/>
    <cellStyle name="Style 486 10 2" xfId="9826"/>
    <cellStyle name="Style 486 10 2 2" xfId="14063"/>
    <cellStyle name="Style 486 10 2 3" xfId="16800"/>
    <cellStyle name="Style 486 10 3" xfId="11383"/>
    <cellStyle name="Style 486 10 4" xfId="12738"/>
    <cellStyle name="Style 486 10 5" xfId="15570"/>
    <cellStyle name="Style 486 11" xfId="8298"/>
    <cellStyle name="Style 486 11 2" xfId="9736"/>
    <cellStyle name="Style 486 11 2 2" xfId="13973"/>
    <cellStyle name="Style 486 11 2 3" xfId="16710"/>
    <cellStyle name="Style 486 11 3" xfId="11293"/>
    <cellStyle name="Style 486 11 4" xfId="12648"/>
    <cellStyle name="Style 486 11 5" xfId="15480"/>
    <cellStyle name="Style 486 12" xfId="8565"/>
    <cellStyle name="Style 486 12 2" xfId="10001"/>
    <cellStyle name="Style 486 12 2 2" xfId="14238"/>
    <cellStyle name="Style 486 12 2 3" xfId="16975"/>
    <cellStyle name="Style 486 12 3" xfId="11558"/>
    <cellStyle name="Style 486 12 4" xfId="12913"/>
    <cellStyle name="Style 486 12 5" xfId="15745"/>
    <cellStyle name="Style 486 13" xfId="8667"/>
    <cellStyle name="Style 486 13 2" xfId="10103"/>
    <cellStyle name="Style 486 13 2 2" xfId="14340"/>
    <cellStyle name="Style 486 13 2 3" xfId="17077"/>
    <cellStyle name="Style 486 13 3" xfId="11660"/>
    <cellStyle name="Style 486 13 4" xfId="13015"/>
    <cellStyle name="Style 486 13 5" xfId="15847"/>
    <cellStyle name="Style 486 14" xfId="8648"/>
    <cellStyle name="Style 486 14 2" xfId="10084"/>
    <cellStyle name="Style 486 14 2 2" xfId="14321"/>
    <cellStyle name="Style 486 14 2 3" xfId="17058"/>
    <cellStyle name="Style 486 14 3" xfId="11641"/>
    <cellStyle name="Style 486 14 4" xfId="12996"/>
    <cellStyle name="Style 486 14 5" xfId="15828"/>
    <cellStyle name="Style 486 15" xfId="8886"/>
    <cellStyle name="Style 486 15 2" xfId="13165"/>
    <cellStyle name="Style 486 15 3" xfId="14598"/>
    <cellStyle name="Style 486 16" xfId="10327"/>
    <cellStyle name="Style 486 16 2" xfId="14564"/>
    <cellStyle name="Style 486 16 3" xfId="17301"/>
    <cellStyle name="Style 486 17" xfId="10377"/>
    <cellStyle name="Style 486 18" xfId="10485"/>
    <cellStyle name="Style 486 19" xfId="11818"/>
    <cellStyle name="Style 486 2" xfId="6811"/>
    <cellStyle name="Style 486 2 2" xfId="10202"/>
    <cellStyle name="Style 486 2 2 2" xfId="11759"/>
    <cellStyle name="Style 486 2 2 3" xfId="14439"/>
    <cellStyle name="Style 486 2 2 4" xfId="17176"/>
    <cellStyle name="Style 486 2 3" xfId="9152"/>
    <cellStyle name="Style 486 2 3 2" xfId="13407"/>
    <cellStyle name="Style 486 2 3 3" xfId="14649"/>
    <cellStyle name="Style 486 2 4" xfId="10727"/>
    <cellStyle name="Style 486 2 5" xfId="12082"/>
    <cellStyle name="Style 486 2 6" xfId="14914"/>
    <cellStyle name="Style 486 3" xfId="6594"/>
    <cellStyle name="Style 486 3 2" xfId="8935"/>
    <cellStyle name="Style 486 3 2 2" xfId="13190"/>
    <cellStyle name="Style 486 3 2 3" xfId="15984"/>
    <cellStyle name="Style 486 3 3" xfId="10510"/>
    <cellStyle name="Style 486 3 4" xfId="11865"/>
    <cellStyle name="Style 486 3 5" xfId="14697"/>
    <cellStyle name="Style 486 4" xfId="6985"/>
    <cellStyle name="Style 486 4 2" xfId="9326"/>
    <cellStyle name="Style 486 4 2 2" xfId="13581"/>
    <cellStyle name="Style 486 4 2 3" xfId="16325"/>
    <cellStyle name="Style 486 4 3" xfId="10901"/>
    <cellStyle name="Style 486 4 4" xfId="12256"/>
    <cellStyle name="Style 486 4 5" xfId="15088"/>
    <cellStyle name="Style 486 5" xfId="6729"/>
    <cellStyle name="Style 486 5 2" xfId="9070"/>
    <cellStyle name="Style 486 5 2 2" xfId="13325"/>
    <cellStyle name="Style 486 5 2 3" xfId="16098"/>
    <cellStyle name="Style 486 5 3" xfId="10645"/>
    <cellStyle name="Style 486 5 4" xfId="12000"/>
    <cellStyle name="Style 486 5 5" xfId="14832"/>
    <cellStyle name="Style 486 6" xfId="7047"/>
    <cellStyle name="Style 486 6 2" xfId="9388"/>
    <cellStyle name="Style 486 6 2 2" xfId="13643"/>
    <cellStyle name="Style 486 6 2 3" xfId="16380"/>
    <cellStyle name="Style 486 6 3" xfId="10963"/>
    <cellStyle name="Style 486 6 4" xfId="12318"/>
    <cellStyle name="Style 486 6 5" xfId="15150"/>
    <cellStyle name="Style 486 7" xfId="6888"/>
    <cellStyle name="Style 486 7 2" xfId="9229"/>
    <cellStyle name="Style 486 7 2 2" xfId="13484"/>
    <cellStyle name="Style 486 7 2 3" xfId="16239"/>
    <cellStyle name="Style 486 7 3" xfId="10804"/>
    <cellStyle name="Style 486 7 4" xfId="12159"/>
    <cellStyle name="Style 486 7 5" xfId="14991"/>
    <cellStyle name="Style 486 8" xfId="7103"/>
    <cellStyle name="Style 486 8 2" xfId="9444"/>
    <cellStyle name="Style 486 8 2 2" xfId="13699"/>
    <cellStyle name="Style 486 8 2 3" xfId="16436"/>
    <cellStyle name="Style 486 8 3" xfId="11019"/>
    <cellStyle name="Style 486 8 4" xfId="12374"/>
    <cellStyle name="Style 486 8 5" xfId="15206"/>
    <cellStyle name="Style 486 9" xfId="8274"/>
    <cellStyle name="Style 486 9 2" xfId="9712"/>
    <cellStyle name="Style 486 9 2 2" xfId="13949"/>
    <cellStyle name="Style 486 9 2 3" xfId="16686"/>
    <cellStyle name="Style 486 9 3" xfId="11269"/>
    <cellStyle name="Style 486 9 4" xfId="12624"/>
    <cellStyle name="Style 486 9 5" xfId="15456"/>
    <cellStyle name="Style 495" xfId="103"/>
    <cellStyle name="Style 495 10" xfId="8386"/>
    <cellStyle name="Style 495 10 2" xfId="9824"/>
    <cellStyle name="Style 495 10 2 2" xfId="14061"/>
    <cellStyle name="Style 495 10 2 3" xfId="16798"/>
    <cellStyle name="Style 495 10 3" xfId="11381"/>
    <cellStyle name="Style 495 10 4" xfId="12736"/>
    <cellStyle name="Style 495 10 5" xfId="15568"/>
    <cellStyle name="Style 495 11" xfId="8398"/>
    <cellStyle name="Style 495 11 2" xfId="9836"/>
    <cellStyle name="Style 495 11 2 2" xfId="14073"/>
    <cellStyle name="Style 495 11 2 3" xfId="16810"/>
    <cellStyle name="Style 495 11 3" xfId="11393"/>
    <cellStyle name="Style 495 11 4" xfId="12748"/>
    <cellStyle name="Style 495 11 5" xfId="15580"/>
    <cellStyle name="Style 495 12" xfId="8510"/>
    <cellStyle name="Style 495 12 2" xfId="9946"/>
    <cellStyle name="Style 495 12 2 2" xfId="14183"/>
    <cellStyle name="Style 495 12 2 3" xfId="16920"/>
    <cellStyle name="Style 495 12 3" xfId="11503"/>
    <cellStyle name="Style 495 12 4" xfId="12858"/>
    <cellStyle name="Style 495 12 5" xfId="15690"/>
    <cellStyle name="Style 495 13" xfId="8527"/>
    <cellStyle name="Style 495 13 2" xfId="9963"/>
    <cellStyle name="Style 495 13 2 2" xfId="14200"/>
    <cellStyle name="Style 495 13 2 3" xfId="16937"/>
    <cellStyle name="Style 495 13 3" xfId="11520"/>
    <cellStyle name="Style 495 13 4" xfId="12875"/>
    <cellStyle name="Style 495 13 5" xfId="15707"/>
    <cellStyle name="Style 495 14" xfId="8483"/>
    <cellStyle name="Style 495 14 2" xfId="9919"/>
    <cellStyle name="Style 495 14 2 2" xfId="14156"/>
    <cellStyle name="Style 495 14 2 3" xfId="16893"/>
    <cellStyle name="Style 495 14 3" xfId="11476"/>
    <cellStyle name="Style 495 14 4" xfId="12831"/>
    <cellStyle name="Style 495 14 5" xfId="15663"/>
    <cellStyle name="Style 495 15" xfId="10290"/>
    <cellStyle name="Style 495 15 2" xfId="14527"/>
    <cellStyle name="Style 495 15 3" xfId="17264"/>
    <cellStyle name="Style 495 16" xfId="10378"/>
    <cellStyle name="Style 495 17" xfId="10446"/>
    <cellStyle name="Style 495 18" xfId="11819"/>
    <cellStyle name="Style 495 2" xfId="6908"/>
    <cellStyle name="Style 495 2 2" xfId="10213"/>
    <cellStyle name="Style 495 2 2 2" xfId="11770"/>
    <cellStyle name="Style 495 2 2 3" xfId="14450"/>
    <cellStyle name="Style 495 2 2 4" xfId="17187"/>
    <cellStyle name="Style 495 2 3" xfId="9249"/>
    <cellStyle name="Style 495 2 3 2" xfId="13504"/>
    <cellStyle name="Style 495 2 3 3" xfId="14660"/>
    <cellStyle name="Style 495 2 4" xfId="10824"/>
    <cellStyle name="Style 495 2 5" xfId="12179"/>
    <cellStyle name="Style 495 2 6" xfId="15011"/>
    <cellStyle name="Style 495 3" xfId="7014"/>
    <cellStyle name="Style 495 3 2" xfId="9355"/>
    <cellStyle name="Style 495 3 2 2" xfId="13610"/>
    <cellStyle name="Style 495 3 2 3" xfId="16348"/>
    <cellStyle name="Style 495 3 3" xfId="10930"/>
    <cellStyle name="Style 495 3 4" xfId="12285"/>
    <cellStyle name="Style 495 3 5" xfId="15117"/>
    <cellStyle name="Style 495 4" xfId="6680"/>
    <cellStyle name="Style 495 4 2" xfId="9021"/>
    <cellStyle name="Style 495 4 2 2" xfId="13276"/>
    <cellStyle name="Style 495 4 2 3" xfId="16060"/>
    <cellStyle name="Style 495 4 3" xfId="10596"/>
    <cellStyle name="Style 495 4 4" xfId="11951"/>
    <cellStyle name="Style 495 4 5" xfId="14783"/>
    <cellStyle name="Style 495 5" xfId="6684"/>
    <cellStyle name="Style 495 5 2" xfId="9025"/>
    <cellStyle name="Style 495 5 2 2" xfId="13280"/>
    <cellStyle name="Style 495 5 2 3" xfId="16064"/>
    <cellStyle name="Style 495 5 3" xfId="10600"/>
    <cellStyle name="Style 495 5 4" xfId="11955"/>
    <cellStyle name="Style 495 5 5" xfId="14787"/>
    <cellStyle name="Style 495 6" xfId="7003"/>
    <cellStyle name="Style 495 6 2" xfId="9344"/>
    <cellStyle name="Style 495 6 2 2" xfId="13599"/>
    <cellStyle name="Style 495 6 2 3" xfId="16343"/>
    <cellStyle name="Style 495 6 3" xfId="10919"/>
    <cellStyle name="Style 495 6 4" xfId="12274"/>
    <cellStyle name="Style 495 6 5" xfId="15106"/>
    <cellStyle name="Style 495 7" xfId="6635"/>
    <cellStyle name="Style 495 7 2" xfId="8976"/>
    <cellStyle name="Style 495 7 2 2" xfId="13231"/>
    <cellStyle name="Style 495 7 2 3" xfId="16016"/>
    <cellStyle name="Style 495 7 3" xfId="10551"/>
    <cellStyle name="Style 495 7 4" xfId="11906"/>
    <cellStyle name="Style 495 7 5" xfId="14738"/>
    <cellStyle name="Style 495 8" xfId="7104"/>
    <cellStyle name="Style 495 8 2" xfId="9445"/>
    <cellStyle name="Style 495 8 2 2" xfId="13700"/>
    <cellStyle name="Style 495 8 2 3" xfId="16437"/>
    <cellStyle name="Style 495 8 3" xfId="11020"/>
    <cellStyle name="Style 495 8 4" xfId="12375"/>
    <cellStyle name="Style 495 8 5" xfId="15207"/>
    <cellStyle name="Style 495 9" xfId="8241"/>
    <cellStyle name="Style 495 9 2" xfId="9679"/>
    <cellStyle name="Style 495 9 2 2" xfId="13916"/>
    <cellStyle name="Style 495 9 2 3" xfId="16653"/>
    <cellStyle name="Style 495 9 3" xfId="11236"/>
    <cellStyle name="Style 495 9 4" xfId="12591"/>
    <cellStyle name="Style 495 9 5" xfId="15423"/>
    <cellStyle name="Style 496" xfId="104"/>
    <cellStyle name="Style 497" xfId="105"/>
    <cellStyle name="Style 497 10" xfId="8384"/>
    <cellStyle name="Style 497 10 2" xfId="9822"/>
    <cellStyle name="Style 497 10 2 2" xfId="14059"/>
    <cellStyle name="Style 497 10 2 3" xfId="16796"/>
    <cellStyle name="Style 497 10 3" xfId="11379"/>
    <cellStyle name="Style 497 10 4" xfId="12734"/>
    <cellStyle name="Style 497 10 5" xfId="15566"/>
    <cellStyle name="Style 497 11" xfId="8420"/>
    <cellStyle name="Style 497 11 2" xfId="9858"/>
    <cellStyle name="Style 497 11 2 2" xfId="14095"/>
    <cellStyle name="Style 497 11 2 3" xfId="16832"/>
    <cellStyle name="Style 497 11 3" xfId="11415"/>
    <cellStyle name="Style 497 11 4" xfId="12770"/>
    <cellStyle name="Style 497 11 5" xfId="15602"/>
    <cellStyle name="Style 497 12" xfId="8473"/>
    <cellStyle name="Style 497 12 2" xfId="9909"/>
    <cellStyle name="Style 497 12 2 2" xfId="14146"/>
    <cellStyle name="Style 497 12 2 3" xfId="16883"/>
    <cellStyle name="Style 497 12 3" xfId="11466"/>
    <cellStyle name="Style 497 12 4" xfId="12821"/>
    <cellStyle name="Style 497 12 5" xfId="15653"/>
    <cellStyle name="Style 497 13" xfId="8540"/>
    <cellStyle name="Style 497 13 2" xfId="9976"/>
    <cellStyle name="Style 497 13 2 2" xfId="14213"/>
    <cellStyle name="Style 497 13 2 3" xfId="16950"/>
    <cellStyle name="Style 497 13 3" xfId="11533"/>
    <cellStyle name="Style 497 13 4" xfId="12888"/>
    <cellStyle name="Style 497 13 5" xfId="15720"/>
    <cellStyle name="Style 497 14" xfId="8626"/>
    <cellStyle name="Style 497 14 2" xfId="10062"/>
    <cellStyle name="Style 497 14 2 2" xfId="14299"/>
    <cellStyle name="Style 497 14 2 3" xfId="17036"/>
    <cellStyle name="Style 497 14 3" xfId="11619"/>
    <cellStyle name="Style 497 14 4" xfId="12974"/>
    <cellStyle name="Style 497 14 5" xfId="15806"/>
    <cellStyle name="Style 497 15" xfId="10258"/>
    <cellStyle name="Style 497 15 2" xfId="14495"/>
    <cellStyle name="Style 497 15 3" xfId="17232"/>
    <cellStyle name="Style 497 16" xfId="10379"/>
    <cellStyle name="Style 497 17" xfId="10417"/>
    <cellStyle name="Style 497 18" xfId="11820"/>
    <cellStyle name="Style 497 2" xfId="6842"/>
    <cellStyle name="Style 497 2 2" xfId="10206"/>
    <cellStyle name="Style 497 2 2 2" xfId="11763"/>
    <cellStyle name="Style 497 2 2 3" xfId="14443"/>
    <cellStyle name="Style 497 2 2 4" xfId="17180"/>
    <cellStyle name="Style 497 2 3" xfId="9183"/>
    <cellStyle name="Style 497 2 3 2" xfId="13438"/>
    <cellStyle name="Style 497 2 3 3" xfId="14653"/>
    <cellStyle name="Style 497 2 4" xfId="10758"/>
    <cellStyle name="Style 497 2 5" xfId="12113"/>
    <cellStyle name="Style 497 2 6" xfId="14945"/>
    <cellStyle name="Style 497 3" xfId="6593"/>
    <cellStyle name="Style 497 3 2" xfId="8934"/>
    <cellStyle name="Style 497 3 2 2" xfId="13189"/>
    <cellStyle name="Style 497 3 2 3" xfId="15983"/>
    <cellStyle name="Style 497 3 3" xfId="10509"/>
    <cellStyle name="Style 497 3 4" xfId="11864"/>
    <cellStyle name="Style 497 3 5" xfId="14696"/>
    <cellStyle name="Style 497 4" xfId="7027"/>
    <cellStyle name="Style 497 4 2" xfId="9368"/>
    <cellStyle name="Style 497 4 2 2" xfId="13623"/>
    <cellStyle name="Style 497 4 2 3" xfId="16360"/>
    <cellStyle name="Style 497 4 3" xfId="10943"/>
    <cellStyle name="Style 497 4 4" xfId="12298"/>
    <cellStyle name="Style 497 4 5" xfId="15130"/>
    <cellStyle name="Style 497 5" xfId="6919"/>
    <cellStyle name="Style 497 5 2" xfId="9260"/>
    <cellStyle name="Style 497 5 2 2" xfId="13515"/>
    <cellStyle name="Style 497 5 2 3" xfId="16265"/>
    <cellStyle name="Style 497 5 3" xfId="10835"/>
    <cellStyle name="Style 497 5 4" xfId="12190"/>
    <cellStyle name="Style 497 5 5" xfId="15022"/>
    <cellStyle name="Style 497 6" xfId="7046"/>
    <cellStyle name="Style 497 6 2" xfId="9387"/>
    <cellStyle name="Style 497 6 2 2" xfId="13642"/>
    <cellStyle name="Style 497 6 2 3" xfId="16379"/>
    <cellStyle name="Style 497 6 3" xfId="10962"/>
    <cellStyle name="Style 497 6 4" xfId="12317"/>
    <cellStyle name="Style 497 6 5" xfId="15149"/>
    <cellStyle name="Style 497 7" xfId="7008"/>
    <cellStyle name="Style 497 7 2" xfId="9349"/>
    <cellStyle name="Style 497 7 2 2" xfId="13604"/>
    <cellStyle name="Style 497 7 2 3" xfId="16345"/>
    <cellStyle name="Style 497 7 3" xfId="10924"/>
    <cellStyle name="Style 497 7 4" xfId="12279"/>
    <cellStyle name="Style 497 7 5" xfId="15111"/>
    <cellStyle name="Style 497 8" xfId="7105"/>
    <cellStyle name="Style 497 8 2" xfId="9446"/>
    <cellStyle name="Style 497 8 2 2" xfId="13701"/>
    <cellStyle name="Style 497 8 2 3" xfId="16438"/>
    <cellStyle name="Style 497 8 3" xfId="11021"/>
    <cellStyle name="Style 497 8 4" xfId="12376"/>
    <cellStyle name="Style 497 8 5" xfId="15208"/>
    <cellStyle name="Style 497 9" xfId="8331"/>
    <cellStyle name="Style 497 9 2" xfId="9769"/>
    <cellStyle name="Style 497 9 2 2" xfId="14006"/>
    <cellStyle name="Style 497 9 2 3" xfId="16743"/>
    <cellStyle name="Style 497 9 3" xfId="11326"/>
    <cellStyle name="Style 497 9 4" xfId="12681"/>
    <cellStyle name="Style 497 9 5" xfId="15513"/>
    <cellStyle name="Style 498" xfId="106"/>
    <cellStyle name="Style 498 10" xfId="8404"/>
    <cellStyle name="Style 498 10 2" xfId="9842"/>
    <cellStyle name="Style 498 10 2 2" xfId="14079"/>
    <cellStyle name="Style 498 10 2 3" xfId="16816"/>
    <cellStyle name="Style 498 10 3" xfId="11399"/>
    <cellStyle name="Style 498 10 4" xfId="12754"/>
    <cellStyle name="Style 498 10 5" xfId="15586"/>
    <cellStyle name="Style 498 11" xfId="8248"/>
    <cellStyle name="Style 498 11 2" xfId="9686"/>
    <cellStyle name="Style 498 11 2 2" xfId="13923"/>
    <cellStyle name="Style 498 11 2 3" xfId="16660"/>
    <cellStyle name="Style 498 11 3" xfId="11243"/>
    <cellStyle name="Style 498 11 4" xfId="12598"/>
    <cellStyle name="Style 498 11 5" xfId="15430"/>
    <cellStyle name="Style 498 12" xfId="8584"/>
    <cellStyle name="Style 498 12 2" xfId="10020"/>
    <cellStyle name="Style 498 12 2 2" xfId="14257"/>
    <cellStyle name="Style 498 12 2 3" xfId="16994"/>
    <cellStyle name="Style 498 12 3" xfId="11577"/>
    <cellStyle name="Style 498 12 4" xfId="12932"/>
    <cellStyle name="Style 498 12 5" xfId="15764"/>
    <cellStyle name="Style 498 13" xfId="8633"/>
    <cellStyle name="Style 498 13 2" xfId="10069"/>
    <cellStyle name="Style 498 13 2 2" xfId="14306"/>
    <cellStyle name="Style 498 13 2 3" xfId="17043"/>
    <cellStyle name="Style 498 13 3" xfId="11626"/>
    <cellStyle name="Style 498 13 4" xfId="12981"/>
    <cellStyle name="Style 498 13 5" xfId="15813"/>
    <cellStyle name="Style 498 14" xfId="8631"/>
    <cellStyle name="Style 498 14 2" xfId="10067"/>
    <cellStyle name="Style 498 14 2 2" xfId="14304"/>
    <cellStyle name="Style 498 14 2 3" xfId="17041"/>
    <cellStyle name="Style 498 14 3" xfId="11624"/>
    <cellStyle name="Style 498 14 4" xfId="12979"/>
    <cellStyle name="Style 498 14 5" xfId="15811"/>
    <cellStyle name="Style 498 15" xfId="8887"/>
    <cellStyle name="Style 498 15 2" xfId="13166"/>
    <cellStyle name="Style 498 15 3" xfId="14599"/>
    <cellStyle name="Style 498 16" xfId="10259"/>
    <cellStyle name="Style 498 16 2" xfId="14496"/>
    <cellStyle name="Style 498 16 3" xfId="17233"/>
    <cellStyle name="Style 498 17" xfId="10380"/>
    <cellStyle name="Style 498 18" xfId="10409"/>
    <cellStyle name="Style 498 19" xfId="11821"/>
    <cellStyle name="Style 498 2" xfId="6942"/>
    <cellStyle name="Style 498 2 2" xfId="10215"/>
    <cellStyle name="Style 498 2 2 2" xfId="11772"/>
    <cellStyle name="Style 498 2 2 3" xfId="14452"/>
    <cellStyle name="Style 498 2 2 4" xfId="17189"/>
    <cellStyle name="Style 498 2 3" xfId="9283"/>
    <cellStyle name="Style 498 2 3 2" xfId="13538"/>
    <cellStyle name="Style 498 2 3 3" xfId="14662"/>
    <cellStyle name="Style 498 2 4" xfId="10858"/>
    <cellStyle name="Style 498 2 5" xfId="12213"/>
    <cellStyle name="Style 498 2 6" xfId="15045"/>
    <cellStyle name="Style 498 3" xfId="7013"/>
    <cellStyle name="Style 498 3 2" xfId="9354"/>
    <cellStyle name="Style 498 3 2 2" xfId="13609"/>
    <cellStyle name="Style 498 3 2 3" xfId="16347"/>
    <cellStyle name="Style 498 3 3" xfId="10929"/>
    <cellStyle name="Style 498 3 4" xfId="12284"/>
    <cellStyle name="Style 498 3 5" xfId="15116"/>
    <cellStyle name="Style 498 4" xfId="6761"/>
    <cellStyle name="Style 498 4 2" xfId="9102"/>
    <cellStyle name="Style 498 4 2 2" xfId="13357"/>
    <cellStyle name="Style 498 4 2 3" xfId="16129"/>
    <cellStyle name="Style 498 4 3" xfId="10677"/>
    <cellStyle name="Style 498 4 4" xfId="12032"/>
    <cellStyle name="Style 498 4 5" xfId="14864"/>
    <cellStyle name="Style 498 5" xfId="7033"/>
    <cellStyle name="Style 498 5 2" xfId="9374"/>
    <cellStyle name="Style 498 5 2 2" xfId="13629"/>
    <cellStyle name="Style 498 5 2 3" xfId="16366"/>
    <cellStyle name="Style 498 5 3" xfId="10949"/>
    <cellStyle name="Style 498 5 4" xfId="12304"/>
    <cellStyle name="Style 498 5 5" xfId="15136"/>
    <cellStyle name="Style 498 6" xfId="6719"/>
    <cellStyle name="Style 498 6 2" xfId="9060"/>
    <cellStyle name="Style 498 6 2 2" xfId="13315"/>
    <cellStyle name="Style 498 6 2 3" xfId="16090"/>
    <cellStyle name="Style 498 6 3" xfId="10635"/>
    <cellStyle name="Style 498 6 4" xfId="11990"/>
    <cellStyle name="Style 498 6 5" xfId="14822"/>
    <cellStyle name="Style 498 7" xfId="6636"/>
    <cellStyle name="Style 498 7 2" xfId="8977"/>
    <cellStyle name="Style 498 7 2 2" xfId="13232"/>
    <cellStyle name="Style 498 7 2 3" xfId="16017"/>
    <cellStyle name="Style 498 7 3" xfId="10552"/>
    <cellStyle name="Style 498 7 4" xfId="11907"/>
    <cellStyle name="Style 498 7 5" xfId="14739"/>
    <cellStyle name="Style 498 8" xfId="7106"/>
    <cellStyle name="Style 498 8 2" xfId="9447"/>
    <cellStyle name="Style 498 8 2 2" xfId="13702"/>
    <cellStyle name="Style 498 8 2 3" xfId="16439"/>
    <cellStyle name="Style 498 8 3" xfId="11022"/>
    <cellStyle name="Style 498 8 4" xfId="12377"/>
    <cellStyle name="Style 498 8 5" xfId="15209"/>
    <cellStyle name="Style 498 9" xfId="8377"/>
    <cellStyle name="Style 498 9 2" xfId="9815"/>
    <cellStyle name="Style 498 9 2 2" xfId="14052"/>
    <cellStyle name="Style 498 9 2 3" xfId="16789"/>
    <cellStyle name="Style 498 9 3" xfId="11372"/>
    <cellStyle name="Style 498 9 4" xfId="12727"/>
    <cellStyle name="Style 498 9 5" xfId="15559"/>
    <cellStyle name="Style 499" xfId="107"/>
    <cellStyle name="Style 501" xfId="108"/>
    <cellStyle name="Style 501 10" xfId="8293"/>
    <cellStyle name="Style 501 10 2" xfId="9731"/>
    <cellStyle name="Style 501 10 2 2" xfId="13968"/>
    <cellStyle name="Style 501 10 2 3" xfId="16705"/>
    <cellStyle name="Style 501 10 3" xfId="11288"/>
    <cellStyle name="Style 501 10 4" xfId="12643"/>
    <cellStyle name="Style 501 10 5" xfId="15475"/>
    <cellStyle name="Style 501 11" xfId="8245"/>
    <cellStyle name="Style 501 11 2" xfId="9683"/>
    <cellStyle name="Style 501 11 2 2" xfId="13920"/>
    <cellStyle name="Style 501 11 2 3" xfId="16657"/>
    <cellStyle name="Style 501 11 3" xfId="11240"/>
    <cellStyle name="Style 501 11 4" xfId="12595"/>
    <cellStyle name="Style 501 11 5" xfId="15427"/>
    <cellStyle name="Style 501 12" xfId="8531"/>
    <cellStyle name="Style 501 12 2" xfId="9967"/>
    <cellStyle name="Style 501 12 2 2" xfId="14204"/>
    <cellStyle name="Style 501 12 2 3" xfId="16941"/>
    <cellStyle name="Style 501 12 3" xfId="11524"/>
    <cellStyle name="Style 501 12 4" xfId="12879"/>
    <cellStyle name="Style 501 12 5" xfId="15711"/>
    <cellStyle name="Style 501 13" xfId="8563"/>
    <cellStyle name="Style 501 13 2" xfId="9999"/>
    <cellStyle name="Style 501 13 2 2" xfId="14236"/>
    <cellStyle name="Style 501 13 2 3" xfId="16973"/>
    <cellStyle name="Style 501 13 3" xfId="11556"/>
    <cellStyle name="Style 501 13 4" xfId="12911"/>
    <cellStyle name="Style 501 13 5" xfId="15743"/>
    <cellStyle name="Style 501 14" xfId="8675"/>
    <cellStyle name="Style 501 14 2" xfId="10111"/>
    <cellStyle name="Style 501 14 2 2" xfId="14348"/>
    <cellStyle name="Style 501 14 2 3" xfId="17085"/>
    <cellStyle name="Style 501 14 3" xfId="11668"/>
    <cellStyle name="Style 501 14 4" xfId="13023"/>
    <cellStyle name="Style 501 14 5" xfId="15855"/>
    <cellStyle name="Style 501 15" xfId="8888"/>
    <cellStyle name="Style 501 15 2" xfId="13167"/>
    <cellStyle name="Style 501 15 3" xfId="14600"/>
    <cellStyle name="Style 501 16" xfId="10317"/>
    <cellStyle name="Style 501 16 2" xfId="14554"/>
    <cellStyle name="Style 501 16 3" xfId="17291"/>
    <cellStyle name="Style 501 17" xfId="10381"/>
    <cellStyle name="Style 501 18" xfId="10390"/>
    <cellStyle name="Style 501 19" xfId="11822"/>
    <cellStyle name="Style 501 2" xfId="6630"/>
    <cellStyle name="Style 501 2 2" xfId="10178"/>
    <cellStyle name="Style 501 2 2 2" xfId="11735"/>
    <cellStyle name="Style 501 2 2 3" xfId="14415"/>
    <cellStyle name="Style 501 2 2 4" xfId="17152"/>
    <cellStyle name="Style 501 2 3" xfId="8971"/>
    <cellStyle name="Style 501 2 3 2" xfId="13226"/>
    <cellStyle name="Style 501 2 3 3" xfId="14625"/>
    <cellStyle name="Style 501 2 4" xfId="10546"/>
    <cellStyle name="Style 501 2 5" xfId="11901"/>
    <cellStyle name="Style 501 2 6" xfId="14733"/>
    <cellStyle name="Style 501 3" xfId="6877"/>
    <cellStyle name="Style 501 3 2" xfId="9218"/>
    <cellStyle name="Style 501 3 2 2" xfId="13473"/>
    <cellStyle name="Style 501 3 2 3" xfId="16228"/>
    <cellStyle name="Style 501 3 3" xfId="10793"/>
    <cellStyle name="Style 501 3 4" xfId="12148"/>
    <cellStyle name="Style 501 3 5" xfId="14980"/>
    <cellStyle name="Style 501 4" xfId="7026"/>
    <cellStyle name="Style 501 4 2" xfId="9367"/>
    <cellStyle name="Style 501 4 2 2" xfId="13622"/>
    <cellStyle name="Style 501 4 2 3" xfId="16359"/>
    <cellStyle name="Style 501 4 3" xfId="10942"/>
    <cellStyle name="Style 501 4 4" xfId="12297"/>
    <cellStyle name="Style 501 4 5" xfId="15129"/>
    <cellStyle name="Style 501 5" xfId="6724"/>
    <cellStyle name="Style 501 5 2" xfId="9065"/>
    <cellStyle name="Style 501 5 2 2" xfId="13320"/>
    <cellStyle name="Style 501 5 2 3" xfId="16093"/>
    <cellStyle name="Style 501 5 3" xfId="10640"/>
    <cellStyle name="Style 501 5 4" xfId="11995"/>
    <cellStyle name="Style 501 5 5" xfId="14827"/>
    <cellStyle name="Style 501 6" xfId="6799"/>
    <cellStyle name="Style 501 6 2" xfId="9140"/>
    <cellStyle name="Style 501 6 2 2" xfId="13395"/>
    <cellStyle name="Style 501 6 2 3" xfId="16164"/>
    <cellStyle name="Style 501 6 3" xfId="10715"/>
    <cellStyle name="Style 501 6 4" xfId="12070"/>
    <cellStyle name="Style 501 6 5" xfId="14902"/>
    <cellStyle name="Style 501 7" xfId="6689"/>
    <cellStyle name="Style 501 7 2" xfId="9030"/>
    <cellStyle name="Style 501 7 2 2" xfId="13285"/>
    <cellStyle name="Style 501 7 2 3" xfId="16069"/>
    <cellStyle name="Style 501 7 3" xfId="10605"/>
    <cellStyle name="Style 501 7 4" xfId="11960"/>
    <cellStyle name="Style 501 7 5" xfId="14792"/>
    <cellStyle name="Style 501 8" xfId="7107"/>
    <cellStyle name="Style 501 8 2" xfId="9448"/>
    <cellStyle name="Style 501 8 2 2" xfId="13703"/>
    <cellStyle name="Style 501 8 2 3" xfId="16440"/>
    <cellStyle name="Style 501 8 3" xfId="11023"/>
    <cellStyle name="Style 501 8 4" xfId="12378"/>
    <cellStyle name="Style 501 8 5" xfId="15210"/>
    <cellStyle name="Style 501 9" xfId="8349"/>
    <cellStyle name="Style 501 9 2" xfId="9787"/>
    <cellStyle name="Style 501 9 2 2" xfId="14024"/>
    <cellStyle name="Style 501 9 2 3" xfId="16761"/>
    <cellStyle name="Style 501 9 3" xfId="11344"/>
    <cellStyle name="Style 501 9 4" xfId="12699"/>
    <cellStyle name="Style 501 9 5" xfId="15531"/>
    <cellStyle name="Style 502" xfId="109"/>
    <cellStyle name="Style 502 10" xfId="8345"/>
    <cellStyle name="Style 502 10 2" xfId="9783"/>
    <cellStyle name="Style 502 10 2 2" xfId="14020"/>
    <cellStyle name="Style 502 10 2 3" xfId="16757"/>
    <cellStyle name="Style 502 10 3" xfId="11340"/>
    <cellStyle name="Style 502 10 4" xfId="12695"/>
    <cellStyle name="Style 502 10 5" xfId="15527"/>
    <cellStyle name="Style 502 11" xfId="8280"/>
    <cellStyle name="Style 502 11 2" xfId="9718"/>
    <cellStyle name="Style 502 11 2 2" xfId="13955"/>
    <cellStyle name="Style 502 11 2 3" xfId="16692"/>
    <cellStyle name="Style 502 11 3" xfId="11275"/>
    <cellStyle name="Style 502 11 4" xfId="12630"/>
    <cellStyle name="Style 502 11 5" xfId="15462"/>
    <cellStyle name="Style 502 12" xfId="8602"/>
    <cellStyle name="Style 502 12 2" xfId="10038"/>
    <cellStyle name="Style 502 12 2 2" xfId="14275"/>
    <cellStyle name="Style 502 12 2 3" xfId="17012"/>
    <cellStyle name="Style 502 12 3" xfId="11595"/>
    <cellStyle name="Style 502 12 4" xfId="12950"/>
    <cellStyle name="Style 502 12 5" xfId="15782"/>
    <cellStyle name="Style 502 13" xfId="8572"/>
    <cellStyle name="Style 502 13 2" xfId="10008"/>
    <cellStyle name="Style 502 13 2 2" xfId="14245"/>
    <cellStyle name="Style 502 13 2 3" xfId="16982"/>
    <cellStyle name="Style 502 13 3" xfId="11565"/>
    <cellStyle name="Style 502 13 4" xfId="12920"/>
    <cellStyle name="Style 502 13 5" xfId="15752"/>
    <cellStyle name="Style 502 14" xfId="8518"/>
    <cellStyle name="Style 502 14 2" xfId="9954"/>
    <cellStyle name="Style 502 14 2 2" xfId="14191"/>
    <cellStyle name="Style 502 14 2 3" xfId="16928"/>
    <cellStyle name="Style 502 14 3" xfId="11511"/>
    <cellStyle name="Style 502 14 4" xfId="12866"/>
    <cellStyle name="Style 502 14 5" xfId="15698"/>
    <cellStyle name="Style 502 15" xfId="8889"/>
    <cellStyle name="Style 502 15 2" xfId="13168"/>
    <cellStyle name="Style 502 15 3" xfId="14601"/>
    <cellStyle name="Style 502 16" xfId="10284"/>
    <cellStyle name="Style 502 16 2" xfId="14521"/>
    <cellStyle name="Style 502 16 3" xfId="17258"/>
    <cellStyle name="Style 502 17" xfId="10382"/>
    <cellStyle name="Style 502 18" xfId="10347"/>
    <cellStyle name="Style 502 19" xfId="11823"/>
    <cellStyle name="Style 502 2" xfId="6876"/>
    <cellStyle name="Style 502 2 2" xfId="10209"/>
    <cellStyle name="Style 502 2 2 2" xfId="11766"/>
    <cellStyle name="Style 502 2 2 3" xfId="14446"/>
    <cellStyle name="Style 502 2 2 4" xfId="17183"/>
    <cellStyle name="Style 502 2 3" xfId="9217"/>
    <cellStyle name="Style 502 2 3 2" xfId="13472"/>
    <cellStyle name="Style 502 2 3 3" xfId="14656"/>
    <cellStyle name="Style 502 2 4" xfId="10792"/>
    <cellStyle name="Style 502 2 5" xfId="12147"/>
    <cellStyle name="Style 502 2 6" xfId="14979"/>
    <cellStyle name="Style 502 3" xfId="6705"/>
    <cellStyle name="Style 502 3 2" xfId="9046"/>
    <cellStyle name="Style 502 3 2 2" xfId="13301"/>
    <cellStyle name="Style 502 3 2 3" xfId="16085"/>
    <cellStyle name="Style 502 3 3" xfId="10621"/>
    <cellStyle name="Style 502 3 4" xfId="11976"/>
    <cellStyle name="Style 502 3 5" xfId="14808"/>
    <cellStyle name="Style 502 4" xfId="6884"/>
    <cellStyle name="Style 502 4 2" xfId="9225"/>
    <cellStyle name="Style 502 4 2 2" xfId="13480"/>
    <cellStyle name="Style 502 4 2 3" xfId="16235"/>
    <cellStyle name="Style 502 4 3" xfId="10800"/>
    <cellStyle name="Style 502 4 4" xfId="12155"/>
    <cellStyle name="Style 502 4 5" xfId="14987"/>
    <cellStyle name="Style 502 5" xfId="6609"/>
    <cellStyle name="Style 502 5 2" xfId="8950"/>
    <cellStyle name="Style 502 5 2 2" xfId="13205"/>
    <cellStyle name="Style 502 5 2 3" xfId="15992"/>
    <cellStyle name="Style 502 5 3" xfId="10525"/>
    <cellStyle name="Style 502 5 4" xfId="11880"/>
    <cellStyle name="Style 502 5 5" xfId="14712"/>
    <cellStyle name="Style 502 6" xfId="6833"/>
    <cellStyle name="Style 502 6 2" xfId="9174"/>
    <cellStyle name="Style 502 6 2 2" xfId="13429"/>
    <cellStyle name="Style 502 6 2 3" xfId="16189"/>
    <cellStyle name="Style 502 6 3" xfId="10749"/>
    <cellStyle name="Style 502 6 4" xfId="12104"/>
    <cellStyle name="Style 502 6 5" xfId="14936"/>
    <cellStyle name="Style 502 7" xfId="6752"/>
    <cellStyle name="Style 502 7 2" xfId="9093"/>
    <cellStyle name="Style 502 7 2 2" xfId="13348"/>
    <cellStyle name="Style 502 7 2 3" xfId="16120"/>
    <cellStyle name="Style 502 7 3" xfId="10668"/>
    <cellStyle name="Style 502 7 4" xfId="12023"/>
    <cellStyle name="Style 502 7 5" xfId="14855"/>
    <cellStyle name="Style 502 8" xfId="7108"/>
    <cellStyle name="Style 502 8 2" xfId="9449"/>
    <cellStyle name="Style 502 8 2 2" xfId="13704"/>
    <cellStyle name="Style 502 8 2 3" xfId="16441"/>
    <cellStyle name="Style 502 8 3" xfId="11024"/>
    <cellStyle name="Style 502 8 4" xfId="12379"/>
    <cellStyle name="Style 502 8 5" xfId="15211"/>
    <cellStyle name="Style 502 9" xfId="8394"/>
    <cellStyle name="Style 502 9 2" xfId="9832"/>
    <cellStyle name="Style 502 9 2 2" xfId="14069"/>
    <cellStyle name="Style 502 9 2 3" xfId="16806"/>
    <cellStyle name="Style 502 9 3" xfId="11389"/>
    <cellStyle name="Style 502 9 4" xfId="12744"/>
    <cellStyle name="Style 502 9 5" xfId="15576"/>
    <cellStyle name="Style 503" xfId="110"/>
    <cellStyle name="Style 503 10" xfId="8229"/>
    <cellStyle name="Style 503 10 2" xfId="9667"/>
    <cellStyle name="Style 503 10 2 2" xfId="13904"/>
    <cellStyle name="Style 503 10 2 3" xfId="16641"/>
    <cellStyle name="Style 503 10 3" xfId="11224"/>
    <cellStyle name="Style 503 10 4" xfId="12579"/>
    <cellStyle name="Style 503 10 5" xfId="15411"/>
    <cellStyle name="Style 503 11" xfId="8385"/>
    <cellStyle name="Style 503 11 2" xfId="9823"/>
    <cellStyle name="Style 503 11 2 2" xfId="14060"/>
    <cellStyle name="Style 503 11 2 3" xfId="16797"/>
    <cellStyle name="Style 503 11 3" xfId="11380"/>
    <cellStyle name="Style 503 11 4" xfId="12735"/>
    <cellStyle name="Style 503 11 5" xfId="15567"/>
    <cellStyle name="Style 503 12" xfId="8663"/>
    <cellStyle name="Style 503 12 2" xfId="10099"/>
    <cellStyle name="Style 503 12 2 2" xfId="14336"/>
    <cellStyle name="Style 503 12 2 3" xfId="17073"/>
    <cellStyle name="Style 503 12 3" xfId="11656"/>
    <cellStyle name="Style 503 12 4" xfId="13011"/>
    <cellStyle name="Style 503 12 5" xfId="15843"/>
    <cellStyle name="Style 503 13" xfId="8656"/>
    <cellStyle name="Style 503 13 2" xfId="10092"/>
    <cellStyle name="Style 503 13 2 2" xfId="14329"/>
    <cellStyle name="Style 503 13 2 3" xfId="17066"/>
    <cellStyle name="Style 503 13 3" xfId="11649"/>
    <cellStyle name="Style 503 13 4" xfId="13004"/>
    <cellStyle name="Style 503 13 5" xfId="15836"/>
    <cellStyle name="Style 503 14" xfId="8545"/>
    <cellStyle name="Style 503 14 2" xfId="9981"/>
    <cellStyle name="Style 503 14 2 2" xfId="14218"/>
    <cellStyle name="Style 503 14 2 3" xfId="16955"/>
    <cellStyle name="Style 503 14 3" xfId="11538"/>
    <cellStyle name="Style 503 14 4" xfId="12893"/>
    <cellStyle name="Style 503 14 5" xfId="15725"/>
    <cellStyle name="Style 503 15" xfId="8890"/>
    <cellStyle name="Style 503 15 2" xfId="13169"/>
    <cellStyle name="Style 503 15 3" xfId="14602"/>
    <cellStyle name="Style 503 16" xfId="10305"/>
    <cellStyle name="Style 503 16 2" xfId="14542"/>
    <cellStyle name="Style 503 16 3" xfId="17279"/>
    <cellStyle name="Style 503 17" xfId="10383"/>
    <cellStyle name="Style 503 18" xfId="10490"/>
    <cellStyle name="Style 503 19" xfId="11824"/>
    <cellStyle name="Style 503 2" xfId="6979"/>
    <cellStyle name="Style 503 2 2" xfId="10218"/>
    <cellStyle name="Style 503 2 2 2" xfId="11775"/>
    <cellStyle name="Style 503 2 2 3" xfId="14455"/>
    <cellStyle name="Style 503 2 2 4" xfId="17192"/>
    <cellStyle name="Style 503 2 3" xfId="9320"/>
    <cellStyle name="Style 503 2 3 2" xfId="13575"/>
    <cellStyle name="Style 503 2 3 3" xfId="14665"/>
    <cellStyle name="Style 503 2 4" xfId="10895"/>
    <cellStyle name="Style 503 2 5" xfId="12250"/>
    <cellStyle name="Style 503 2 6" xfId="15082"/>
    <cellStyle name="Style 503 3" xfId="6664"/>
    <cellStyle name="Style 503 3 2" xfId="9005"/>
    <cellStyle name="Style 503 3 2 2" xfId="13260"/>
    <cellStyle name="Style 503 3 2 3" xfId="16045"/>
    <cellStyle name="Style 503 3 3" xfId="10580"/>
    <cellStyle name="Style 503 3 4" xfId="11935"/>
    <cellStyle name="Style 503 3 5" xfId="14767"/>
    <cellStyle name="Style 503 4" xfId="7023"/>
    <cellStyle name="Style 503 4 2" xfId="9364"/>
    <cellStyle name="Style 503 4 2 2" xfId="13619"/>
    <cellStyle name="Style 503 4 2 3" xfId="16356"/>
    <cellStyle name="Style 503 4 3" xfId="10939"/>
    <cellStyle name="Style 503 4 4" xfId="12294"/>
    <cellStyle name="Style 503 4 5" xfId="15126"/>
    <cellStyle name="Style 503 5" xfId="7032"/>
    <cellStyle name="Style 503 5 2" xfId="9373"/>
    <cellStyle name="Style 503 5 2 2" xfId="13628"/>
    <cellStyle name="Style 503 5 2 3" xfId="16365"/>
    <cellStyle name="Style 503 5 3" xfId="10948"/>
    <cellStyle name="Style 503 5 4" xfId="12303"/>
    <cellStyle name="Style 503 5 5" xfId="15135"/>
    <cellStyle name="Style 503 6" xfId="6866"/>
    <cellStyle name="Style 503 6 2" xfId="9207"/>
    <cellStyle name="Style 503 6 2 2" xfId="13462"/>
    <cellStyle name="Style 503 6 2 3" xfId="16218"/>
    <cellStyle name="Style 503 6 3" xfId="10782"/>
    <cellStyle name="Style 503 6 4" xfId="12137"/>
    <cellStyle name="Style 503 6 5" xfId="14969"/>
    <cellStyle name="Style 503 7" xfId="6581"/>
    <cellStyle name="Style 503 7 2" xfId="8922"/>
    <cellStyle name="Style 503 7 2 2" xfId="13177"/>
    <cellStyle name="Style 503 7 2 3" xfId="15982"/>
    <cellStyle name="Style 503 7 3" xfId="10497"/>
    <cellStyle name="Style 503 7 4" xfId="11852"/>
    <cellStyle name="Style 503 7 5" xfId="14684"/>
    <cellStyle name="Style 503 8" xfId="7109"/>
    <cellStyle name="Style 503 8 2" xfId="9450"/>
    <cellStyle name="Style 503 8 2 2" xfId="13705"/>
    <cellStyle name="Style 503 8 2 3" xfId="16442"/>
    <cellStyle name="Style 503 8 3" xfId="11025"/>
    <cellStyle name="Style 503 8 4" xfId="12380"/>
    <cellStyle name="Style 503 8 5" xfId="15212"/>
    <cellStyle name="Style 503 9" xfId="8297"/>
    <cellStyle name="Style 503 9 2" xfId="9735"/>
    <cellStyle name="Style 503 9 2 2" xfId="13972"/>
    <cellStyle name="Style 503 9 2 3" xfId="16709"/>
    <cellStyle name="Style 503 9 3" xfId="11292"/>
    <cellStyle name="Style 503 9 4" xfId="12647"/>
    <cellStyle name="Style 503 9 5" xfId="15479"/>
    <cellStyle name="Style 580" xfId="111"/>
    <cellStyle name="Style 580 10" xfId="8346"/>
    <cellStyle name="Style 580 10 2" xfId="9784"/>
    <cellStyle name="Style 580 10 2 2" xfId="14021"/>
    <cellStyle name="Style 580 10 2 3" xfId="16758"/>
    <cellStyle name="Style 580 10 3" xfId="11341"/>
    <cellStyle name="Style 580 10 4" xfId="12696"/>
    <cellStyle name="Style 580 10 5" xfId="15528"/>
    <cellStyle name="Style 580 11" xfId="8213"/>
    <cellStyle name="Style 580 11 2" xfId="9651"/>
    <cellStyle name="Style 580 11 2 2" xfId="13888"/>
    <cellStyle name="Style 580 11 2 3" xfId="16625"/>
    <cellStyle name="Style 580 11 3" xfId="11208"/>
    <cellStyle name="Style 580 11 4" xfId="12563"/>
    <cellStyle name="Style 580 11 5" xfId="15395"/>
    <cellStyle name="Style 580 12" xfId="8548"/>
    <cellStyle name="Style 580 12 2" xfId="9984"/>
    <cellStyle name="Style 580 12 2 2" xfId="14221"/>
    <cellStyle name="Style 580 12 2 3" xfId="16958"/>
    <cellStyle name="Style 580 12 3" xfId="11541"/>
    <cellStyle name="Style 580 12 4" xfId="12896"/>
    <cellStyle name="Style 580 12 5" xfId="15728"/>
    <cellStyle name="Style 580 13" xfId="8536"/>
    <cellStyle name="Style 580 13 2" xfId="9972"/>
    <cellStyle name="Style 580 13 2 2" xfId="14209"/>
    <cellStyle name="Style 580 13 2 3" xfId="16946"/>
    <cellStyle name="Style 580 13 3" xfId="11529"/>
    <cellStyle name="Style 580 13 4" xfId="12884"/>
    <cellStyle name="Style 580 13 5" xfId="15716"/>
    <cellStyle name="Style 580 14" xfId="8535"/>
    <cellStyle name="Style 580 14 2" xfId="9971"/>
    <cellStyle name="Style 580 14 2 2" xfId="14208"/>
    <cellStyle name="Style 580 14 2 3" xfId="16945"/>
    <cellStyle name="Style 580 14 3" xfId="11528"/>
    <cellStyle name="Style 580 14 4" xfId="12883"/>
    <cellStyle name="Style 580 14 5" xfId="15715"/>
    <cellStyle name="Style 580 15" xfId="10320"/>
    <cellStyle name="Style 580 15 2" xfId="14557"/>
    <cellStyle name="Style 580 15 3" xfId="17294"/>
    <cellStyle name="Style 580 16" xfId="10384"/>
    <cellStyle name="Style 580 17" xfId="10469"/>
    <cellStyle name="Style 580 18" xfId="11825"/>
    <cellStyle name="Style 580 2" xfId="6774"/>
    <cellStyle name="Style 580 2 2" xfId="10193"/>
    <cellStyle name="Style 580 2 2 2" xfId="11750"/>
    <cellStyle name="Style 580 2 2 3" xfId="14430"/>
    <cellStyle name="Style 580 2 2 4" xfId="17167"/>
    <cellStyle name="Style 580 2 3" xfId="9115"/>
    <cellStyle name="Style 580 2 3 2" xfId="13370"/>
    <cellStyle name="Style 580 2 3 3" xfId="14640"/>
    <cellStyle name="Style 580 2 4" xfId="10690"/>
    <cellStyle name="Style 580 2 5" xfId="12045"/>
    <cellStyle name="Style 580 2 6" xfId="14877"/>
    <cellStyle name="Style 580 3" xfId="6770"/>
    <cellStyle name="Style 580 3 2" xfId="9111"/>
    <cellStyle name="Style 580 3 2 2" xfId="13366"/>
    <cellStyle name="Style 580 3 2 3" xfId="16138"/>
    <cellStyle name="Style 580 3 3" xfId="10686"/>
    <cellStyle name="Style 580 3 4" xfId="12041"/>
    <cellStyle name="Style 580 3 5" xfId="14873"/>
    <cellStyle name="Style 580 4" xfId="6655"/>
    <cellStyle name="Style 580 4 2" xfId="8996"/>
    <cellStyle name="Style 580 4 2 2" xfId="13251"/>
    <cellStyle name="Style 580 4 2 3" xfId="16036"/>
    <cellStyle name="Style 580 4 3" xfId="10571"/>
    <cellStyle name="Style 580 4 4" xfId="11926"/>
    <cellStyle name="Style 580 4 5" xfId="14758"/>
    <cellStyle name="Style 580 5" xfId="6601"/>
    <cellStyle name="Style 580 5 2" xfId="8942"/>
    <cellStyle name="Style 580 5 2 2" xfId="13197"/>
    <cellStyle name="Style 580 5 2 3" xfId="15988"/>
    <cellStyle name="Style 580 5 3" xfId="10517"/>
    <cellStyle name="Style 580 5 4" xfId="11872"/>
    <cellStyle name="Style 580 5 5" xfId="14704"/>
    <cellStyle name="Style 580 6" xfId="7042"/>
    <cellStyle name="Style 580 6 2" xfId="9383"/>
    <cellStyle name="Style 580 6 2 2" xfId="13638"/>
    <cellStyle name="Style 580 6 2 3" xfId="16375"/>
    <cellStyle name="Style 580 6 3" xfId="10958"/>
    <cellStyle name="Style 580 6 4" xfId="12313"/>
    <cellStyle name="Style 580 6 5" xfId="15145"/>
    <cellStyle name="Style 580 7" xfId="6954"/>
    <cellStyle name="Style 580 7 2" xfId="9295"/>
    <cellStyle name="Style 580 7 2 2" xfId="13550"/>
    <cellStyle name="Style 580 7 2 3" xfId="16297"/>
    <cellStyle name="Style 580 7 3" xfId="10870"/>
    <cellStyle name="Style 580 7 4" xfId="12225"/>
    <cellStyle name="Style 580 7 5" xfId="15057"/>
    <cellStyle name="Style 580 8" xfId="7110"/>
    <cellStyle name="Style 580 8 2" xfId="9451"/>
    <cellStyle name="Style 580 8 2 2" xfId="13706"/>
    <cellStyle name="Style 580 8 2 3" xfId="16443"/>
    <cellStyle name="Style 580 8 3" xfId="11026"/>
    <cellStyle name="Style 580 8 4" xfId="12381"/>
    <cellStyle name="Style 580 8 5" xfId="15213"/>
    <cellStyle name="Style 580 9" xfId="8257"/>
    <cellStyle name="Style 580 9 2" xfId="9695"/>
    <cellStyle name="Style 580 9 2 2" xfId="13932"/>
    <cellStyle name="Style 580 9 2 3" xfId="16669"/>
    <cellStyle name="Style 580 9 3" xfId="11252"/>
    <cellStyle name="Style 580 9 4" xfId="12607"/>
    <cellStyle name="Style 580 9 5" xfId="15439"/>
    <cellStyle name="Style 581" xfId="112"/>
    <cellStyle name="Style 582" xfId="113"/>
    <cellStyle name="Style 582 10" xfId="8344"/>
    <cellStyle name="Style 582 10 2" xfId="9782"/>
    <cellStyle name="Style 582 10 2 2" xfId="14019"/>
    <cellStyle name="Style 582 10 2 3" xfId="16756"/>
    <cellStyle name="Style 582 10 3" xfId="11339"/>
    <cellStyle name="Style 582 10 4" xfId="12694"/>
    <cellStyle name="Style 582 10 5" xfId="15526"/>
    <cellStyle name="Style 582 11" xfId="8214"/>
    <cellStyle name="Style 582 11 2" xfId="9652"/>
    <cellStyle name="Style 582 11 2 2" xfId="13889"/>
    <cellStyle name="Style 582 11 2 3" xfId="16626"/>
    <cellStyle name="Style 582 11 3" xfId="11209"/>
    <cellStyle name="Style 582 11 4" xfId="12564"/>
    <cellStyle name="Style 582 11 5" xfId="15396"/>
    <cellStyle name="Style 582 12" xfId="8622"/>
    <cellStyle name="Style 582 12 2" xfId="10058"/>
    <cellStyle name="Style 582 12 2 2" xfId="14295"/>
    <cellStyle name="Style 582 12 2 3" xfId="17032"/>
    <cellStyle name="Style 582 12 3" xfId="11615"/>
    <cellStyle name="Style 582 12 4" xfId="12970"/>
    <cellStyle name="Style 582 12 5" xfId="15802"/>
    <cellStyle name="Style 582 13" xfId="8575"/>
    <cellStyle name="Style 582 13 2" xfId="10011"/>
    <cellStyle name="Style 582 13 2 2" xfId="14248"/>
    <cellStyle name="Style 582 13 2 3" xfId="16985"/>
    <cellStyle name="Style 582 13 3" xfId="11568"/>
    <cellStyle name="Style 582 13 4" xfId="12923"/>
    <cellStyle name="Style 582 13 5" xfId="15755"/>
    <cellStyle name="Style 582 14" xfId="8668"/>
    <cellStyle name="Style 582 14 2" xfId="10104"/>
    <cellStyle name="Style 582 14 2 2" xfId="14341"/>
    <cellStyle name="Style 582 14 2 3" xfId="17078"/>
    <cellStyle name="Style 582 14 3" xfId="11661"/>
    <cellStyle name="Style 582 14 4" xfId="13016"/>
    <cellStyle name="Style 582 14 5" xfId="15848"/>
    <cellStyle name="Style 582 15" xfId="10267"/>
    <cellStyle name="Style 582 15 2" xfId="14504"/>
    <cellStyle name="Style 582 15 3" xfId="17241"/>
    <cellStyle name="Style 582 16" xfId="10385"/>
    <cellStyle name="Style 582 17" xfId="10454"/>
    <cellStyle name="Style 582 18" xfId="11826"/>
    <cellStyle name="Style 582 2" xfId="6605"/>
    <cellStyle name="Style 582 2 2" xfId="10177"/>
    <cellStyle name="Style 582 2 2 2" xfId="11734"/>
    <cellStyle name="Style 582 2 2 3" xfId="14414"/>
    <cellStyle name="Style 582 2 2 4" xfId="17151"/>
    <cellStyle name="Style 582 2 3" xfId="8946"/>
    <cellStyle name="Style 582 2 3 2" xfId="13201"/>
    <cellStyle name="Style 582 2 3 3" xfId="14624"/>
    <cellStyle name="Style 582 2 4" xfId="10521"/>
    <cellStyle name="Style 582 2 5" xfId="11876"/>
    <cellStyle name="Style 582 2 6" xfId="14708"/>
    <cellStyle name="Style 582 3" xfId="6690"/>
    <cellStyle name="Style 582 3 2" xfId="9031"/>
    <cellStyle name="Style 582 3 2 2" xfId="13286"/>
    <cellStyle name="Style 582 3 2 3" xfId="16070"/>
    <cellStyle name="Style 582 3 3" xfId="10606"/>
    <cellStyle name="Style 582 3 4" xfId="11961"/>
    <cellStyle name="Style 582 3 5" xfId="14793"/>
    <cellStyle name="Style 582 4" xfId="6858"/>
    <cellStyle name="Style 582 4 2" xfId="9199"/>
    <cellStyle name="Style 582 4 2 2" xfId="13454"/>
    <cellStyle name="Style 582 4 2 3" xfId="16210"/>
    <cellStyle name="Style 582 4 3" xfId="10774"/>
    <cellStyle name="Style 582 4 4" xfId="12129"/>
    <cellStyle name="Style 582 4 5" xfId="14961"/>
    <cellStyle name="Style 582 5" xfId="6696"/>
    <cellStyle name="Style 582 5 2" xfId="9037"/>
    <cellStyle name="Style 582 5 2 2" xfId="13292"/>
    <cellStyle name="Style 582 5 2 3" xfId="16076"/>
    <cellStyle name="Style 582 5 3" xfId="10612"/>
    <cellStyle name="Style 582 5 4" xfId="11967"/>
    <cellStyle name="Style 582 5 5" xfId="14799"/>
    <cellStyle name="Style 582 6" xfId="6881"/>
    <cellStyle name="Style 582 6 2" xfId="9222"/>
    <cellStyle name="Style 582 6 2 2" xfId="13477"/>
    <cellStyle name="Style 582 6 2 3" xfId="16232"/>
    <cellStyle name="Style 582 6 3" xfId="10797"/>
    <cellStyle name="Style 582 6 4" xfId="12152"/>
    <cellStyle name="Style 582 6 5" xfId="14984"/>
    <cellStyle name="Style 582 7" xfId="6930"/>
    <cellStyle name="Style 582 7 2" xfId="9271"/>
    <cellStyle name="Style 582 7 2 2" xfId="13526"/>
    <cellStyle name="Style 582 7 2 3" xfId="16276"/>
    <cellStyle name="Style 582 7 3" xfId="10846"/>
    <cellStyle name="Style 582 7 4" xfId="12201"/>
    <cellStyle name="Style 582 7 5" xfId="15033"/>
    <cellStyle name="Style 582 8" xfId="7111"/>
    <cellStyle name="Style 582 8 2" xfId="9452"/>
    <cellStyle name="Style 582 8 2 2" xfId="13707"/>
    <cellStyle name="Style 582 8 2 3" xfId="16444"/>
    <cellStyle name="Style 582 8 3" xfId="11027"/>
    <cellStyle name="Style 582 8 4" xfId="12382"/>
    <cellStyle name="Style 582 8 5" xfId="15214"/>
    <cellStyle name="Style 582 9" xfId="8406"/>
    <cellStyle name="Style 582 9 2" xfId="9844"/>
    <cellStyle name="Style 582 9 2 2" xfId="14081"/>
    <cellStyle name="Style 582 9 2 3" xfId="16818"/>
    <cellStyle name="Style 582 9 3" xfId="11401"/>
    <cellStyle name="Style 582 9 4" xfId="12756"/>
    <cellStyle name="Style 582 9 5" xfId="15588"/>
    <cellStyle name="Style 583" xfId="114"/>
    <cellStyle name="Style 583 10" xfId="8305"/>
    <cellStyle name="Style 583 10 2" xfId="9743"/>
    <cellStyle name="Style 583 10 2 2" xfId="13980"/>
    <cellStyle name="Style 583 10 2 3" xfId="16717"/>
    <cellStyle name="Style 583 10 3" xfId="11300"/>
    <cellStyle name="Style 583 10 4" xfId="12655"/>
    <cellStyle name="Style 583 10 5" xfId="15487"/>
    <cellStyle name="Style 583 11" xfId="8419"/>
    <cellStyle name="Style 583 11 2" xfId="9857"/>
    <cellStyle name="Style 583 11 2 2" xfId="14094"/>
    <cellStyle name="Style 583 11 2 3" xfId="16831"/>
    <cellStyle name="Style 583 11 3" xfId="11414"/>
    <cellStyle name="Style 583 11 4" xfId="12769"/>
    <cellStyle name="Style 583 11 5" xfId="15601"/>
    <cellStyle name="Style 583 12" xfId="8681"/>
    <cellStyle name="Style 583 12 2" xfId="10117"/>
    <cellStyle name="Style 583 12 2 2" xfId="14354"/>
    <cellStyle name="Style 583 12 2 3" xfId="17091"/>
    <cellStyle name="Style 583 12 3" xfId="11674"/>
    <cellStyle name="Style 583 12 4" xfId="13029"/>
    <cellStyle name="Style 583 12 5" xfId="15861"/>
    <cellStyle name="Style 583 13" xfId="8481"/>
    <cellStyle name="Style 583 13 2" xfId="9917"/>
    <cellStyle name="Style 583 13 2 2" xfId="14154"/>
    <cellStyle name="Style 583 13 2 3" xfId="16891"/>
    <cellStyle name="Style 583 13 3" xfId="11474"/>
    <cellStyle name="Style 583 13 4" xfId="12829"/>
    <cellStyle name="Style 583 13 5" xfId="15661"/>
    <cellStyle name="Style 583 14" xfId="8599"/>
    <cellStyle name="Style 583 14 2" xfId="10035"/>
    <cellStyle name="Style 583 14 2 2" xfId="14272"/>
    <cellStyle name="Style 583 14 2 3" xfId="17009"/>
    <cellStyle name="Style 583 14 3" xfId="11592"/>
    <cellStyle name="Style 583 14 4" xfId="12947"/>
    <cellStyle name="Style 583 14 5" xfId="15779"/>
    <cellStyle name="Style 583 15" xfId="8891"/>
    <cellStyle name="Style 583 15 2" xfId="13170"/>
    <cellStyle name="Style 583 15 3" xfId="14603"/>
    <cellStyle name="Style 583 16" xfId="10309"/>
    <cellStyle name="Style 583 16 2" xfId="14546"/>
    <cellStyle name="Style 583 16 3" xfId="17283"/>
    <cellStyle name="Style 583 17" xfId="10386"/>
    <cellStyle name="Style 583 18" xfId="10434"/>
    <cellStyle name="Style 583 19" xfId="11827"/>
    <cellStyle name="Style 583 2" xfId="6813"/>
    <cellStyle name="Style 583 2 2" xfId="10203"/>
    <cellStyle name="Style 583 2 2 2" xfId="11760"/>
    <cellStyle name="Style 583 2 2 3" xfId="14440"/>
    <cellStyle name="Style 583 2 2 4" xfId="17177"/>
    <cellStyle name="Style 583 2 3" xfId="9154"/>
    <cellStyle name="Style 583 2 3 2" xfId="13409"/>
    <cellStyle name="Style 583 2 3 3" xfId="14650"/>
    <cellStyle name="Style 583 2 4" xfId="10729"/>
    <cellStyle name="Style 583 2 5" xfId="12084"/>
    <cellStyle name="Style 583 2 6" xfId="14916"/>
    <cellStyle name="Style 583 3" xfId="6967"/>
    <cellStyle name="Style 583 3 2" xfId="9308"/>
    <cellStyle name="Style 583 3 2 2" xfId="13563"/>
    <cellStyle name="Style 583 3 2 3" xfId="16310"/>
    <cellStyle name="Style 583 3 3" xfId="10883"/>
    <cellStyle name="Style 583 3 4" xfId="12238"/>
    <cellStyle name="Style 583 3 5" xfId="15070"/>
    <cellStyle name="Style 583 4" xfId="7020"/>
    <cellStyle name="Style 583 4 2" xfId="9361"/>
    <cellStyle name="Style 583 4 2 2" xfId="13616"/>
    <cellStyle name="Style 583 4 2 3" xfId="16353"/>
    <cellStyle name="Style 583 4 3" xfId="10936"/>
    <cellStyle name="Style 583 4 4" xfId="12291"/>
    <cellStyle name="Style 583 4 5" xfId="15123"/>
    <cellStyle name="Style 583 5" xfId="6938"/>
    <cellStyle name="Style 583 5 2" xfId="9279"/>
    <cellStyle name="Style 583 5 2 2" xfId="13534"/>
    <cellStyle name="Style 583 5 2 3" xfId="16284"/>
    <cellStyle name="Style 583 5 3" xfId="10854"/>
    <cellStyle name="Style 583 5 4" xfId="12209"/>
    <cellStyle name="Style 583 5 5" xfId="15041"/>
    <cellStyle name="Style 583 6" xfId="7025"/>
    <cellStyle name="Style 583 6 2" xfId="9366"/>
    <cellStyle name="Style 583 6 2 2" xfId="13621"/>
    <cellStyle name="Style 583 6 2 3" xfId="16358"/>
    <cellStyle name="Style 583 6 3" xfId="10941"/>
    <cellStyle name="Style 583 6 4" xfId="12296"/>
    <cellStyle name="Style 583 6 5" xfId="15128"/>
    <cellStyle name="Style 583 7" xfId="6928"/>
    <cellStyle name="Style 583 7 2" xfId="9269"/>
    <cellStyle name="Style 583 7 2 2" xfId="13524"/>
    <cellStyle name="Style 583 7 2 3" xfId="16274"/>
    <cellStyle name="Style 583 7 3" xfId="10844"/>
    <cellStyle name="Style 583 7 4" xfId="12199"/>
    <cellStyle name="Style 583 7 5" xfId="15031"/>
    <cellStyle name="Style 583 8" xfId="7112"/>
    <cellStyle name="Style 583 8 2" xfId="9453"/>
    <cellStyle name="Style 583 8 2 2" xfId="13708"/>
    <cellStyle name="Style 583 8 2 3" xfId="16445"/>
    <cellStyle name="Style 583 8 3" xfId="11028"/>
    <cellStyle name="Style 583 8 4" xfId="12383"/>
    <cellStyle name="Style 583 8 5" xfId="15215"/>
    <cellStyle name="Style 583 9" xfId="8311"/>
    <cellStyle name="Style 583 9 2" xfId="9749"/>
    <cellStyle name="Style 583 9 2 2" xfId="13986"/>
    <cellStyle name="Style 583 9 2 3" xfId="16723"/>
    <cellStyle name="Style 583 9 3" xfId="11306"/>
    <cellStyle name="Style 583 9 4" xfId="12661"/>
    <cellStyle name="Style 583 9 5" xfId="15493"/>
    <cellStyle name="Style 584" xfId="115"/>
    <cellStyle name="Style 586" xfId="116"/>
    <cellStyle name="Style 586 10" xfId="8334"/>
    <cellStyle name="Style 586 10 2" xfId="9772"/>
    <cellStyle name="Style 586 10 2 2" xfId="14009"/>
    <cellStyle name="Style 586 10 2 3" xfId="16746"/>
    <cellStyle name="Style 586 10 3" xfId="11329"/>
    <cellStyle name="Style 586 10 4" xfId="12684"/>
    <cellStyle name="Style 586 10 5" xfId="15516"/>
    <cellStyle name="Style 586 11" xfId="8336"/>
    <cellStyle name="Style 586 11 2" xfId="9774"/>
    <cellStyle name="Style 586 11 2 2" xfId="14011"/>
    <cellStyle name="Style 586 11 2 3" xfId="16748"/>
    <cellStyle name="Style 586 11 3" xfId="11331"/>
    <cellStyle name="Style 586 11 4" xfId="12686"/>
    <cellStyle name="Style 586 11 5" xfId="15518"/>
    <cellStyle name="Style 586 12" xfId="8508"/>
    <cellStyle name="Style 586 12 2" xfId="9944"/>
    <cellStyle name="Style 586 12 2 2" xfId="14181"/>
    <cellStyle name="Style 586 12 2 3" xfId="16918"/>
    <cellStyle name="Style 586 12 3" xfId="11501"/>
    <cellStyle name="Style 586 12 4" xfId="12856"/>
    <cellStyle name="Style 586 12 5" xfId="15688"/>
    <cellStyle name="Style 586 13" xfId="8541"/>
    <cellStyle name="Style 586 13 2" xfId="9977"/>
    <cellStyle name="Style 586 13 2 2" xfId="14214"/>
    <cellStyle name="Style 586 13 2 3" xfId="16951"/>
    <cellStyle name="Style 586 13 3" xfId="11534"/>
    <cellStyle name="Style 586 13 4" xfId="12889"/>
    <cellStyle name="Style 586 13 5" xfId="15721"/>
    <cellStyle name="Style 586 14" xfId="8554"/>
    <cellStyle name="Style 586 14 2" xfId="9990"/>
    <cellStyle name="Style 586 14 2 2" xfId="14227"/>
    <cellStyle name="Style 586 14 2 3" xfId="16964"/>
    <cellStyle name="Style 586 14 3" xfId="11547"/>
    <cellStyle name="Style 586 14 4" xfId="12902"/>
    <cellStyle name="Style 586 14 5" xfId="15734"/>
    <cellStyle name="Style 586 15" xfId="8892"/>
    <cellStyle name="Style 586 15 2" xfId="13171"/>
    <cellStyle name="Style 586 15 3" xfId="14604"/>
    <cellStyle name="Style 586 16" xfId="10288"/>
    <cellStyle name="Style 586 16 2" xfId="14525"/>
    <cellStyle name="Style 586 16 3" xfId="17262"/>
    <cellStyle name="Style 586 17" xfId="10387"/>
    <cellStyle name="Style 586 18" xfId="10487"/>
    <cellStyle name="Style 586 19" xfId="11828"/>
    <cellStyle name="Style 586 2" xfId="6721"/>
    <cellStyle name="Style 586 2 2" xfId="10190"/>
    <cellStyle name="Style 586 2 2 2" xfId="11747"/>
    <cellStyle name="Style 586 2 2 3" xfId="14427"/>
    <cellStyle name="Style 586 2 2 4" xfId="17164"/>
    <cellStyle name="Style 586 2 3" xfId="9062"/>
    <cellStyle name="Style 586 2 3 2" xfId="13317"/>
    <cellStyle name="Style 586 2 3 3" xfId="14637"/>
    <cellStyle name="Style 586 2 4" xfId="10637"/>
    <cellStyle name="Style 586 2 5" xfId="11992"/>
    <cellStyle name="Style 586 2 6" xfId="14824"/>
    <cellStyle name="Style 586 3" xfId="6997"/>
    <cellStyle name="Style 586 3 2" xfId="9338"/>
    <cellStyle name="Style 586 3 2 2" xfId="13593"/>
    <cellStyle name="Style 586 3 2 3" xfId="16337"/>
    <cellStyle name="Style 586 3 3" xfId="10913"/>
    <cellStyle name="Style 586 3 4" xfId="12268"/>
    <cellStyle name="Style 586 3 5" xfId="15100"/>
    <cellStyle name="Style 586 4" xfId="6608"/>
    <cellStyle name="Style 586 4 2" xfId="8949"/>
    <cellStyle name="Style 586 4 2 2" xfId="13204"/>
    <cellStyle name="Style 586 4 2 3" xfId="15991"/>
    <cellStyle name="Style 586 4 3" xfId="10524"/>
    <cellStyle name="Style 586 4 4" xfId="11879"/>
    <cellStyle name="Style 586 4 5" xfId="14711"/>
    <cellStyle name="Style 586 5" xfId="6766"/>
    <cellStyle name="Style 586 5 2" xfId="9107"/>
    <cellStyle name="Style 586 5 2 2" xfId="13362"/>
    <cellStyle name="Style 586 5 2 3" xfId="16134"/>
    <cellStyle name="Style 586 5 3" xfId="10682"/>
    <cellStyle name="Style 586 5 4" xfId="12037"/>
    <cellStyle name="Style 586 5 5" xfId="14869"/>
    <cellStyle name="Style 586 6" xfId="6657"/>
    <cellStyle name="Style 586 6 2" xfId="8998"/>
    <cellStyle name="Style 586 6 2 2" xfId="13253"/>
    <cellStyle name="Style 586 6 2 3" xfId="16038"/>
    <cellStyle name="Style 586 6 3" xfId="10573"/>
    <cellStyle name="Style 586 6 4" xfId="11928"/>
    <cellStyle name="Style 586 6 5" xfId="14760"/>
    <cellStyle name="Style 586 7" xfId="6961"/>
    <cellStyle name="Style 586 7 2" xfId="9302"/>
    <cellStyle name="Style 586 7 2 2" xfId="13557"/>
    <cellStyle name="Style 586 7 2 3" xfId="16304"/>
    <cellStyle name="Style 586 7 3" xfId="10877"/>
    <cellStyle name="Style 586 7 4" xfId="12232"/>
    <cellStyle name="Style 586 7 5" xfId="15064"/>
    <cellStyle name="Style 586 8" xfId="7113"/>
    <cellStyle name="Style 586 8 2" xfId="9454"/>
    <cellStyle name="Style 586 8 2 2" xfId="13709"/>
    <cellStyle name="Style 586 8 2 3" xfId="16446"/>
    <cellStyle name="Style 586 8 3" xfId="11029"/>
    <cellStyle name="Style 586 8 4" xfId="12384"/>
    <cellStyle name="Style 586 8 5" xfId="15216"/>
    <cellStyle name="Style 586 9" xfId="8239"/>
    <cellStyle name="Style 586 9 2" xfId="9677"/>
    <cellStyle name="Style 586 9 2 2" xfId="13914"/>
    <cellStyle name="Style 586 9 2 3" xfId="16651"/>
    <cellStyle name="Style 586 9 3" xfId="11234"/>
    <cellStyle name="Style 586 9 4" xfId="12589"/>
    <cellStyle name="Style 586 9 5" xfId="15421"/>
    <cellStyle name="Style 587" xfId="117"/>
    <cellStyle name="Style 587 10" xfId="8403"/>
    <cellStyle name="Style 587 10 2" xfId="9841"/>
    <cellStyle name="Style 587 10 2 2" xfId="14078"/>
    <cellStyle name="Style 587 10 2 3" xfId="16815"/>
    <cellStyle name="Style 587 10 3" xfId="11398"/>
    <cellStyle name="Style 587 10 4" xfId="12753"/>
    <cellStyle name="Style 587 10 5" xfId="15585"/>
    <cellStyle name="Style 587 11" xfId="8236"/>
    <cellStyle name="Style 587 11 2" xfId="9674"/>
    <cellStyle name="Style 587 11 2 2" xfId="13911"/>
    <cellStyle name="Style 587 11 2 3" xfId="16648"/>
    <cellStyle name="Style 587 11 3" xfId="11231"/>
    <cellStyle name="Style 587 11 4" xfId="12586"/>
    <cellStyle name="Style 587 11 5" xfId="15418"/>
    <cellStyle name="Style 587 12" xfId="8478"/>
    <cellStyle name="Style 587 12 2" xfId="9914"/>
    <cellStyle name="Style 587 12 2 2" xfId="14151"/>
    <cellStyle name="Style 587 12 2 3" xfId="16888"/>
    <cellStyle name="Style 587 12 3" xfId="11471"/>
    <cellStyle name="Style 587 12 4" xfId="12826"/>
    <cellStyle name="Style 587 12 5" xfId="15658"/>
    <cellStyle name="Style 587 13" xfId="8612"/>
    <cellStyle name="Style 587 13 2" xfId="10048"/>
    <cellStyle name="Style 587 13 2 2" xfId="14285"/>
    <cellStyle name="Style 587 13 2 3" xfId="17022"/>
    <cellStyle name="Style 587 13 3" xfId="11605"/>
    <cellStyle name="Style 587 13 4" xfId="12960"/>
    <cellStyle name="Style 587 13 5" xfId="15792"/>
    <cellStyle name="Style 587 14" xfId="8504"/>
    <cellStyle name="Style 587 14 2" xfId="9940"/>
    <cellStyle name="Style 587 14 2 2" xfId="14177"/>
    <cellStyle name="Style 587 14 2 3" xfId="16914"/>
    <cellStyle name="Style 587 14 3" xfId="11497"/>
    <cellStyle name="Style 587 14 4" xfId="12852"/>
    <cellStyle name="Style 587 14 5" xfId="15684"/>
    <cellStyle name="Style 587 15" xfId="8893"/>
    <cellStyle name="Style 587 15 2" xfId="13172"/>
    <cellStyle name="Style 587 15 3" xfId="14605"/>
    <cellStyle name="Style 587 16" xfId="10270"/>
    <cellStyle name="Style 587 16 2" xfId="14507"/>
    <cellStyle name="Style 587 16 3" xfId="17244"/>
    <cellStyle name="Style 587 17" xfId="10388"/>
    <cellStyle name="Style 587 18" xfId="10450"/>
    <cellStyle name="Style 587 19" xfId="11829"/>
    <cellStyle name="Style 587 2" xfId="6844"/>
    <cellStyle name="Style 587 2 2" xfId="10207"/>
    <cellStyle name="Style 587 2 2 2" xfId="11764"/>
    <cellStyle name="Style 587 2 2 3" xfId="14444"/>
    <cellStyle name="Style 587 2 2 4" xfId="17181"/>
    <cellStyle name="Style 587 2 3" xfId="9185"/>
    <cellStyle name="Style 587 2 3 2" xfId="13440"/>
    <cellStyle name="Style 587 2 3 3" xfId="14654"/>
    <cellStyle name="Style 587 2 4" xfId="10760"/>
    <cellStyle name="Style 587 2 5" xfId="12115"/>
    <cellStyle name="Style 587 2 6" xfId="14947"/>
    <cellStyle name="Style 587 3" xfId="6619"/>
    <cellStyle name="Style 587 3 2" xfId="8960"/>
    <cellStyle name="Style 587 3 2 2" xfId="13215"/>
    <cellStyle name="Style 587 3 2 3" xfId="16002"/>
    <cellStyle name="Style 587 3 3" xfId="10535"/>
    <cellStyle name="Style 587 3 4" xfId="11890"/>
    <cellStyle name="Style 587 3 5" xfId="14722"/>
    <cellStyle name="Style 587 4" xfId="6861"/>
    <cellStyle name="Style 587 4 2" xfId="9202"/>
    <cellStyle name="Style 587 4 2 2" xfId="13457"/>
    <cellStyle name="Style 587 4 2 3" xfId="16213"/>
    <cellStyle name="Style 587 4 3" xfId="10777"/>
    <cellStyle name="Style 587 4 4" xfId="12132"/>
    <cellStyle name="Style 587 4 5" xfId="14964"/>
    <cellStyle name="Style 587 5" xfId="6890"/>
    <cellStyle name="Style 587 5 2" xfId="9231"/>
    <cellStyle name="Style 587 5 2 2" xfId="13486"/>
    <cellStyle name="Style 587 5 2 3" xfId="16241"/>
    <cellStyle name="Style 587 5 3" xfId="10806"/>
    <cellStyle name="Style 587 5 4" xfId="12161"/>
    <cellStyle name="Style 587 5 5" xfId="14993"/>
    <cellStyle name="Style 587 6" xfId="6773"/>
    <cellStyle name="Style 587 6 2" xfId="9114"/>
    <cellStyle name="Style 587 6 2 2" xfId="13369"/>
    <cellStyle name="Style 587 6 2 3" xfId="16141"/>
    <cellStyle name="Style 587 6 3" xfId="10689"/>
    <cellStyle name="Style 587 6 4" xfId="12044"/>
    <cellStyle name="Style 587 6 5" xfId="14876"/>
    <cellStyle name="Style 587 7" xfId="6901"/>
    <cellStyle name="Style 587 7 2" xfId="9242"/>
    <cellStyle name="Style 587 7 2 2" xfId="13497"/>
    <cellStyle name="Style 587 7 2 3" xfId="16252"/>
    <cellStyle name="Style 587 7 3" xfId="10817"/>
    <cellStyle name="Style 587 7 4" xfId="12172"/>
    <cellStyle name="Style 587 7 5" xfId="15004"/>
    <cellStyle name="Style 587 8" xfId="7114"/>
    <cellStyle name="Style 587 8 2" xfId="9455"/>
    <cellStyle name="Style 587 8 2 2" xfId="13710"/>
    <cellStyle name="Style 587 8 2 3" xfId="16447"/>
    <cellStyle name="Style 587 8 3" xfId="11030"/>
    <cellStyle name="Style 587 8 4" xfId="12385"/>
    <cellStyle name="Style 587 8 5" xfId="15217"/>
    <cellStyle name="Style 587 9" xfId="8240"/>
    <cellStyle name="Style 587 9 2" xfId="9678"/>
    <cellStyle name="Style 587 9 2 2" xfId="13915"/>
    <cellStyle name="Style 587 9 2 3" xfId="16652"/>
    <cellStyle name="Style 587 9 3" xfId="11235"/>
    <cellStyle name="Style 587 9 4" xfId="12590"/>
    <cellStyle name="Style 587 9 5" xfId="15422"/>
    <cellStyle name="Style 588" xfId="118"/>
    <cellStyle name="Style 588 10" xfId="8373"/>
    <cellStyle name="Style 588 10 2" xfId="9811"/>
    <cellStyle name="Style 588 10 2 2" xfId="14048"/>
    <cellStyle name="Style 588 10 2 3" xfId="16785"/>
    <cellStyle name="Style 588 10 3" xfId="11368"/>
    <cellStyle name="Style 588 10 4" xfId="12723"/>
    <cellStyle name="Style 588 10 5" xfId="15555"/>
    <cellStyle name="Style 588 11" xfId="8312"/>
    <cellStyle name="Style 588 11 2" xfId="9750"/>
    <cellStyle name="Style 588 11 2 2" xfId="13987"/>
    <cellStyle name="Style 588 11 2 3" xfId="16724"/>
    <cellStyle name="Style 588 11 3" xfId="11307"/>
    <cellStyle name="Style 588 11 4" xfId="12662"/>
    <cellStyle name="Style 588 11 5" xfId="15494"/>
    <cellStyle name="Style 588 12" xfId="8586"/>
    <cellStyle name="Style 588 12 2" xfId="10022"/>
    <cellStyle name="Style 588 12 2 2" xfId="14259"/>
    <cellStyle name="Style 588 12 2 3" xfId="16996"/>
    <cellStyle name="Style 588 12 3" xfId="11579"/>
    <cellStyle name="Style 588 12 4" xfId="12934"/>
    <cellStyle name="Style 588 12 5" xfId="15766"/>
    <cellStyle name="Style 588 13" xfId="8653"/>
    <cellStyle name="Style 588 13 2" xfId="10089"/>
    <cellStyle name="Style 588 13 2 2" xfId="14326"/>
    <cellStyle name="Style 588 13 2 3" xfId="17063"/>
    <cellStyle name="Style 588 13 3" xfId="11646"/>
    <cellStyle name="Style 588 13 4" xfId="13001"/>
    <cellStyle name="Style 588 13 5" xfId="15833"/>
    <cellStyle name="Style 588 14" xfId="8654"/>
    <cellStyle name="Style 588 14 2" xfId="10090"/>
    <cellStyle name="Style 588 14 2 2" xfId="14327"/>
    <cellStyle name="Style 588 14 2 3" xfId="17064"/>
    <cellStyle name="Style 588 14 3" xfId="11647"/>
    <cellStyle name="Style 588 14 4" xfId="13002"/>
    <cellStyle name="Style 588 14 5" xfId="15834"/>
    <cellStyle name="Style 588 15" xfId="8894"/>
    <cellStyle name="Style 588 15 2" xfId="13173"/>
    <cellStyle name="Style 588 15 3" xfId="14606"/>
    <cellStyle name="Style 588 16" xfId="10263"/>
    <cellStyle name="Style 588 16 2" xfId="14500"/>
    <cellStyle name="Style 588 16 3" xfId="17237"/>
    <cellStyle name="Style 588 17" xfId="10389"/>
    <cellStyle name="Style 588 18" xfId="10430"/>
    <cellStyle name="Style 588 19" xfId="11830"/>
    <cellStyle name="Style 588 2" xfId="6945"/>
    <cellStyle name="Style 588 2 2" xfId="10216"/>
    <cellStyle name="Style 588 2 2 2" xfId="11773"/>
    <cellStyle name="Style 588 2 2 3" xfId="14453"/>
    <cellStyle name="Style 588 2 2 4" xfId="17190"/>
    <cellStyle name="Style 588 2 3" xfId="9286"/>
    <cellStyle name="Style 588 2 3 2" xfId="13541"/>
    <cellStyle name="Style 588 2 3 3" xfId="14663"/>
    <cellStyle name="Style 588 2 4" xfId="10861"/>
    <cellStyle name="Style 588 2 5" xfId="12216"/>
    <cellStyle name="Style 588 2 6" xfId="15048"/>
    <cellStyle name="Style 588 3" xfId="6662"/>
    <cellStyle name="Style 588 3 2" xfId="9003"/>
    <cellStyle name="Style 588 3 2 2" xfId="13258"/>
    <cellStyle name="Style 588 3 2 3" xfId="16043"/>
    <cellStyle name="Style 588 3 3" xfId="10578"/>
    <cellStyle name="Style 588 3 4" xfId="11933"/>
    <cellStyle name="Style 588 3 5" xfId="14765"/>
    <cellStyle name="Style 588 4" xfId="6797"/>
    <cellStyle name="Style 588 4 2" xfId="9138"/>
    <cellStyle name="Style 588 4 2 2" xfId="13393"/>
    <cellStyle name="Style 588 4 2 3" xfId="16162"/>
    <cellStyle name="Style 588 4 3" xfId="10713"/>
    <cellStyle name="Style 588 4 4" xfId="12068"/>
    <cellStyle name="Style 588 4 5" xfId="14900"/>
    <cellStyle name="Style 588 5" xfId="6653"/>
    <cellStyle name="Style 588 5 2" xfId="8994"/>
    <cellStyle name="Style 588 5 2 2" xfId="13249"/>
    <cellStyle name="Style 588 5 2 3" xfId="16034"/>
    <cellStyle name="Style 588 5 3" xfId="10569"/>
    <cellStyle name="Style 588 5 4" xfId="11924"/>
    <cellStyle name="Style 588 5 5" xfId="14756"/>
    <cellStyle name="Style 588 6" xfId="6852"/>
    <cellStyle name="Style 588 6 2" xfId="9193"/>
    <cellStyle name="Style 588 6 2 2" xfId="13448"/>
    <cellStyle name="Style 588 6 2 3" xfId="16204"/>
    <cellStyle name="Style 588 6 3" xfId="10768"/>
    <cellStyle name="Style 588 6 4" xfId="12123"/>
    <cellStyle name="Style 588 6 5" xfId="14955"/>
    <cellStyle name="Style 588 7" xfId="6613"/>
    <cellStyle name="Style 588 7 2" xfId="8954"/>
    <cellStyle name="Style 588 7 2 2" xfId="13209"/>
    <cellStyle name="Style 588 7 2 3" xfId="15996"/>
    <cellStyle name="Style 588 7 3" xfId="10529"/>
    <cellStyle name="Style 588 7 4" xfId="11884"/>
    <cellStyle name="Style 588 7 5" xfId="14716"/>
    <cellStyle name="Style 588 8" xfId="7115"/>
    <cellStyle name="Style 588 8 2" xfId="9456"/>
    <cellStyle name="Style 588 8 2 2" xfId="13711"/>
    <cellStyle name="Style 588 8 2 3" xfId="16448"/>
    <cellStyle name="Style 588 8 3" xfId="11031"/>
    <cellStyle name="Style 588 8 4" xfId="12386"/>
    <cellStyle name="Style 588 8 5" xfId="15218"/>
    <cellStyle name="Style 588 9" xfId="8326"/>
    <cellStyle name="Style 588 9 2" xfId="9764"/>
    <cellStyle name="Style 588 9 2 2" xfId="14001"/>
    <cellStyle name="Style 588 9 2 3" xfId="16738"/>
    <cellStyle name="Style 588 9 3" xfId="11321"/>
    <cellStyle name="Style 588 9 4" xfId="12676"/>
    <cellStyle name="Style 588 9 5" xfId="15508"/>
    <cellStyle name="Style 73" xfId="125"/>
    <cellStyle name="Style 73 10" xfId="8367"/>
    <cellStyle name="Style 73 10 2" xfId="9805"/>
    <cellStyle name="Style 73 10 2 2" xfId="14042"/>
    <cellStyle name="Style 73 10 2 3" xfId="16779"/>
    <cellStyle name="Style 73 10 3" xfId="11362"/>
    <cellStyle name="Style 73 10 4" xfId="12717"/>
    <cellStyle name="Style 73 10 5" xfId="15549"/>
    <cellStyle name="Style 73 11" xfId="8258"/>
    <cellStyle name="Style 73 11 2" xfId="9696"/>
    <cellStyle name="Style 73 11 2 2" xfId="13933"/>
    <cellStyle name="Style 73 11 2 3" xfId="16670"/>
    <cellStyle name="Style 73 11 3" xfId="11253"/>
    <cellStyle name="Style 73 11 4" xfId="12608"/>
    <cellStyle name="Style 73 11 5" xfId="15440"/>
    <cellStyle name="Style 73 12" xfId="8624"/>
    <cellStyle name="Style 73 12 2" xfId="10060"/>
    <cellStyle name="Style 73 12 2 2" xfId="14297"/>
    <cellStyle name="Style 73 12 2 3" xfId="17034"/>
    <cellStyle name="Style 73 12 3" xfId="11617"/>
    <cellStyle name="Style 73 12 4" xfId="12972"/>
    <cellStyle name="Style 73 12 5" xfId="15804"/>
    <cellStyle name="Style 73 13" xfId="8646"/>
    <cellStyle name="Style 73 13 2" xfId="10082"/>
    <cellStyle name="Style 73 13 2 2" xfId="14319"/>
    <cellStyle name="Style 73 13 2 3" xfId="17056"/>
    <cellStyle name="Style 73 13 3" xfId="11639"/>
    <cellStyle name="Style 73 13 4" xfId="12994"/>
    <cellStyle name="Style 73 13 5" xfId="15826"/>
    <cellStyle name="Style 73 14" xfId="8537"/>
    <cellStyle name="Style 73 14 2" xfId="9973"/>
    <cellStyle name="Style 73 14 2 2" xfId="14210"/>
    <cellStyle name="Style 73 14 2 3" xfId="16947"/>
    <cellStyle name="Style 73 14 3" xfId="11530"/>
    <cellStyle name="Style 73 14 4" xfId="12885"/>
    <cellStyle name="Style 73 14 5" xfId="15717"/>
    <cellStyle name="Style 73 15" xfId="10268"/>
    <cellStyle name="Style 73 15 2" xfId="14505"/>
    <cellStyle name="Style 73 15 3" xfId="17242"/>
    <cellStyle name="Style 73 16" xfId="10394"/>
    <cellStyle name="Style 73 17" xfId="10441"/>
    <cellStyle name="Style 73 18" xfId="11834"/>
    <cellStyle name="Style 73 2" xfId="6602"/>
    <cellStyle name="Style 73 2 2" xfId="10174"/>
    <cellStyle name="Style 73 2 2 2" xfId="11731"/>
    <cellStyle name="Style 73 2 2 3" xfId="14411"/>
    <cellStyle name="Style 73 2 2 4" xfId="17148"/>
    <cellStyle name="Style 73 2 3" xfId="8943"/>
    <cellStyle name="Style 73 2 3 2" xfId="13198"/>
    <cellStyle name="Style 73 2 3 3" xfId="14621"/>
    <cellStyle name="Style 73 2 4" xfId="10518"/>
    <cellStyle name="Style 73 2 5" xfId="11873"/>
    <cellStyle name="Style 73 2 6" xfId="14705"/>
    <cellStyle name="Style 73 3" xfId="6615"/>
    <cellStyle name="Style 73 3 2" xfId="8956"/>
    <cellStyle name="Style 73 3 2 2" xfId="13211"/>
    <cellStyle name="Style 73 3 2 3" xfId="15998"/>
    <cellStyle name="Style 73 3 3" xfId="10531"/>
    <cellStyle name="Style 73 3 4" xfId="11886"/>
    <cellStyle name="Style 73 3 5" xfId="14718"/>
    <cellStyle name="Style 73 4" xfId="6959"/>
    <cellStyle name="Style 73 4 2" xfId="9300"/>
    <cellStyle name="Style 73 4 2 2" xfId="13555"/>
    <cellStyle name="Style 73 4 2 3" xfId="16302"/>
    <cellStyle name="Style 73 4 3" xfId="10875"/>
    <cellStyle name="Style 73 4 4" xfId="12230"/>
    <cellStyle name="Style 73 4 5" xfId="15062"/>
    <cellStyle name="Style 73 5" xfId="6859"/>
    <cellStyle name="Style 73 5 2" xfId="9200"/>
    <cellStyle name="Style 73 5 2 2" xfId="13455"/>
    <cellStyle name="Style 73 5 2 3" xfId="16211"/>
    <cellStyle name="Style 73 5 3" xfId="10775"/>
    <cellStyle name="Style 73 5 4" xfId="12130"/>
    <cellStyle name="Style 73 5 5" xfId="14962"/>
    <cellStyle name="Style 73 6" xfId="6868"/>
    <cellStyle name="Style 73 6 2" xfId="9209"/>
    <cellStyle name="Style 73 6 2 2" xfId="13464"/>
    <cellStyle name="Style 73 6 2 3" xfId="16220"/>
    <cellStyle name="Style 73 6 3" xfId="10784"/>
    <cellStyle name="Style 73 6 4" xfId="12139"/>
    <cellStyle name="Style 73 6 5" xfId="14971"/>
    <cellStyle name="Style 73 7" xfId="6793"/>
    <cellStyle name="Style 73 7 2" xfId="9134"/>
    <cellStyle name="Style 73 7 2 2" xfId="13389"/>
    <cellStyle name="Style 73 7 2 3" xfId="16158"/>
    <cellStyle name="Style 73 7 3" xfId="10709"/>
    <cellStyle name="Style 73 7 4" xfId="12064"/>
    <cellStyle name="Style 73 7 5" xfId="14896"/>
    <cellStyle name="Style 73 8" xfId="7119"/>
    <cellStyle name="Style 73 8 2" xfId="9460"/>
    <cellStyle name="Style 73 8 2 2" xfId="13715"/>
    <cellStyle name="Style 73 8 2 3" xfId="16452"/>
    <cellStyle name="Style 73 8 3" xfId="11035"/>
    <cellStyle name="Style 73 8 4" xfId="12390"/>
    <cellStyle name="Style 73 8 5" xfId="15222"/>
    <cellStyle name="Style 73 9" xfId="8362"/>
    <cellStyle name="Style 73 9 2" xfId="9800"/>
    <cellStyle name="Style 73 9 2 2" xfId="14037"/>
    <cellStyle name="Style 73 9 2 3" xfId="16774"/>
    <cellStyle name="Style 73 9 3" xfId="11357"/>
    <cellStyle name="Style 73 9 4" xfId="12712"/>
    <cellStyle name="Style 73 9 5" xfId="15544"/>
    <cellStyle name="Style 76" xfId="127"/>
    <cellStyle name="Style 76 10" xfId="8411"/>
    <cellStyle name="Style 76 10 2" xfId="9849"/>
    <cellStyle name="Style 76 10 2 2" xfId="14086"/>
    <cellStyle name="Style 76 10 2 3" xfId="16823"/>
    <cellStyle name="Style 76 10 3" xfId="11406"/>
    <cellStyle name="Style 76 10 4" xfId="12761"/>
    <cellStyle name="Style 76 10 5" xfId="15593"/>
    <cellStyle name="Style 76 11" xfId="8387"/>
    <cellStyle name="Style 76 11 2" xfId="9825"/>
    <cellStyle name="Style 76 11 2 2" xfId="14062"/>
    <cellStyle name="Style 76 11 2 3" xfId="16799"/>
    <cellStyle name="Style 76 11 3" xfId="11382"/>
    <cellStyle name="Style 76 11 4" xfId="12737"/>
    <cellStyle name="Style 76 11 5" xfId="15569"/>
    <cellStyle name="Style 76 12" xfId="8564"/>
    <cellStyle name="Style 76 12 2" xfId="10000"/>
    <cellStyle name="Style 76 12 2 2" xfId="14237"/>
    <cellStyle name="Style 76 12 2 3" xfId="16974"/>
    <cellStyle name="Style 76 12 3" xfId="11557"/>
    <cellStyle name="Style 76 12 4" xfId="12912"/>
    <cellStyle name="Style 76 12 5" xfId="15744"/>
    <cellStyle name="Style 76 13" xfId="8611"/>
    <cellStyle name="Style 76 13 2" xfId="10047"/>
    <cellStyle name="Style 76 13 2 2" xfId="14284"/>
    <cellStyle name="Style 76 13 2 3" xfId="17021"/>
    <cellStyle name="Style 76 13 3" xfId="11604"/>
    <cellStyle name="Style 76 13 4" xfId="12959"/>
    <cellStyle name="Style 76 13 5" xfId="15791"/>
    <cellStyle name="Style 76 14" xfId="8674"/>
    <cellStyle name="Style 76 14 2" xfId="10110"/>
    <cellStyle name="Style 76 14 2 2" xfId="14347"/>
    <cellStyle name="Style 76 14 2 3" xfId="17084"/>
    <cellStyle name="Style 76 14 3" xfId="11667"/>
    <cellStyle name="Style 76 14 4" xfId="13022"/>
    <cellStyle name="Style 76 14 5" xfId="15854"/>
    <cellStyle name="Style 76 15" xfId="10326"/>
    <cellStyle name="Style 76 15 2" xfId="14563"/>
    <cellStyle name="Style 76 15 3" xfId="17300"/>
    <cellStyle name="Style 76 16" xfId="10396"/>
    <cellStyle name="Style 76 17" xfId="10465"/>
    <cellStyle name="Style 76 18" xfId="11836"/>
    <cellStyle name="Style 76 2" xfId="6810"/>
    <cellStyle name="Style 76 2 2" xfId="10201"/>
    <cellStyle name="Style 76 2 2 2" xfId="11758"/>
    <cellStyle name="Style 76 2 2 3" xfId="14438"/>
    <cellStyle name="Style 76 2 2 4" xfId="17175"/>
    <cellStyle name="Style 76 2 3" xfId="9151"/>
    <cellStyle name="Style 76 2 3 2" xfId="13406"/>
    <cellStyle name="Style 76 2 3 3" xfId="14648"/>
    <cellStyle name="Style 76 2 4" xfId="10726"/>
    <cellStyle name="Style 76 2 5" xfId="12081"/>
    <cellStyle name="Style 76 2 6" xfId="14913"/>
    <cellStyle name="Style 76 3" xfId="6717"/>
    <cellStyle name="Style 76 3 2" xfId="9058"/>
    <cellStyle name="Style 76 3 2 2" xfId="13313"/>
    <cellStyle name="Style 76 3 2 3" xfId="16089"/>
    <cellStyle name="Style 76 3 3" xfId="10633"/>
    <cellStyle name="Style 76 3 4" xfId="11988"/>
    <cellStyle name="Style 76 3 5" xfId="14820"/>
    <cellStyle name="Style 76 4" xfId="6829"/>
    <cellStyle name="Style 76 4 2" xfId="9170"/>
    <cellStyle name="Style 76 4 2 2" xfId="13425"/>
    <cellStyle name="Style 76 4 2 3" xfId="16185"/>
    <cellStyle name="Style 76 4 3" xfId="10745"/>
    <cellStyle name="Style 76 4 4" xfId="12100"/>
    <cellStyle name="Style 76 4 5" xfId="14932"/>
    <cellStyle name="Style 76 5" xfId="6925"/>
    <cellStyle name="Style 76 5 2" xfId="9266"/>
    <cellStyle name="Style 76 5 2 2" xfId="13521"/>
    <cellStyle name="Style 76 5 2 3" xfId="16271"/>
    <cellStyle name="Style 76 5 3" xfId="10841"/>
    <cellStyle name="Style 76 5 4" xfId="12196"/>
    <cellStyle name="Style 76 5 5" xfId="15028"/>
    <cellStyle name="Style 76 6" xfId="6865"/>
    <cellStyle name="Style 76 6 2" xfId="9206"/>
    <cellStyle name="Style 76 6 2 2" xfId="13461"/>
    <cellStyle name="Style 76 6 2 3" xfId="16217"/>
    <cellStyle name="Style 76 6 3" xfId="10781"/>
    <cellStyle name="Style 76 6 4" xfId="12136"/>
    <cellStyle name="Style 76 6 5" xfId="14968"/>
    <cellStyle name="Style 76 7" xfId="6762"/>
    <cellStyle name="Style 76 7 2" xfId="9103"/>
    <cellStyle name="Style 76 7 2 2" xfId="13358"/>
    <cellStyle name="Style 76 7 2 3" xfId="16130"/>
    <cellStyle name="Style 76 7 3" xfId="10678"/>
    <cellStyle name="Style 76 7 4" xfId="12033"/>
    <cellStyle name="Style 76 7 5" xfId="14865"/>
    <cellStyle name="Style 76 8" xfId="7121"/>
    <cellStyle name="Style 76 8 2" xfId="9462"/>
    <cellStyle name="Style 76 8 2 2" xfId="13717"/>
    <cellStyle name="Style 76 8 2 3" xfId="16454"/>
    <cellStyle name="Style 76 8 3" xfId="11037"/>
    <cellStyle name="Style 76 8 4" xfId="12392"/>
    <cellStyle name="Style 76 8 5" xfId="15224"/>
    <cellStyle name="Style 76 9" xfId="8310"/>
    <cellStyle name="Style 76 9 2" xfId="9748"/>
    <cellStyle name="Style 76 9 2 2" xfId="13985"/>
    <cellStyle name="Style 76 9 2 3" xfId="16722"/>
    <cellStyle name="Style 76 9 3" xfId="11305"/>
    <cellStyle name="Style 76 9 4" xfId="12660"/>
    <cellStyle name="Style 76 9 5" xfId="15492"/>
    <cellStyle name="Style 77" xfId="126"/>
    <cellStyle name="Style 77 10" xfId="8380"/>
    <cellStyle name="Style 77 10 2" xfId="9818"/>
    <cellStyle name="Style 77 10 2 2" xfId="14055"/>
    <cellStyle name="Style 77 10 2 3" xfId="16792"/>
    <cellStyle name="Style 77 10 3" xfId="11375"/>
    <cellStyle name="Style 77 10 4" xfId="12730"/>
    <cellStyle name="Style 77 10 5" xfId="15562"/>
    <cellStyle name="Style 77 11" xfId="8300"/>
    <cellStyle name="Style 77 11 2" xfId="9738"/>
    <cellStyle name="Style 77 11 2 2" xfId="13975"/>
    <cellStyle name="Style 77 11 2 3" xfId="16712"/>
    <cellStyle name="Style 77 11 3" xfId="11295"/>
    <cellStyle name="Style 77 11 4" xfId="12650"/>
    <cellStyle name="Style 77 11 5" xfId="15482"/>
    <cellStyle name="Style 77 12" xfId="8683"/>
    <cellStyle name="Style 77 12 2" xfId="10119"/>
    <cellStyle name="Style 77 12 2 2" xfId="14356"/>
    <cellStyle name="Style 77 12 2 3" xfId="17093"/>
    <cellStyle name="Style 77 12 3" xfId="11676"/>
    <cellStyle name="Style 77 12 4" xfId="13031"/>
    <cellStyle name="Style 77 12 5" xfId="15863"/>
    <cellStyle name="Style 77 13" xfId="8699"/>
    <cellStyle name="Style 77 13 2" xfId="10135"/>
    <cellStyle name="Style 77 13 2 2" xfId="14372"/>
    <cellStyle name="Style 77 13 2 3" xfId="17109"/>
    <cellStyle name="Style 77 13 3" xfId="11692"/>
    <cellStyle name="Style 77 13 4" xfId="13047"/>
    <cellStyle name="Style 77 13 5" xfId="15879"/>
    <cellStyle name="Style 77 14" xfId="8610"/>
    <cellStyle name="Style 77 14 2" xfId="10046"/>
    <cellStyle name="Style 77 14 2 2" xfId="14283"/>
    <cellStyle name="Style 77 14 2 3" xfId="17020"/>
    <cellStyle name="Style 77 14 3" xfId="11603"/>
    <cellStyle name="Style 77 14 4" xfId="12958"/>
    <cellStyle name="Style 77 14 5" xfId="15790"/>
    <cellStyle name="Style 77 15" xfId="10310"/>
    <cellStyle name="Style 77 15 2" xfId="14547"/>
    <cellStyle name="Style 77 15 3" xfId="17284"/>
    <cellStyle name="Style 77 16" xfId="10395"/>
    <cellStyle name="Style 77 17" xfId="10419"/>
    <cellStyle name="Style 77 18" xfId="11835"/>
    <cellStyle name="Style 77 2" xfId="6598"/>
    <cellStyle name="Style 77 2 2" xfId="10173"/>
    <cellStyle name="Style 77 2 2 2" xfId="11730"/>
    <cellStyle name="Style 77 2 2 3" xfId="14410"/>
    <cellStyle name="Style 77 2 2 4" xfId="17147"/>
    <cellStyle name="Style 77 2 3" xfId="8939"/>
    <cellStyle name="Style 77 2 3 2" xfId="13194"/>
    <cellStyle name="Style 77 2 3 3" xfId="14620"/>
    <cellStyle name="Style 77 2 4" xfId="10514"/>
    <cellStyle name="Style 77 2 5" xfId="11869"/>
    <cellStyle name="Style 77 2 6" xfId="14701"/>
    <cellStyle name="Style 77 3" xfId="6953"/>
    <cellStyle name="Style 77 3 2" xfId="9294"/>
    <cellStyle name="Style 77 3 2 2" xfId="13549"/>
    <cellStyle name="Style 77 3 2 3" xfId="16296"/>
    <cellStyle name="Style 77 3 3" xfId="10869"/>
    <cellStyle name="Style 77 3 4" xfId="12224"/>
    <cellStyle name="Style 77 3 5" xfId="15056"/>
    <cellStyle name="Style 77 4" xfId="6991"/>
    <cellStyle name="Style 77 4 2" xfId="9332"/>
    <cellStyle name="Style 77 4 2 2" xfId="13587"/>
    <cellStyle name="Style 77 4 2 3" xfId="16331"/>
    <cellStyle name="Style 77 4 3" xfId="10907"/>
    <cellStyle name="Style 77 4 4" xfId="12262"/>
    <cellStyle name="Style 77 4 5" xfId="15094"/>
    <cellStyle name="Style 77 5" xfId="6897"/>
    <cellStyle name="Style 77 5 2" xfId="9238"/>
    <cellStyle name="Style 77 5 2 2" xfId="13493"/>
    <cellStyle name="Style 77 5 2 3" xfId="16248"/>
    <cellStyle name="Style 77 5 3" xfId="10813"/>
    <cellStyle name="Style 77 5 4" xfId="12168"/>
    <cellStyle name="Style 77 5 5" xfId="15000"/>
    <cellStyle name="Style 77 6" xfId="6937"/>
    <cellStyle name="Style 77 6 2" xfId="9278"/>
    <cellStyle name="Style 77 6 2 2" xfId="13533"/>
    <cellStyle name="Style 77 6 2 3" xfId="16283"/>
    <cellStyle name="Style 77 6 3" xfId="10853"/>
    <cellStyle name="Style 77 6 4" xfId="12208"/>
    <cellStyle name="Style 77 6 5" xfId="15040"/>
    <cellStyle name="Style 77 7" xfId="6803"/>
    <cellStyle name="Style 77 7 2" xfId="9144"/>
    <cellStyle name="Style 77 7 2 2" xfId="13399"/>
    <cellStyle name="Style 77 7 2 3" xfId="16168"/>
    <cellStyle name="Style 77 7 3" xfId="10719"/>
    <cellStyle name="Style 77 7 4" xfId="12074"/>
    <cellStyle name="Style 77 7 5" xfId="14906"/>
    <cellStyle name="Style 77 8" xfId="7120"/>
    <cellStyle name="Style 77 8 2" xfId="9461"/>
    <cellStyle name="Style 77 8 2 2" xfId="13716"/>
    <cellStyle name="Style 77 8 2 3" xfId="16453"/>
    <cellStyle name="Style 77 8 3" xfId="11036"/>
    <cellStyle name="Style 77 8 4" xfId="12391"/>
    <cellStyle name="Style 77 8 5" xfId="15223"/>
    <cellStyle name="Style 77 9" xfId="8402"/>
    <cellStyle name="Style 77 9 2" xfId="9840"/>
    <cellStyle name="Style 77 9 2 2" xfId="14077"/>
    <cellStyle name="Style 77 9 2 3" xfId="16814"/>
    <cellStyle name="Style 77 9 3" xfId="11397"/>
    <cellStyle name="Style 77 9 4" xfId="12752"/>
    <cellStyle name="Style 77 9 5" xfId="15584"/>
    <cellStyle name="Titel" xfId="7223" builtinId="15" customBuiltin="1"/>
    <cellStyle name="Titel 2" xfId="234"/>
    <cellStyle name="Titel 2 2" xfId="8100"/>
    <cellStyle name="Title 2" xfId="8101"/>
    <cellStyle name="Total" xfId="7236" builtinId="25" customBuiltin="1"/>
    <cellStyle name="Total 2" xfId="65"/>
    <cellStyle name="Total 2 10" xfId="7203"/>
    <cellStyle name="Total 2 10 2" xfId="9544"/>
    <cellStyle name="Total 2 10 2 2" xfId="13799"/>
    <cellStyle name="Total 2 10 2 3" xfId="16536"/>
    <cellStyle name="Total 2 10 3" xfId="11119"/>
    <cellStyle name="Total 2 10 4" xfId="12474"/>
    <cellStyle name="Total 2 10 5" xfId="15306"/>
    <cellStyle name="Total 2 11" xfId="7175"/>
    <cellStyle name="Total 2 11 2" xfId="9516"/>
    <cellStyle name="Total 2 11 2 2" xfId="13771"/>
    <cellStyle name="Total 2 11 2 3" xfId="16508"/>
    <cellStyle name="Total 2 11 3" xfId="11091"/>
    <cellStyle name="Total 2 11 4" xfId="12446"/>
    <cellStyle name="Total 2 11 5" xfId="15278"/>
    <cellStyle name="Total 2 12" xfId="8381"/>
    <cellStyle name="Total 2 12 2" xfId="9819"/>
    <cellStyle name="Total 2 12 2 2" xfId="14056"/>
    <cellStyle name="Total 2 12 2 3" xfId="16793"/>
    <cellStyle name="Total 2 12 3" xfId="11376"/>
    <cellStyle name="Total 2 12 4" xfId="12731"/>
    <cellStyle name="Total 2 12 5" xfId="15563"/>
    <cellStyle name="Total 2 13" xfId="8443"/>
    <cellStyle name="Total 2 13 2" xfId="9879"/>
    <cellStyle name="Total 2 13 2 2" xfId="14116"/>
    <cellStyle name="Total 2 13 2 3" xfId="16853"/>
    <cellStyle name="Total 2 13 3" xfId="11436"/>
    <cellStyle name="Total 2 13 4" xfId="12791"/>
    <cellStyle name="Total 2 13 5" xfId="15623"/>
    <cellStyle name="Total 2 14" xfId="8456"/>
    <cellStyle name="Total 2 14 2" xfId="9892"/>
    <cellStyle name="Total 2 14 2 2" xfId="14129"/>
    <cellStyle name="Total 2 14 2 3" xfId="16866"/>
    <cellStyle name="Total 2 14 3" xfId="11449"/>
    <cellStyle name="Total 2 14 4" xfId="12804"/>
    <cellStyle name="Total 2 14 5" xfId="15636"/>
    <cellStyle name="Total 2 15" xfId="8496"/>
    <cellStyle name="Total 2 15 2" xfId="9932"/>
    <cellStyle name="Total 2 15 2 2" xfId="14169"/>
    <cellStyle name="Total 2 15 2 3" xfId="16906"/>
    <cellStyle name="Total 2 15 3" xfId="11489"/>
    <cellStyle name="Total 2 15 4" xfId="12844"/>
    <cellStyle name="Total 2 15 5" xfId="15676"/>
    <cellStyle name="Total 2 16" xfId="8680"/>
    <cellStyle name="Total 2 16 2" xfId="10116"/>
    <cellStyle name="Total 2 16 2 2" xfId="14353"/>
    <cellStyle name="Total 2 16 2 3" xfId="17090"/>
    <cellStyle name="Total 2 16 3" xfId="11673"/>
    <cellStyle name="Total 2 16 4" xfId="13028"/>
    <cellStyle name="Total 2 16 5" xfId="15860"/>
    <cellStyle name="Total 2 17" xfId="8507"/>
    <cellStyle name="Total 2 17 2" xfId="9943"/>
    <cellStyle name="Total 2 17 2 2" xfId="14180"/>
    <cellStyle name="Total 2 17 2 3" xfId="16917"/>
    <cellStyle name="Total 2 17 3" xfId="11500"/>
    <cellStyle name="Total 2 17 4" xfId="12855"/>
    <cellStyle name="Total 2 17 5" xfId="15687"/>
    <cellStyle name="Total 2 18" xfId="8632"/>
    <cellStyle name="Total 2 18 2" xfId="10068"/>
    <cellStyle name="Total 2 18 2 2" xfId="14305"/>
    <cellStyle name="Total 2 18 2 3" xfId="17042"/>
    <cellStyle name="Total 2 18 3" xfId="11625"/>
    <cellStyle name="Total 2 18 4" xfId="12980"/>
    <cellStyle name="Total 2 18 5" xfId="15812"/>
    <cellStyle name="Total 2 19" xfId="8867"/>
    <cellStyle name="Total 2 19 2" xfId="13146"/>
    <cellStyle name="Total 2 19 3" xfId="15978"/>
    <cellStyle name="Total 2 2" xfId="6885"/>
    <cellStyle name="Total 2 2 2" xfId="8151"/>
    <cellStyle name="Total 2 2 2 10" xfId="12503"/>
    <cellStyle name="Total 2 2 2 11" xfId="15335"/>
    <cellStyle name="Total 2 2 2 2" xfId="8155"/>
    <cellStyle name="Total 2 2 2 2 2" xfId="8182"/>
    <cellStyle name="Total 2 2 2 2 2 2" xfId="8825"/>
    <cellStyle name="Total 2 2 2 2 2 2 2" xfId="13111"/>
    <cellStyle name="Total 2 2 2 2 2 2 3" xfId="15943"/>
    <cellStyle name="Total 2 2 2 2 2 3" xfId="9621"/>
    <cellStyle name="Total 2 2 2 2 2 3 2" xfId="13858"/>
    <cellStyle name="Total 2 2 2 2 2 3 3" xfId="16595"/>
    <cellStyle name="Total 2 2 2 2 2 4" xfId="11178"/>
    <cellStyle name="Total 2 2 2 2 2 5" xfId="12533"/>
    <cellStyle name="Total 2 2 2 2 2 6" xfId="15365"/>
    <cellStyle name="Total 2 2 2 2 3" xfId="8202"/>
    <cellStyle name="Total 2 2 2 2 3 2" xfId="8845"/>
    <cellStyle name="Total 2 2 2 2 3 2 2" xfId="13131"/>
    <cellStyle name="Total 2 2 2 2 3 2 3" xfId="15963"/>
    <cellStyle name="Total 2 2 2 2 3 3" xfId="9641"/>
    <cellStyle name="Total 2 2 2 2 3 3 2" xfId="13878"/>
    <cellStyle name="Total 2 2 2 2 3 3 3" xfId="16615"/>
    <cellStyle name="Total 2 2 2 2 3 4" xfId="11198"/>
    <cellStyle name="Total 2 2 2 2 3 5" xfId="12553"/>
    <cellStyle name="Total 2 2 2 2 3 6" xfId="15385"/>
    <cellStyle name="Total 2 2 2 2 4" xfId="8799"/>
    <cellStyle name="Total 2 2 2 2 4 2" xfId="13085"/>
    <cellStyle name="Total 2 2 2 2 4 3" xfId="15917"/>
    <cellStyle name="Total 2 2 2 2 5" xfId="9595"/>
    <cellStyle name="Total 2 2 2 2 5 2" xfId="13832"/>
    <cellStyle name="Total 2 2 2 2 5 3" xfId="16569"/>
    <cellStyle name="Total 2 2 2 2 6" xfId="11152"/>
    <cellStyle name="Total 2 2 2 2 7" xfId="12507"/>
    <cellStyle name="Total 2 2 2 2 8" xfId="15339"/>
    <cellStyle name="Total 2 2 2 3" xfId="8159"/>
    <cellStyle name="Total 2 2 2 3 2" xfId="8186"/>
    <cellStyle name="Total 2 2 2 3 2 2" xfId="8829"/>
    <cellStyle name="Total 2 2 2 3 2 2 2" xfId="13115"/>
    <cellStyle name="Total 2 2 2 3 2 2 3" xfId="15947"/>
    <cellStyle name="Total 2 2 2 3 2 3" xfId="9625"/>
    <cellStyle name="Total 2 2 2 3 2 3 2" xfId="13862"/>
    <cellStyle name="Total 2 2 2 3 2 3 3" xfId="16599"/>
    <cellStyle name="Total 2 2 2 3 2 4" xfId="11182"/>
    <cellStyle name="Total 2 2 2 3 2 5" xfId="12537"/>
    <cellStyle name="Total 2 2 2 3 2 6" xfId="15369"/>
    <cellStyle name="Total 2 2 2 3 3" xfId="8206"/>
    <cellStyle name="Total 2 2 2 3 3 2" xfId="8849"/>
    <cellStyle name="Total 2 2 2 3 3 2 2" xfId="13135"/>
    <cellStyle name="Total 2 2 2 3 3 2 3" xfId="15967"/>
    <cellStyle name="Total 2 2 2 3 3 3" xfId="9645"/>
    <cellStyle name="Total 2 2 2 3 3 3 2" xfId="13882"/>
    <cellStyle name="Total 2 2 2 3 3 3 3" xfId="16619"/>
    <cellStyle name="Total 2 2 2 3 3 4" xfId="11202"/>
    <cellStyle name="Total 2 2 2 3 3 5" xfId="12557"/>
    <cellStyle name="Total 2 2 2 3 3 6" xfId="15389"/>
    <cellStyle name="Total 2 2 2 3 4" xfId="8803"/>
    <cellStyle name="Total 2 2 2 3 4 2" xfId="13089"/>
    <cellStyle name="Total 2 2 2 3 4 3" xfId="15921"/>
    <cellStyle name="Total 2 2 2 3 5" xfId="9599"/>
    <cellStyle name="Total 2 2 2 3 5 2" xfId="13836"/>
    <cellStyle name="Total 2 2 2 3 5 3" xfId="16573"/>
    <cellStyle name="Total 2 2 2 3 6" xfId="11156"/>
    <cellStyle name="Total 2 2 2 3 7" xfId="12511"/>
    <cellStyle name="Total 2 2 2 3 8" xfId="15343"/>
    <cellStyle name="Total 2 2 2 4" xfId="8163"/>
    <cellStyle name="Total 2 2 2 4 2" xfId="8190"/>
    <cellStyle name="Total 2 2 2 4 2 2" xfId="8833"/>
    <cellStyle name="Total 2 2 2 4 2 2 2" xfId="13119"/>
    <cellStyle name="Total 2 2 2 4 2 2 3" xfId="15951"/>
    <cellStyle name="Total 2 2 2 4 2 3" xfId="9629"/>
    <cellStyle name="Total 2 2 2 4 2 3 2" xfId="13866"/>
    <cellStyle name="Total 2 2 2 4 2 3 3" xfId="16603"/>
    <cellStyle name="Total 2 2 2 4 2 4" xfId="11186"/>
    <cellStyle name="Total 2 2 2 4 2 5" xfId="12541"/>
    <cellStyle name="Total 2 2 2 4 2 6" xfId="15373"/>
    <cellStyle name="Total 2 2 2 4 3" xfId="8210"/>
    <cellStyle name="Total 2 2 2 4 3 2" xfId="8853"/>
    <cellStyle name="Total 2 2 2 4 3 2 2" xfId="13139"/>
    <cellStyle name="Total 2 2 2 4 3 2 3" xfId="15971"/>
    <cellStyle name="Total 2 2 2 4 3 3" xfId="9649"/>
    <cellStyle name="Total 2 2 2 4 3 3 2" xfId="13886"/>
    <cellStyle name="Total 2 2 2 4 3 3 3" xfId="16623"/>
    <cellStyle name="Total 2 2 2 4 3 4" xfId="11206"/>
    <cellStyle name="Total 2 2 2 4 3 5" xfId="12561"/>
    <cellStyle name="Total 2 2 2 4 3 6" xfId="15393"/>
    <cellStyle name="Total 2 2 2 4 4" xfId="8807"/>
    <cellStyle name="Total 2 2 2 4 4 2" xfId="13093"/>
    <cellStyle name="Total 2 2 2 4 4 3" xfId="15925"/>
    <cellStyle name="Total 2 2 2 4 5" xfId="9603"/>
    <cellStyle name="Total 2 2 2 4 5 2" xfId="13840"/>
    <cellStyle name="Total 2 2 2 4 5 3" xfId="16577"/>
    <cellStyle name="Total 2 2 2 4 6" xfId="11160"/>
    <cellStyle name="Total 2 2 2 4 7" xfId="12515"/>
    <cellStyle name="Total 2 2 2 4 8" xfId="15347"/>
    <cellStyle name="Total 2 2 2 5" xfId="8167"/>
    <cellStyle name="Total 2 2 2 5 2" xfId="8194"/>
    <cellStyle name="Total 2 2 2 5 2 2" xfId="8837"/>
    <cellStyle name="Total 2 2 2 5 2 2 2" xfId="13123"/>
    <cellStyle name="Total 2 2 2 5 2 2 3" xfId="15955"/>
    <cellStyle name="Total 2 2 2 5 2 3" xfId="9633"/>
    <cellStyle name="Total 2 2 2 5 2 3 2" xfId="13870"/>
    <cellStyle name="Total 2 2 2 5 2 3 3" xfId="16607"/>
    <cellStyle name="Total 2 2 2 5 2 4" xfId="11190"/>
    <cellStyle name="Total 2 2 2 5 2 5" xfId="12545"/>
    <cellStyle name="Total 2 2 2 5 2 6" xfId="15377"/>
    <cellStyle name="Total 2 2 2 5 3" xfId="8811"/>
    <cellStyle name="Total 2 2 2 5 3 2" xfId="13097"/>
    <cellStyle name="Total 2 2 2 5 3 3" xfId="15929"/>
    <cellStyle name="Total 2 2 2 5 4" xfId="9607"/>
    <cellStyle name="Total 2 2 2 5 4 2" xfId="13844"/>
    <cellStyle name="Total 2 2 2 5 4 3" xfId="16581"/>
    <cellStyle name="Total 2 2 2 5 5" xfId="11164"/>
    <cellStyle name="Total 2 2 2 5 6" xfId="12519"/>
    <cellStyle name="Total 2 2 2 5 7" xfId="15351"/>
    <cellStyle name="Total 2 2 2 6" xfId="8178"/>
    <cellStyle name="Total 2 2 2 6 2" xfId="8198"/>
    <cellStyle name="Total 2 2 2 6 2 2" xfId="8841"/>
    <cellStyle name="Total 2 2 2 6 2 2 2" xfId="13127"/>
    <cellStyle name="Total 2 2 2 6 2 2 3" xfId="15959"/>
    <cellStyle name="Total 2 2 2 6 2 3" xfId="9637"/>
    <cellStyle name="Total 2 2 2 6 2 3 2" xfId="13874"/>
    <cellStyle name="Total 2 2 2 6 2 3 3" xfId="16611"/>
    <cellStyle name="Total 2 2 2 6 2 4" xfId="11194"/>
    <cellStyle name="Total 2 2 2 6 2 5" xfId="12549"/>
    <cellStyle name="Total 2 2 2 6 2 6" xfId="15381"/>
    <cellStyle name="Total 2 2 2 6 3" xfId="8821"/>
    <cellStyle name="Total 2 2 2 6 3 2" xfId="13107"/>
    <cellStyle name="Total 2 2 2 6 3 3" xfId="15939"/>
    <cellStyle name="Total 2 2 2 6 4" xfId="9617"/>
    <cellStyle name="Total 2 2 2 6 4 2" xfId="13854"/>
    <cellStyle name="Total 2 2 2 6 4 3" xfId="16591"/>
    <cellStyle name="Total 2 2 2 6 5" xfId="11174"/>
    <cellStyle name="Total 2 2 2 6 6" xfId="12529"/>
    <cellStyle name="Total 2 2 2 6 7" xfId="15361"/>
    <cellStyle name="Total 2 2 2 7" xfId="8795"/>
    <cellStyle name="Total 2 2 2 7 2" xfId="13081"/>
    <cellStyle name="Total 2 2 2 7 3" xfId="15913"/>
    <cellStyle name="Total 2 2 2 8" xfId="9591"/>
    <cellStyle name="Total 2 2 2 8 2" xfId="13828"/>
    <cellStyle name="Total 2 2 2 8 3" xfId="16565"/>
    <cellStyle name="Total 2 2 2 9" xfId="11148"/>
    <cellStyle name="Total 2 2 3" xfId="8102"/>
    <cellStyle name="Total 2 2 3 2" xfId="9586"/>
    <cellStyle name="Total 2 2 3 2 2" xfId="13825"/>
    <cellStyle name="Total 2 2 3 2 3" xfId="16562"/>
    <cellStyle name="Total 2 2 3 3" xfId="11145"/>
    <cellStyle name="Total 2 2 3 4" xfId="12500"/>
    <cellStyle name="Total 2 2 3 5" xfId="15332"/>
    <cellStyle name="Total 2 2 4" xfId="8773"/>
    <cellStyle name="Total 2 2 4 2" xfId="13078"/>
    <cellStyle name="Total 2 2 4 3" xfId="15910"/>
    <cellStyle name="Total 2 2 5" xfId="9226"/>
    <cellStyle name="Total 2 2 5 2" xfId="13481"/>
    <cellStyle name="Total 2 2 5 3" xfId="16236"/>
    <cellStyle name="Total 2 2 6" xfId="10801"/>
    <cellStyle name="Total 2 2 7" xfId="12156"/>
    <cellStyle name="Total 2 2 8" xfId="14988"/>
    <cellStyle name="Total 2 20" xfId="10233"/>
    <cellStyle name="Total 2 20 2" xfId="14470"/>
    <cellStyle name="Total 2 20 3" xfId="17207"/>
    <cellStyle name="Total 2 21" xfId="10246"/>
    <cellStyle name="Total 2 21 2" xfId="14483"/>
    <cellStyle name="Total 2 21 3" xfId="17220"/>
    <cellStyle name="Total 2 22" xfId="10300"/>
    <cellStyle name="Total 2 22 2" xfId="14537"/>
    <cellStyle name="Total 2 22 3" xfId="17274"/>
    <cellStyle name="Total 2 23" xfId="10349"/>
    <cellStyle name="Total 2 24" xfId="10480"/>
    <cellStyle name="Total 2 25" xfId="11790"/>
    <cellStyle name="Total 2 26" xfId="14680"/>
    <cellStyle name="Total 2 3" xfId="6647"/>
    <cellStyle name="Total 2 3 10" xfId="10563"/>
    <cellStyle name="Total 2 3 11" xfId="11918"/>
    <cellStyle name="Total 2 3 12" xfId="14750"/>
    <cellStyle name="Total 2 3 2" xfId="8156"/>
    <cellStyle name="Total 2 3 2 2" xfId="8183"/>
    <cellStyle name="Total 2 3 2 2 2" xfId="8826"/>
    <cellStyle name="Total 2 3 2 2 2 2" xfId="13112"/>
    <cellStyle name="Total 2 3 2 2 2 3" xfId="15944"/>
    <cellStyle name="Total 2 3 2 2 3" xfId="9622"/>
    <cellStyle name="Total 2 3 2 2 3 2" xfId="13859"/>
    <cellStyle name="Total 2 3 2 2 3 3" xfId="16596"/>
    <cellStyle name="Total 2 3 2 2 4" xfId="11179"/>
    <cellStyle name="Total 2 3 2 2 5" xfId="12534"/>
    <cellStyle name="Total 2 3 2 2 6" xfId="15366"/>
    <cellStyle name="Total 2 3 2 3" xfId="8203"/>
    <cellStyle name="Total 2 3 2 3 2" xfId="8846"/>
    <cellStyle name="Total 2 3 2 3 2 2" xfId="13132"/>
    <cellStyle name="Total 2 3 2 3 2 3" xfId="15964"/>
    <cellStyle name="Total 2 3 2 3 3" xfId="9642"/>
    <cellStyle name="Total 2 3 2 3 3 2" xfId="13879"/>
    <cellStyle name="Total 2 3 2 3 3 3" xfId="16616"/>
    <cellStyle name="Total 2 3 2 3 4" xfId="11199"/>
    <cellStyle name="Total 2 3 2 3 5" xfId="12554"/>
    <cellStyle name="Total 2 3 2 3 6" xfId="15386"/>
    <cellStyle name="Total 2 3 2 4" xfId="8800"/>
    <cellStyle name="Total 2 3 2 4 2" xfId="13086"/>
    <cellStyle name="Total 2 3 2 4 3" xfId="15918"/>
    <cellStyle name="Total 2 3 2 5" xfId="9596"/>
    <cellStyle name="Total 2 3 2 5 2" xfId="13833"/>
    <cellStyle name="Total 2 3 2 5 3" xfId="16570"/>
    <cellStyle name="Total 2 3 2 6" xfId="11153"/>
    <cellStyle name="Total 2 3 2 7" xfId="12508"/>
    <cellStyle name="Total 2 3 2 8" xfId="15340"/>
    <cellStyle name="Total 2 3 3" xfId="8160"/>
    <cellStyle name="Total 2 3 3 2" xfId="8187"/>
    <cellStyle name="Total 2 3 3 2 2" xfId="8830"/>
    <cellStyle name="Total 2 3 3 2 2 2" xfId="13116"/>
    <cellStyle name="Total 2 3 3 2 2 3" xfId="15948"/>
    <cellStyle name="Total 2 3 3 2 3" xfId="9626"/>
    <cellStyle name="Total 2 3 3 2 3 2" xfId="13863"/>
    <cellStyle name="Total 2 3 3 2 3 3" xfId="16600"/>
    <cellStyle name="Total 2 3 3 2 4" xfId="11183"/>
    <cellStyle name="Total 2 3 3 2 5" xfId="12538"/>
    <cellStyle name="Total 2 3 3 2 6" xfId="15370"/>
    <cellStyle name="Total 2 3 3 3" xfId="8207"/>
    <cellStyle name="Total 2 3 3 3 2" xfId="8850"/>
    <cellStyle name="Total 2 3 3 3 2 2" xfId="13136"/>
    <cellStyle name="Total 2 3 3 3 2 3" xfId="15968"/>
    <cellStyle name="Total 2 3 3 3 3" xfId="9646"/>
    <cellStyle name="Total 2 3 3 3 3 2" xfId="13883"/>
    <cellStyle name="Total 2 3 3 3 3 3" xfId="16620"/>
    <cellStyle name="Total 2 3 3 3 4" xfId="11203"/>
    <cellStyle name="Total 2 3 3 3 5" xfId="12558"/>
    <cellStyle name="Total 2 3 3 3 6" xfId="15390"/>
    <cellStyle name="Total 2 3 3 4" xfId="8804"/>
    <cellStyle name="Total 2 3 3 4 2" xfId="13090"/>
    <cellStyle name="Total 2 3 3 4 3" xfId="15922"/>
    <cellStyle name="Total 2 3 3 5" xfId="9600"/>
    <cellStyle name="Total 2 3 3 5 2" xfId="13837"/>
    <cellStyle name="Total 2 3 3 5 3" xfId="16574"/>
    <cellStyle name="Total 2 3 3 6" xfId="11157"/>
    <cellStyle name="Total 2 3 3 7" xfId="12512"/>
    <cellStyle name="Total 2 3 3 8" xfId="15344"/>
    <cellStyle name="Total 2 3 4" xfId="8164"/>
    <cellStyle name="Total 2 3 4 2" xfId="8191"/>
    <cellStyle name="Total 2 3 4 2 2" xfId="8834"/>
    <cellStyle name="Total 2 3 4 2 2 2" xfId="13120"/>
    <cellStyle name="Total 2 3 4 2 2 3" xfId="15952"/>
    <cellStyle name="Total 2 3 4 2 3" xfId="9630"/>
    <cellStyle name="Total 2 3 4 2 3 2" xfId="13867"/>
    <cellStyle name="Total 2 3 4 2 3 3" xfId="16604"/>
    <cellStyle name="Total 2 3 4 2 4" xfId="11187"/>
    <cellStyle name="Total 2 3 4 2 5" xfId="12542"/>
    <cellStyle name="Total 2 3 4 2 6" xfId="15374"/>
    <cellStyle name="Total 2 3 4 3" xfId="8211"/>
    <cellStyle name="Total 2 3 4 3 2" xfId="8854"/>
    <cellStyle name="Total 2 3 4 3 2 2" xfId="13140"/>
    <cellStyle name="Total 2 3 4 3 2 3" xfId="15972"/>
    <cellStyle name="Total 2 3 4 3 3" xfId="9650"/>
    <cellStyle name="Total 2 3 4 3 3 2" xfId="13887"/>
    <cellStyle name="Total 2 3 4 3 3 3" xfId="16624"/>
    <cellStyle name="Total 2 3 4 3 4" xfId="11207"/>
    <cellStyle name="Total 2 3 4 3 5" xfId="12562"/>
    <cellStyle name="Total 2 3 4 3 6" xfId="15394"/>
    <cellStyle name="Total 2 3 4 4" xfId="8808"/>
    <cellStyle name="Total 2 3 4 4 2" xfId="13094"/>
    <cellStyle name="Total 2 3 4 4 3" xfId="15926"/>
    <cellStyle name="Total 2 3 4 5" xfId="9604"/>
    <cellStyle name="Total 2 3 4 5 2" xfId="13841"/>
    <cellStyle name="Total 2 3 4 5 3" xfId="16578"/>
    <cellStyle name="Total 2 3 4 6" xfId="11161"/>
    <cellStyle name="Total 2 3 4 7" xfId="12516"/>
    <cellStyle name="Total 2 3 4 8" xfId="15348"/>
    <cellStyle name="Total 2 3 5" xfId="8168"/>
    <cellStyle name="Total 2 3 5 2" xfId="8195"/>
    <cellStyle name="Total 2 3 5 2 2" xfId="8838"/>
    <cellStyle name="Total 2 3 5 2 2 2" xfId="13124"/>
    <cellStyle name="Total 2 3 5 2 2 3" xfId="15956"/>
    <cellStyle name="Total 2 3 5 2 3" xfId="9634"/>
    <cellStyle name="Total 2 3 5 2 3 2" xfId="13871"/>
    <cellStyle name="Total 2 3 5 2 3 3" xfId="16608"/>
    <cellStyle name="Total 2 3 5 2 4" xfId="11191"/>
    <cellStyle name="Total 2 3 5 2 5" xfId="12546"/>
    <cellStyle name="Total 2 3 5 2 6" xfId="15378"/>
    <cellStyle name="Total 2 3 5 3" xfId="8812"/>
    <cellStyle name="Total 2 3 5 3 2" xfId="13098"/>
    <cellStyle name="Total 2 3 5 3 3" xfId="15930"/>
    <cellStyle name="Total 2 3 5 4" xfId="9608"/>
    <cellStyle name="Total 2 3 5 4 2" xfId="13845"/>
    <cellStyle name="Total 2 3 5 4 3" xfId="16582"/>
    <cellStyle name="Total 2 3 5 5" xfId="11165"/>
    <cellStyle name="Total 2 3 5 6" xfId="12520"/>
    <cellStyle name="Total 2 3 5 7" xfId="15352"/>
    <cellStyle name="Total 2 3 6" xfId="8179"/>
    <cellStyle name="Total 2 3 6 2" xfId="8199"/>
    <cellStyle name="Total 2 3 6 2 2" xfId="8842"/>
    <cellStyle name="Total 2 3 6 2 2 2" xfId="13128"/>
    <cellStyle name="Total 2 3 6 2 2 3" xfId="15960"/>
    <cellStyle name="Total 2 3 6 2 3" xfId="9638"/>
    <cellStyle name="Total 2 3 6 2 3 2" xfId="13875"/>
    <cellStyle name="Total 2 3 6 2 3 3" xfId="16612"/>
    <cellStyle name="Total 2 3 6 2 4" xfId="11195"/>
    <cellStyle name="Total 2 3 6 2 5" xfId="12550"/>
    <cellStyle name="Total 2 3 6 2 6" xfId="15382"/>
    <cellStyle name="Total 2 3 6 3" xfId="8822"/>
    <cellStyle name="Total 2 3 6 3 2" xfId="13108"/>
    <cellStyle name="Total 2 3 6 3 3" xfId="15940"/>
    <cellStyle name="Total 2 3 6 4" xfId="9618"/>
    <cellStyle name="Total 2 3 6 4 2" xfId="13855"/>
    <cellStyle name="Total 2 3 6 4 3" xfId="16592"/>
    <cellStyle name="Total 2 3 6 5" xfId="11175"/>
    <cellStyle name="Total 2 3 6 6" xfId="12530"/>
    <cellStyle name="Total 2 3 6 7" xfId="15362"/>
    <cellStyle name="Total 2 3 7" xfId="8152"/>
    <cellStyle name="Total 2 3 7 2" xfId="9592"/>
    <cellStyle name="Total 2 3 7 2 2" xfId="13829"/>
    <cellStyle name="Total 2 3 7 2 3" xfId="16566"/>
    <cellStyle name="Total 2 3 7 3" xfId="11149"/>
    <cellStyle name="Total 2 3 7 4" xfId="12504"/>
    <cellStyle name="Total 2 3 7 5" xfId="15336"/>
    <cellStyle name="Total 2 3 8" xfId="8796"/>
    <cellStyle name="Total 2 3 8 2" xfId="13082"/>
    <cellStyle name="Total 2 3 8 3" xfId="15914"/>
    <cellStyle name="Total 2 3 9" xfId="8988"/>
    <cellStyle name="Total 2 3 9 2" xfId="13243"/>
    <cellStyle name="Total 2 3 9 3" xfId="16028"/>
    <cellStyle name="Total 2 4" xfId="6931"/>
    <cellStyle name="Total 2 4 2" xfId="9272"/>
    <cellStyle name="Total 2 4 2 2" xfId="13527"/>
    <cellStyle name="Total 2 4 2 3" xfId="16277"/>
    <cellStyle name="Total 2 4 3" xfId="10847"/>
    <cellStyle name="Total 2 4 4" xfId="12202"/>
    <cellStyle name="Total 2 4 5" xfId="15034"/>
    <cellStyle name="Total 2 5" xfId="6745"/>
    <cellStyle name="Total 2 5 2" xfId="9086"/>
    <cellStyle name="Total 2 5 2 2" xfId="13341"/>
    <cellStyle name="Total 2 5 2 3" xfId="16114"/>
    <cellStyle name="Total 2 5 3" xfId="10661"/>
    <cellStyle name="Total 2 5 4" xfId="12016"/>
    <cellStyle name="Total 2 5 5" xfId="14848"/>
    <cellStyle name="Total 2 6" xfId="6738"/>
    <cellStyle name="Total 2 6 2" xfId="9079"/>
    <cellStyle name="Total 2 6 2 2" xfId="13334"/>
    <cellStyle name="Total 2 6 2 3" xfId="16107"/>
    <cellStyle name="Total 2 6 3" xfId="10654"/>
    <cellStyle name="Total 2 6 4" xfId="12009"/>
    <cellStyle name="Total 2 6 5" xfId="14841"/>
    <cellStyle name="Total 2 7" xfId="7075"/>
    <cellStyle name="Total 2 7 2" xfId="9416"/>
    <cellStyle name="Total 2 7 2 2" xfId="13671"/>
    <cellStyle name="Total 2 7 2 3" xfId="16408"/>
    <cellStyle name="Total 2 7 3" xfId="10991"/>
    <cellStyle name="Total 2 7 4" xfId="12346"/>
    <cellStyle name="Total 2 7 5" xfId="15178"/>
    <cellStyle name="Total 2 8" xfId="7159"/>
    <cellStyle name="Total 2 8 2" xfId="9500"/>
    <cellStyle name="Total 2 8 2 2" xfId="13755"/>
    <cellStyle name="Total 2 8 2 3" xfId="16492"/>
    <cellStyle name="Total 2 8 3" xfId="11075"/>
    <cellStyle name="Total 2 8 4" xfId="12430"/>
    <cellStyle name="Total 2 8 5" xfId="15262"/>
    <cellStyle name="Total 2 9" xfId="7177"/>
    <cellStyle name="Total 2 9 2" xfId="9518"/>
    <cellStyle name="Total 2 9 2 2" xfId="13773"/>
    <cellStyle name="Total 2 9 2 3" xfId="16510"/>
    <cellStyle name="Total 2 9 3" xfId="11093"/>
    <cellStyle name="Total 2 9 4" xfId="12448"/>
    <cellStyle name="Total 2 9 5" xfId="15280"/>
    <cellStyle name="Total 3" xfId="64"/>
    <cellStyle name="Total 3 10" xfId="7185"/>
    <cellStyle name="Total 3 10 2" xfId="9526"/>
    <cellStyle name="Total 3 10 2 2" xfId="13781"/>
    <cellStyle name="Total 3 10 2 3" xfId="16518"/>
    <cellStyle name="Total 3 10 3" xfId="11101"/>
    <cellStyle name="Total 3 10 4" xfId="12456"/>
    <cellStyle name="Total 3 10 5" xfId="15288"/>
    <cellStyle name="Total 3 11" xfId="7184"/>
    <cellStyle name="Total 3 11 2" xfId="9525"/>
    <cellStyle name="Total 3 11 2 2" xfId="13780"/>
    <cellStyle name="Total 3 11 2 3" xfId="16517"/>
    <cellStyle name="Total 3 11 3" xfId="11100"/>
    <cellStyle name="Total 3 11 4" xfId="12455"/>
    <cellStyle name="Total 3 11 5" xfId="15287"/>
    <cellStyle name="Total 3 12" xfId="8302"/>
    <cellStyle name="Total 3 12 2" xfId="9740"/>
    <cellStyle name="Total 3 12 2 2" xfId="13977"/>
    <cellStyle name="Total 3 12 2 3" xfId="16714"/>
    <cellStyle name="Total 3 12 3" xfId="11297"/>
    <cellStyle name="Total 3 12 4" xfId="12652"/>
    <cellStyle name="Total 3 12 5" xfId="15484"/>
    <cellStyle name="Total 3 13" xfId="8442"/>
    <cellStyle name="Total 3 13 2" xfId="9878"/>
    <cellStyle name="Total 3 13 2 2" xfId="14115"/>
    <cellStyle name="Total 3 13 2 3" xfId="16852"/>
    <cellStyle name="Total 3 13 3" xfId="11435"/>
    <cellStyle name="Total 3 13 4" xfId="12790"/>
    <cellStyle name="Total 3 13 5" xfId="15622"/>
    <cellStyle name="Total 3 14" xfId="8457"/>
    <cellStyle name="Total 3 14 2" xfId="9893"/>
    <cellStyle name="Total 3 14 2 2" xfId="14130"/>
    <cellStyle name="Total 3 14 2 3" xfId="16867"/>
    <cellStyle name="Total 3 14 3" xfId="11450"/>
    <cellStyle name="Total 3 14 4" xfId="12805"/>
    <cellStyle name="Total 3 14 5" xfId="15637"/>
    <cellStyle name="Total 3 15" xfId="8658"/>
    <cellStyle name="Total 3 15 2" xfId="10094"/>
    <cellStyle name="Total 3 15 2 2" xfId="14331"/>
    <cellStyle name="Total 3 15 2 3" xfId="17068"/>
    <cellStyle name="Total 3 15 3" xfId="11651"/>
    <cellStyle name="Total 3 15 4" xfId="13006"/>
    <cellStyle name="Total 3 15 5" xfId="15838"/>
    <cellStyle name="Total 3 16" xfId="8661"/>
    <cellStyle name="Total 3 16 2" xfId="10097"/>
    <cellStyle name="Total 3 16 2 2" xfId="14334"/>
    <cellStyle name="Total 3 16 2 3" xfId="17071"/>
    <cellStyle name="Total 3 16 3" xfId="11654"/>
    <cellStyle name="Total 3 16 4" xfId="13009"/>
    <cellStyle name="Total 3 16 5" xfId="15841"/>
    <cellStyle name="Total 3 17" xfId="8552"/>
    <cellStyle name="Total 3 17 2" xfId="9988"/>
    <cellStyle name="Total 3 17 2 2" xfId="14225"/>
    <cellStyle name="Total 3 17 2 3" xfId="16962"/>
    <cellStyle name="Total 3 17 3" xfId="11545"/>
    <cellStyle name="Total 3 17 4" xfId="12900"/>
    <cellStyle name="Total 3 17 5" xfId="15732"/>
    <cellStyle name="Total 3 18" xfId="8628"/>
    <cellStyle name="Total 3 18 2" xfId="10064"/>
    <cellStyle name="Total 3 18 2 2" xfId="14301"/>
    <cellStyle name="Total 3 18 2 3" xfId="17038"/>
    <cellStyle name="Total 3 18 3" xfId="11621"/>
    <cellStyle name="Total 3 18 4" xfId="12976"/>
    <cellStyle name="Total 3 18 5" xfId="15808"/>
    <cellStyle name="Total 3 19" xfId="8866"/>
    <cellStyle name="Total 3 19 2" xfId="13145"/>
    <cellStyle name="Total 3 19 3" xfId="15977"/>
    <cellStyle name="Total 3 2" xfId="6639"/>
    <cellStyle name="Total 3 2 2" xfId="8980"/>
    <cellStyle name="Total 3 2 2 2" xfId="13235"/>
    <cellStyle name="Total 3 2 2 3" xfId="16020"/>
    <cellStyle name="Total 3 2 3" xfId="10555"/>
    <cellStyle name="Total 3 2 4" xfId="11910"/>
    <cellStyle name="Total 3 2 5" xfId="14742"/>
    <cellStyle name="Total 3 20" xfId="10232"/>
    <cellStyle name="Total 3 20 2" xfId="14469"/>
    <cellStyle name="Total 3 20 3" xfId="17206"/>
    <cellStyle name="Total 3 21" xfId="10247"/>
    <cellStyle name="Total 3 21 2" xfId="14484"/>
    <cellStyle name="Total 3 21 3" xfId="17221"/>
    <cellStyle name="Total 3 22" xfId="10286"/>
    <cellStyle name="Total 3 22 2" xfId="14523"/>
    <cellStyle name="Total 3 22 3" xfId="17260"/>
    <cellStyle name="Total 3 23" xfId="10348"/>
    <cellStyle name="Total 3 24" xfId="10463"/>
    <cellStyle name="Total 3 25" xfId="11789"/>
    <cellStyle name="Total 3 26" xfId="14679"/>
    <cellStyle name="Total 3 3" xfId="6782"/>
    <cellStyle name="Total 3 3 2" xfId="9123"/>
    <cellStyle name="Total 3 3 2 2" xfId="13378"/>
    <cellStyle name="Total 3 3 2 3" xfId="16147"/>
    <cellStyle name="Total 3 3 3" xfId="10698"/>
    <cellStyle name="Total 3 3 4" xfId="12053"/>
    <cellStyle name="Total 3 3 5" xfId="14885"/>
    <cellStyle name="Total 3 4" xfId="6644"/>
    <cellStyle name="Total 3 4 2" xfId="8985"/>
    <cellStyle name="Total 3 4 2 2" xfId="13240"/>
    <cellStyle name="Total 3 4 2 3" xfId="16025"/>
    <cellStyle name="Total 3 4 3" xfId="10560"/>
    <cellStyle name="Total 3 4 4" xfId="11915"/>
    <cellStyle name="Total 3 4 5" xfId="14747"/>
    <cellStyle name="Total 3 5" xfId="6697"/>
    <cellStyle name="Total 3 5 2" xfId="9038"/>
    <cellStyle name="Total 3 5 2 2" xfId="13293"/>
    <cellStyle name="Total 3 5 2 3" xfId="16077"/>
    <cellStyle name="Total 3 5 3" xfId="10613"/>
    <cellStyle name="Total 3 5 4" xfId="11968"/>
    <cellStyle name="Total 3 5 5" xfId="14800"/>
    <cellStyle name="Total 3 6" xfId="6912"/>
    <cellStyle name="Total 3 6 2" xfId="9253"/>
    <cellStyle name="Total 3 6 2 2" xfId="13508"/>
    <cellStyle name="Total 3 6 2 3" xfId="16258"/>
    <cellStyle name="Total 3 6 3" xfId="10828"/>
    <cellStyle name="Total 3 6 4" xfId="12183"/>
    <cellStyle name="Total 3 6 5" xfId="15015"/>
    <cellStyle name="Total 3 7" xfId="7074"/>
    <cellStyle name="Total 3 7 2" xfId="9415"/>
    <cellStyle name="Total 3 7 2 2" xfId="13670"/>
    <cellStyle name="Total 3 7 2 3" xfId="16407"/>
    <cellStyle name="Total 3 7 3" xfId="10990"/>
    <cellStyle name="Total 3 7 4" xfId="12345"/>
    <cellStyle name="Total 3 7 5" xfId="15177"/>
    <cellStyle name="Total 3 8" xfId="7198"/>
    <cellStyle name="Total 3 8 2" xfId="9539"/>
    <cellStyle name="Total 3 8 2 2" xfId="13794"/>
    <cellStyle name="Total 3 8 2 3" xfId="16531"/>
    <cellStyle name="Total 3 8 3" xfId="11114"/>
    <cellStyle name="Total 3 8 4" xfId="12469"/>
    <cellStyle name="Total 3 8 5" xfId="15301"/>
    <cellStyle name="Total 3 9" xfId="7197"/>
    <cellStyle name="Total 3 9 2" xfId="9538"/>
    <cellStyle name="Total 3 9 2 2" xfId="13793"/>
    <cellStyle name="Total 3 9 2 3" xfId="16530"/>
    <cellStyle name="Total 3 9 3" xfId="11113"/>
    <cellStyle name="Total 3 9 4" xfId="12468"/>
    <cellStyle name="Total 3 9 5" xfId="15300"/>
    <cellStyle name="Ugyldig" xfId="7229" builtinId="27" customBuiltin="1"/>
    <cellStyle name="Ugyldig 2" xfId="235"/>
    <cellStyle name="Uncertain" xfId="8103"/>
    <cellStyle name="Valuta 2" xfId="171"/>
    <cellStyle name="Valuta 2 2" xfId="242"/>
    <cellStyle name="Valuta 2 2 2" xfId="8908"/>
    <cellStyle name="Valuta 2 3" xfId="8898"/>
    <cellStyle name="Valuta 3" xfId="180"/>
    <cellStyle name="Valuta 3 2" xfId="247"/>
    <cellStyle name="Valuta 3 2 2" xfId="8910"/>
    <cellStyle name="Valuta 3 3" xfId="8900"/>
    <cellStyle name="Valuta 4" xfId="241"/>
    <cellStyle name="Valuta 4 2" xfId="8907"/>
    <cellStyle name="Valuta 5" xfId="170"/>
    <cellStyle name="Valuta 5 2" xfId="8897"/>
    <cellStyle name="Warning Text 2" xfId="8104"/>
    <cellStyle name="X08_Total Oil" xfId="7257"/>
    <cellStyle name="X12_Total Figs 1 dec" xfId="7258"/>
    <cellStyle name="Years" xfId="8105"/>
    <cellStyle name="Обычный_2++" xfId="1775"/>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B050"/>
      <color rgb="FF000000"/>
      <color rgb="FFD3D3D3"/>
      <color rgb="FFA0CD92"/>
      <color rgb="FF84CCD8"/>
      <color rgb="FFDADADA"/>
      <color rgb="FFFFEEA7"/>
      <color rgb="FFF9AF3C"/>
      <color rgb="FFCC493E"/>
      <color rgb="FF98CC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Priser på fossile brændsler an centralt værk</a:t>
            </a:r>
          </a:p>
        </c:rich>
      </c:tx>
      <c:overlay val="0"/>
    </c:title>
    <c:autoTitleDeleted val="0"/>
    <c:plotArea>
      <c:layout/>
      <c:lineChart>
        <c:grouping val="standard"/>
        <c:varyColors val="0"/>
        <c:ser>
          <c:idx val="0"/>
          <c:order val="0"/>
          <c:tx>
            <c:strRef>
              <c:f>'Brændselspriser og CO2-kvoter'!$D$15</c:f>
              <c:strCache>
                <c:ptCount val="1"/>
                <c:pt idx="0">
                  <c:v>Kul</c:v>
                </c:pt>
              </c:strCache>
            </c:strRef>
          </c:tx>
          <c:spPr>
            <a:ln>
              <a:solidFill>
                <a:srgbClr val="0097A7"/>
              </a:solidFill>
            </a:ln>
          </c:spPr>
          <c:marker>
            <c:symbol val="none"/>
          </c:marker>
          <c:cat>
            <c:numRef>
              <c:f>'Brændselspriser og CO2-kvoter'!$E$13:$AA$13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 og CO2-kvoter'!$E$15:$AA$15</c:f>
              <c:numCache>
                <c:formatCode>0.0</c:formatCode>
                <c:ptCount val="23"/>
                <c:pt idx="0">
                  <c:v>25.56300235836953</c:v>
                </c:pt>
                <c:pt idx="1">
                  <c:v>23.627861233127874</c:v>
                </c:pt>
                <c:pt idx="2">
                  <c:v>21.863532479078977</c:v>
                </c:pt>
                <c:pt idx="3">
                  <c:v>21.703004700477205</c:v>
                </c:pt>
                <c:pt idx="4">
                  <c:v>21.504259856596317</c:v>
                </c:pt>
                <c:pt idx="5">
                  <c:v>21.229744082484093</c:v>
                </c:pt>
                <c:pt idx="6">
                  <c:v>21.394562555091696</c:v>
                </c:pt>
                <c:pt idx="7">
                  <c:v>21.549197294961484</c:v>
                </c:pt>
                <c:pt idx="8">
                  <c:v>21.791883827629263</c:v>
                </c:pt>
                <c:pt idx="9">
                  <c:v>21.970032499557441</c:v>
                </c:pt>
                <c:pt idx="10">
                  <c:v>22.139576094978285</c:v>
                </c:pt>
                <c:pt idx="11">
                  <c:v>22.293089622370292</c:v>
                </c:pt>
                <c:pt idx="12">
                  <c:v>22.446222421113159</c:v>
                </c:pt>
                <c:pt idx="13">
                  <c:v>22.525340896912887</c:v>
                </c:pt>
                <c:pt idx="14">
                  <c:v>22.600805114761197</c:v>
                </c:pt>
                <c:pt idx="15">
                  <c:v>22.661495892525512</c:v>
                </c:pt>
                <c:pt idx="16">
                  <c:v>22.717614978066983</c:v>
                </c:pt>
                <c:pt idx="17">
                  <c:v>22.764052638107639</c:v>
                </c:pt>
                <c:pt idx="18">
                  <c:v>22.854057347789087</c:v>
                </c:pt>
                <c:pt idx="19">
                  <c:v>22.930041367054354</c:v>
                </c:pt>
                <c:pt idx="20">
                  <c:v>23.001366943279447</c:v>
                </c:pt>
                <c:pt idx="21">
                  <c:v>23.059296818034081</c:v>
                </c:pt>
                <c:pt idx="22">
                  <c:v>23.117482601298043</c:v>
                </c:pt>
              </c:numCache>
            </c:numRef>
          </c:val>
          <c:smooth val="0"/>
        </c:ser>
        <c:ser>
          <c:idx val="5"/>
          <c:order val="1"/>
          <c:tx>
            <c:strRef>
              <c:f>'Brændselspriser og CO2-kvoter'!$D$70</c:f>
              <c:strCache>
                <c:ptCount val="1"/>
                <c:pt idx="0">
                  <c:v>Kul - AF2016</c:v>
                </c:pt>
              </c:strCache>
            </c:strRef>
          </c:tx>
          <c:spPr>
            <a:ln>
              <a:solidFill>
                <a:schemeClr val="accent1"/>
              </a:solidFill>
              <a:prstDash val="sysDash"/>
            </a:ln>
          </c:spPr>
          <c:marker>
            <c:symbol val="none"/>
          </c:marker>
          <c:val>
            <c:numRef>
              <c:f>'Brændselspriser og CO2-kvoter'!$E$70:$AA$70</c:f>
            </c:numRef>
          </c:val>
          <c:smooth val="0"/>
        </c:ser>
        <c:ser>
          <c:idx val="1"/>
          <c:order val="2"/>
          <c:tx>
            <c:strRef>
              <c:f>'Brændselspriser og CO2-kvoter'!$D$16</c:f>
              <c:strCache>
                <c:ptCount val="1"/>
                <c:pt idx="0">
                  <c:v>Fuelolie</c:v>
                </c:pt>
              </c:strCache>
            </c:strRef>
          </c:tx>
          <c:spPr>
            <a:ln>
              <a:solidFill>
                <a:srgbClr val="673AB7"/>
              </a:solidFill>
            </a:ln>
          </c:spPr>
          <c:marker>
            <c:symbol val="none"/>
          </c:marker>
          <c:cat>
            <c:numRef>
              <c:f>'Brændselspriser og CO2-kvoter'!$E$13:$AA$13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 og CO2-kvoter'!$E$16:$AA$16</c:f>
              <c:numCache>
                <c:formatCode>0.0</c:formatCode>
                <c:ptCount val="23"/>
                <c:pt idx="0">
                  <c:v>55.099423477910022</c:v>
                </c:pt>
                <c:pt idx="1">
                  <c:v>55.840786315044411</c:v>
                </c:pt>
                <c:pt idx="2">
                  <c:v>56.762821093589551</c:v>
                </c:pt>
                <c:pt idx="3">
                  <c:v>58.560887344059012</c:v>
                </c:pt>
                <c:pt idx="4">
                  <c:v>60.355006643103295</c:v>
                </c:pt>
                <c:pt idx="5">
                  <c:v>62.035032237017788</c:v>
                </c:pt>
                <c:pt idx="6">
                  <c:v>63.742594988306621</c:v>
                </c:pt>
                <c:pt idx="7">
                  <c:v>65.343108841985696</c:v>
                </c:pt>
                <c:pt idx="8">
                  <c:v>68.034435984094912</c:v>
                </c:pt>
                <c:pt idx="9">
                  <c:v>70.149794238272491</c:v>
                </c:pt>
                <c:pt idx="10">
                  <c:v>72.177576646252533</c:v>
                </c:pt>
                <c:pt idx="11">
                  <c:v>74.088733523281562</c:v>
                </c:pt>
                <c:pt idx="12">
                  <c:v>75.951570694248204</c:v>
                </c:pt>
                <c:pt idx="13">
                  <c:v>77.773692857324278</c:v>
                </c:pt>
                <c:pt idx="14">
                  <c:v>79.641053593292739</c:v>
                </c:pt>
                <c:pt idx="15">
                  <c:v>81.384782699491851</c:v>
                </c:pt>
                <c:pt idx="16">
                  <c:v>83.052375095520517</c:v>
                </c:pt>
                <c:pt idx="17">
                  <c:v>84.622672106246171</c:v>
                </c:pt>
                <c:pt idx="18">
                  <c:v>86.272099299745975</c:v>
                </c:pt>
                <c:pt idx="19">
                  <c:v>87.945177598798736</c:v>
                </c:pt>
                <c:pt idx="20">
                  <c:v>89.547101318697898</c:v>
                </c:pt>
                <c:pt idx="21">
                  <c:v>91.037522173812206</c:v>
                </c:pt>
                <c:pt idx="22">
                  <c:v>92.484625721420798</c:v>
                </c:pt>
              </c:numCache>
            </c:numRef>
          </c:val>
          <c:smooth val="0"/>
        </c:ser>
        <c:ser>
          <c:idx val="6"/>
          <c:order val="3"/>
          <c:tx>
            <c:strRef>
              <c:f>'Brændselspriser og CO2-kvoter'!$D$71</c:f>
              <c:strCache>
                <c:ptCount val="1"/>
                <c:pt idx="0">
                  <c:v>Fuelolie - AF2016</c:v>
                </c:pt>
              </c:strCache>
            </c:strRef>
          </c:tx>
          <c:spPr>
            <a:ln>
              <a:solidFill>
                <a:schemeClr val="accent2"/>
              </a:solidFill>
              <a:prstDash val="sysDash"/>
            </a:ln>
          </c:spPr>
          <c:marker>
            <c:symbol val="none"/>
          </c:marker>
          <c:val>
            <c:numRef>
              <c:f>'Brændselspriser og CO2-kvoter'!$E$71:$AA$71</c:f>
            </c:numRef>
          </c:val>
          <c:smooth val="0"/>
        </c:ser>
        <c:ser>
          <c:idx val="2"/>
          <c:order val="4"/>
          <c:tx>
            <c:strRef>
              <c:f>'Brændselspriser og CO2-kvoter'!$D$17</c:f>
              <c:strCache>
                <c:ptCount val="1"/>
                <c:pt idx="0">
                  <c:v>Gasolie</c:v>
                </c:pt>
              </c:strCache>
            </c:strRef>
          </c:tx>
          <c:spPr>
            <a:ln>
              <a:solidFill>
                <a:srgbClr val="FF5252"/>
              </a:solidFill>
            </a:ln>
          </c:spPr>
          <c:marker>
            <c:symbol val="none"/>
          </c:marker>
          <c:cat>
            <c:numRef>
              <c:f>'Brændselspriser og CO2-kvoter'!$E$13:$AA$13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 og CO2-kvoter'!$E$17:$AA$17</c:f>
              <c:numCache>
                <c:formatCode>0.0</c:formatCode>
                <c:ptCount val="23"/>
                <c:pt idx="0">
                  <c:v>90.270771423910531</c:v>
                </c:pt>
                <c:pt idx="1">
                  <c:v>91.012134261044906</c:v>
                </c:pt>
                <c:pt idx="2">
                  <c:v>91.934169039590046</c:v>
                </c:pt>
                <c:pt idx="3">
                  <c:v>93.732235290059521</c:v>
                </c:pt>
                <c:pt idx="4">
                  <c:v>95.526354589103789</c:v>
                </c:pt>
                <c:pt idx="5">
                  <c:v>97.206380183018297</c:v>
                </c:pt>
                <c:pt idx="6">
                  <c:v>98.91394293430713</c:v>
                </c:pt>
                <c:pt idx="7">
                  <c:v>100.51445678798621</c:v>
                </c:pt>
                <c:pt idx="8">
                  <c:v>103.20578393009541</c:v>
                </c:pt>
                <c:pt idx="9">
                  <c:v>105.32114218427299</c:v>
                </c:pt>
                <c:pt idx="10">
                  <c:v>107.34892459225304</c:v>
                </c:pt>
                <c:pt idx="11">
                  <c:v>109.26008146928206</c:v>
                </c:pt>
                <c:pt idx="12">
                  <c:v>111.12291864024871</c:v>
                </c:pt>
                <c:pt idx="13">
                  <c:v>112.94504080332479</c:v>
                </c:pt>
                <c:pt idx="14">
                  <c:v>114.81240153929323</c:v>
                </c:pt>
                <c:pt idx="15">
                  <c:v>116.55613064549235</c:v>
                </c:pt>
                <c:pt idx="16">
                  <c:v>118.22372304152103</c:v>
                </c:pt>
                <c:pt idx="17">
                  <c:v>119.79402005224668</c:v>
                </c:pt>
                <c:pt idx="18">
                  <c:v>121.44344724574648</c:v>
                </c:pt>
                <c:pt idx="19">
                  <c:v>123.11652554479923</c:v>
                </c:pt>
                <c:pt idx="20">
                  <c:v>124.71844926469839</c:v>
                </c:pt>
                <c:pt idx="21">
                  <c:v>126.2088701198127</c:v>
                </c:pt>
                <c:pt idx="22">
                  <c:v>127.65597366742131</c:v>
                </c:pt>
              </c:numCache>
            </c:numRef>
          </c:val>
          <c:smooth val="0"/>
        </c:ser>
        <c:ser>
          <c:idx val="7"/>
          <c:order val="5"/>
          <c:tx>
            <c:strRef>
              <c:f>'Brændselspriser og CO2-kvoter'!$D$72</c:f>
              <c:strCache>
                <c:ptCount val="1"/>
                <c:pt idx="0">
                  <c:v>Gasolie - AF2016</c:v>
                </c:pt>
              </c:strCache>
            </c:strRef>
          </c:tx>
          <c:spPr>
            <a:ln>
              <a:solidFill>
                <a:schemeClr val="accent3"/>
              </a:solidFill>
              <a:prstDash val="sysDash"/>
            </a:ln>
          </c:spPr>
          <c:marker>
            <c:symbol val="none"/>
          </c:marker>
          <c:val>
            <c:numRef>
              <c:f>'Brændselspriser og CO2-kvoter'!$E$72:$AA$72</c:f>
            </c:numRef>
          </c:val>
          <c:smooth val="0"/>
        </c:ser>
        <c:ser>
          <c:idx val="3"/>
          <c:order val="6"/>
          <c:tx>
            <c:strRef>
              <c:f>'Brændselspriser og CO2-kvoter'!$D$18</c:f>
              <c:strCache>
                <c:ptCount val="1"/>
                <c:pt idx="0">
                  <c:v>Naturgas</c:v>
                </c:pt>
              </c:strCache>
            </c:strRef>
          </c:tx>
          <c:spPr>
            <a:ln>
              <a:solidFill>
                <a:srgbClr val="0091EA"/>
              </a:solidFill>
            </a:ln>
          </c:spPr>
          <c:marker>
            <c:symbol val="none"/>
          </c:marker>
          <c:cat>
            <c:numRef>
              <c:f>'Brændselspriser og CO2-kvoter'!$E$13:$AA$13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 og CO2-kvoter'!$E$18:$AA$18</c:f>
              <c:numCache>
                <c:formatCode>0.0</c:formatCode>
                <c:ptCount val="23"/>
                <c:pt idx="0">
                  <c:v>45.265719073840529</c:v>
                </c:pt>
                <c:pt idx="1">
                  <c:v>42.74149923296909</c:v>
                </c:pt>
                <c:pt idx="2">
                  <c:v>38.458004346520852</c:v>
                </c:pt>
                <c:pt idx="3">
                  <c:v>39.386040375875226</c:v>
                </c:pt>
                <c:pt idx="4">
                  <c:v>40.769069118194992</c:v>
                </c:pt>
                <c:pt idx="5">
                  <c:v>42.032027083279885</c:v>
                </c:pt>
                <c:pt idx="6">
                  <c:v>43.252496348635617</c:v>
                </c:pt>
                <c:pt idx="7">
                  <c:v>44.426016944474057</c:v>
                </c:pt>
                <c:pt idx="8">
                  <c:v>45.991552822496629</c:v>
                </c:pt>
                <c:pt idx="9">
                  <c:v>47.368696858685105</c:v>
                </c:pt>
                <c:pt idx="10">
                  <c:v>48.703318060437176</c:v>
                </c:pt>
                <c:pt idx="11">
                  <c:v>49.976381172599986</c:v>
                </c:pt>
                <c:pt idx="12">
                  <c:v>51.230692974306095</c:v>
                </c:pt>
                <c:pt idx="13">
                  <c:v>52.384748097018161</c:v>
                </c:pt>
                <c:pt idx="14">
                  <c:v>53.507732810223985</c:v>
                </c:pt>
                <c:pt idx="15">
                  <c:v>54.569748796529851</c:v>
                </c:pt>
                <c:pt idx="16">
                  <c:v>55.599733965183795</c:v>
                </c:pt>
                <c:pt idx="17">
                  <c:v>56.584108240753338</c:v>
                </c:pt>
                <c:pt idx="18">
                  <c:v>57.773607566219312</c:v>
                </c:pt>
                <c:pt idx="19">
                  <c:v>58.520331649193579</c:v>
                </c:pt>
                <c:pt idx="20">
                  <c:v>59.233920044910228</c:v>
                </c:pt>
                <c:pt idx="21">
                  <c:v>59.889695711581886</c:v>
                </c:pt>
                <c:pt idx="22">
                  <c:v>60.528285341533369</c:v>
                </c:pt>
              </c:numCache>
            </c:numRef>
          </c:val>
          <c:smooth val="0"/>
        </c:ser>
        <c:ser>
          <c:idx val="8"/>
          <c:order val="7"/>
          <c:tx>
            <c:strRef>
              <c:f>'Brændselspriser og CO2-kvoter'!$D$73</c:f>
              <c:strCache>
                <c:ptCount val="1"/>
                <c:pt idx="0">
                  <c:v>Naturgas - AF2016</c:v>
                </c:pt>
              </c:strCache>
            </c:strRef>
          </c:tx>
          <c:spPr>
            <a:ln>
              <a:solidFill>
                <a:srgbClr val="84CCD8"/>
              </a:solidFill>
              <a:prstDash val="sysDash"/>
            </a:ln>
          </c:spPr>
          <c:marker>
            <c:symbol val="none"/>
          </c:marker>
          <c:val>
            <c:numRef>
              <c:f>'Brændselspriser og CO2-kvoter'!$E$73:$AA$73</c:f>
            </c:numRef>
          </c:val>
          <c:smooth val="0"/>
        </c:ser>
        <c:ser>
          <c:idx val="9"/>
          <c:order val="8"/>
          <c:tx>
            <c:strRef>
              <c:f>'Brændselspriser og CO2-kvoter'!$D$94</c:f>
              <c:strCache>
                <c:ptCount val="1"/>
                <c:pt idx="0">
                  <c:v>Kul - AF2017</c:v>
                </c:pt>
              </c:strCache>
            </c:strRef>
          </c:tx>
          <c:spPr>
            <a:ln>
              <a:solidFill>
                <a:schemeClr val="accent1"/>
              </a:solidFill>
              <a:prstDash val="sysDash"/>
            </a:ln>
          </c:spPr>
          <c:marker>
            <c:symbol val="none"/>
          </c:marker>
          <c:val>
            <c:numRef>
              <c:f>'Brændselspriser og CO2-kvoter'!$E$94:$AA$94</c:f>
            </c:numRef>
          </c:val>
          <c:smooth val="0"/>
        </c:ser>
        <c:ser>
          <c:idx val="10"/>
          <c:order val="9"/>
          <c:tx>
            <c:strRef>
              <c:f>'Brændselspriser og CO2-kvoter'!$D$95</c:f>
              <c:strCache>
                <c:ptCount val="1"/>
                <c:pt idx="0">
                  <c:v>Fuelolie - AF2017</c:v>
                </c:pt>
              </c:strCache>
            </c:strRef>
          </c:tx>
          <c:spPr>
            <a:ln>
              <a:solidFill>
                <a:schemeClr val="accent1">
                  <a:lumMod val="50000"/>
                </a:schemeClr>
              </a:solidFill>
              <a:prstDash val="sysDash"/>
            </a:ln>
          </c:spPr>
          <c:marker>
            <c:symbol val="none"/>
          </c:marker>
          <c:val>
            <c:numRef>
              <c:f>'Brændselspriser og CO2-kvoter'!$E$95:$AA$95</c:f>
            </c:numRef>
          </c:val>
          <c:smooth val="0"/>
        </c:ser>
        <c:ser>
          <c:idx val="11"/>
          <c:order val="10"/>
          <c:tx>
            <c:strRef>
              <c:f>'Brændselspriser og CO2-kvoter'!$D$96</c:f>
              <c:strCache>
                <c:ptCount val="1"/>
                <c:pt idx="0">
                  <c:v>Gasolie - AF2017</c:v>
                </c:pt>
              </c:strCache>
            </c:strRef>
          </c:tx>
          <c:spPr>
            <a:ln>
              <a:solidFill>
                <a:schemeClr val="accent3"/>
              </a:solidFill>
              <a:prstDash val="sysDash"/>
            </a:ln>
          </c:spPr>
          <c:marker>
            <c:symbol val="none"/>
          </c:marker>
          <c:val>
            <c:numRef>
              <c:f>'Brændselspriser og CO2-kvoter'!$E$96:$AA$96</c:f>
            </c:numRef>
          </c:val>
          <c:smooth val="0"/>
        </c:ser>
        <c:ser>
          <c:idx val="12"/>
          <c:order val="11"/>
          <c:tx>
            <c:strRef>
              <c:f>'Brændselspriser og CO2-kvoter'!$D$97</c:f>
              <c:strCache>
                <c:ptCount val="1"/>
                <c:pt idx="0">
                  <c:v>Naturgas - AF2017</c:v>
                </c:pt>
              </c:strCache>
            </c:strRef>
          </c:tx>
          <c:spPr>
            <a:ln>
              <a:solidFill>
                <a:schemeClr val="accent4">
                  <a:lumMod val="75000"/>
                </a:schemeClr>
              </a:solidFill>
              <a:prstDash val="sysDash"/>
            </a:ln>
          </c:spPr>
          <c:marker>
            <c:symbol val="none"/>
          </c:marker>
          <c:val>
            <c:numRef>
              <c:f>'Brændselspriser og CO2-kvoter'!$E$97:$AA$97</c:f>
            </c:numRef>
          </c:val>
          <c:smooth val="0"/>
        </c:ser>
        <c:ser>
          <c:idx val="13"/>
          <c:order val="12"/>
          <c:tx>
            <c:strRef>
              <c:f>'Brændselspriser og CO2-kvoter'!$D$98</c:f>
              <c:strCache>
                <c:ptCount val="1"/>
                <c:pt idx="0">
                  <c:v>Naturgas (ekskl. sunk costs) - AF2017</c:v>
                </c:pt>
              </c:strCache>
            </c:strRef>
          </c:tx>
          <c:spPr>
            <a:ln>
              <a:solidFill>
                <a:schemeClr val="accent5"/>
              </a:solidFill>
              <a:prstDash val="sysDash"/>
            </a:ln>
          </c:spPr>
          <c:marker>
            <c:symbol val="none"/>
          </c:marker>
          <c:val>
            <c:numRef>
              <c:f>'Brændselspriser og CO2-kvoter'!$E$98:$AA$98</c:f>
            </c:numRef>
          </c:val>
          <c:smooth val="0"/>
        </c:ser>
        <c:dLbls>
          <c:showLegendKey val="0"/>
          <c:showVal val="0"/>
          <c:showCatName val="0"/>
          <c:showSerName val="0"/>
          <c:showPercent val="0"/>
          <c:showBubbleSize val="0"/>
        </c:dLbls>
        <c:marker val="1"/>
        <c:smooth val="0"/>
        <c:axId val="114882048"/>
        <c:axId val="114883584"/>
      </c:lineChart>
      <c:catAx>
        <c:axId val="114882048"/>
        <c:scaling>
          <c:orientation val="minMax"/>
        </c:scaling>
        <c:delete val="0"/>
        <c:axPos val="b"/>
        <c:numFmt formatCode="General" sourceLinked="1"/>
        <c:majorTickMark val="none"/>
        <c:minorTickMark val="none"/>
        <c:tickLblPos val="nextTo"/>
        <c:txPr>
          <a:bodyPr rot="0" vert="horz"/>
          <a:lstStyle/>
          <a:p>
            <a:pPr>
              <a:defRPr/>
            </a:pPr>
            <a:endParaRPr lang="da-DK"/>
          </a:p>
        </c:txPr>
        <c:crossAx val="114883584"/>
        <c:crosses val="autoZero"/>
        <c:auto val="1"/>
        <c:lblAlgn val="ctr"/>
        <c:lblOffset val="100"/>
        <c:noMultiLvlLbl val="0"/>
      </c:catAx>
      <c:valAx>
        <c:axId val="114883584"/>
        <c:scaling>
          <c:orientation val="minMax"/>
        </c:scaling>
        <c:delete val="0"/>
        <c:axPos val="l"/>
        <c:majorGridlines>
          <c:spPr>
            <a:ln>
              <a:solidFill>
                <a:srgbClr val="D3D3D3"/>
              </a:solidFill>
            </a:ln>
          </c:spPr>
        </c:majorGridlines>
        <c:title>
          <c:tx>
            <c:strRef>
              <c:f>'Brændselspriser og CO2-kvoter'!$B$116</c:f>
              <c:strCache>
                <c:ptCount val="1"/>
                <c:pt idx="0">
                  <c:v>kr./GJ (2018-priser)</c:v>
                </c:pt>
              </c:strCache>
            </c:strRef>
          </c:tx>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1488204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for erhverv og husholdninger (klassisk)</a:t>
            </a:r>
            <a:endParaRPr lang="da-DK" sz="1200"/>
          </a:p>
        </c:rich>
      </c:tx>
      <c:overlay val="0"/>
    </c:title>
    <c:autoTitleDeleted val="0"/>
    <c:plotArea>
      <c:layout/>
      <c:areaChart>
        <c:grouping val="stacked"/>
        <c:varyColors val="0"/>
        <c:ser>
          <c:idx val="0"/>
          <c:order val="0"/>
          <c:tx>
            <c:v>Vestdanmark</c:v>
          </c:tx>
          <c:spPr>
            <a:solidFill>
              <a:srgbClr val="0097A7"/>
            </a:solidFill>
            <a:ln>
              <a:solidFill>
                <a:srgbClr val="0097A7"/>
              </a:solidFill>
            </a:ln>
          </c:spPr>
          <c:cat>
            <c:numRef>
              <c:f>Elforbrug!$D$48:$Z$48</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Elforbrug!$D$255:$Z$255</c:f>
              <c:numCache>
                <c:formatCode>#,##0</c:formatCode>
                <c:ptCount val="23"/>
                <c:pt idx="0">
                  <c:v>17725.058940922325</c:v>
                </c:pt>
                <c:pt idx="1">
                  <c:v>17552.853596526467</c:v>
                </c:pt>
                <c:pt idx="2">
                  <c:v>17379.798006558995</c:v>
                </c:pt>
                <c:pt idx="3">
                  <c:v>17560.247544004225</c:v>
                </c:pt>
                <c:pt idx="4">
                  <c:v>17740.520242046692</c:v>
                </c:pt>
                <c:pt idx="5">
                  <c:v>17920.616006595854</c:v>
                </c:pt>
                <c:pt idx="6">
                  <c:v>18100.534748087994</c:v>
                </c:pt>
                <c:pt idx="7">
                  <c:v>18280.276381217078</c:v>
                </c:pt>
                <c:pt idx="8">
                  <c:v>18343.691330280832</c:v>
                </c:pt>
                <c:pt idx="9">
                  <c:v>18407.183954914981</c:v>
                </c:pt>
                <c:pt idx="10">
                  <c:v>18470.754235422646</c:v>
                </c:pt>
                <c:pt idx="11">
                  <c:v>18534.40215225983</c:v>
                </c:pt>
                <c:pt idx="12">
                  <c:v>18598.127686033877</c:v>
                </c:pt>
                <c:pt idx="13">
                  <c:v>18651.853569822055</c:v>
                </c:pt>
                <c:pt idx="14">
                  <c:v>18705.644777124329</c:v>
                </c:pt>
                <c:pt idx="15">
                  <c:v>18759.50130844691</c:v>
                </c:pt>
                <c:pt idx="16">
                  <c:v>18813.423164292515</c:v>
                </c:pt>
                <c:pt idx="17">
                  <c:v>18867.410345160271</c:v>
                </c:pt>
                <c:pt idx="18">
                  <c:v>18965.876546279858</c:v>
                </c:pt>
                <c:pt idx="19">
                  <c:v>19064.291144016344</c:v>
                </c:pt>
                <c:pt idx="20">
                  <c:v>19162.653964724675</c:v>
                </c:pt>
                <c:pt idx="21">
                  <c:v>19260.964840065004</c:v>
                </c:pt>
                <c:pt idx="22">
                  <c:v>19359.223606801548</c:v>
                </c:pt>
              </c:numCache>
            </c:numRef>
          </c:val>
        </c:ser>
        <c:ser>
          <c:idx val="1"/>
          <c:order val="1"/>
          <c:tx>
            <c:v>Østdanmark</c:v>
          </c:tx>
          <c:spPr>
            <a:solidFill>
              <a:srgbClr val="1D4C57"/>
            </a:solidFill>
            <a:ln>
              <a:solidFill>
                <a:srgbClr val="1D4C57"/>
              </a:solidFill>
            </a:ln>
          </c:spPr>
          <c:val>
            <c:numRef>
              <c:f>Elforbrug!$D$265:$Z$265</c:f>
              <c:numCache>
                <c:formatCode>#,##0</c:formatCode>
                <c:ptCount val="23"/>
                <c:pt idx="0">
                  <c:v>11380.996501446178</c:v>
                </c:pt>
                <c:pt idx="1">
                  <c:v>11239.431269435436</c:v>
                </c:pt>
                <c:pt idx="2">
                  <c:v>11098.716533585193</c:v>
                </c:pt>
                <c:pt idx="3">
                  <c:v>11216.474247793529</c:v>
                </c:pt>
                <c:pt idx="4">
                  <c:v>11334.412480884705</c:v>
                </c:pt>
                <c:pt idx="5">
                  <c:v>11452.531192565377</c:v>
                </c:pt>
                <c:pt idx="6">
                  <c:v>11570.830344480772</c:v>
                </c:pt>
                <c:pt idx="7">
                  <c:v>11689.309900099404</c:v>
                </c:pt>
                <c:pt idx="8">
                  <c:v>11707.744539687352</c:v>
                </c:pt>
                <c:pt idx="9">
                  <c:v>11726.107012968414</c:v>
                </c:pt>
                <c:pt idx="10">
                  <c:v>11744.397307502684</c:v>
                </c:pt>
                <c:pt idx="11">
                  <c:v>11762.615410946803</c:v>
                </c:pt>
                <c:pt idx="12">
                  <c:v>11780.761311053007</c:v>
                </c:pt>
                <c:pt idx="13">
                  <c:v>11767.296076407782</c:v>
                </c:pt>
                <c:pt idx="14">
                  <c:v>11753.765058324811</c:v>
                </c:pt>
                <c:pt idx="15">
                  <c:v>11740.168258716381</c:v>
                </c:pt>
                <c:pt idx="16">
                  <c:v>11726.505679481434</c:v>
                </c:pt>
                <c:pt idx="17">
                  <c:v>11712.777322505592</c:v>
                </c:pt>
                <c:pt idx="18">
                  <c:v>11755.149601150471</c:v>
                </c:pt>
                <c:pt idx="19">
                  <c:v>11797.584438902046</c:v>
                </c:pt>
                <c:pt idx="20">
                  <c:v>11840.081756435326</c:v>
                </c:pt>
                <c:pt idx="21">
                  <c:v>11882.641476848858</c:v>
                </c:pt>
                <c:pt idx="22">
                  <c:v>11925.263525572853</c:v>
                </c:pt>
              </c:numCache>
            </c:numRef>
          </c:val>
        </c:ser>
        <c:dLbls>
          <c:showLegendKey val="0"/>
          <c:showVal val="0"/>
          <c:showCatName val="0"/>
          <c:showSerName val="0"/>
          <c:showPercent val="0"/>
          <c:showBubbleSize val="0"/>
        </c:dLbls>
        <c:axId val="129158528"/>
        <c:axId val="129164416"/>
      </c:areaChart>
      <c:catAx>
        <c:axId val="129158528"/>
        <c:scaling>
          <c:orientation val="minMax"/>
        </c:scaling>
        <c:delete val="0"/>
        <c:axPos val="b"/>
        <c:numFmt formatCode="General" sourceLinked="1"/>
        <c:majorTickMark val="none"/>
        <c:minorTickMark val="none"/>
        <c:tickLblPos val="nextTo"/>
        <c:txPr>
          <a:bodyPr rot="0" vert="horz"/>
          <a:lstStyle/>
          <a:p>
            <a:pPr>
              <a:defRPr/>
            </a:pPr>
            <a:endParaRPr lang="da-DK"/>
          </a:p>
        </c:txPr>
        <c:crossAx val="129164416"/>
        <c:crosses val="autoZero"/>
        <c:auto val="1"/>
        <c:lblAlgn val="ctr"/>
        <c:lblOffset val="100"/>
        <c:noMultiLvlLbl val="0"/>
      </c:catAx>
      <c:valAx>
        <c:axId val="129164416"/>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15852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for let transport</a:t>
            </a:r>
            <a:endParaRPr lang="da-DK" sz="1200"/>
          </a:p>
        </c:rich>
      </c:tx>
      <c:overlay val="0"/>
    </c:title>
    <c:autoTitleDeleted val="0"/>
    <c:plotArea>
      <c:layout/>
      <c:areaChart>
        <c:grouping val="stacked"/>
        <c:varyColors val="0"/>
        <c:ser>
          <c:idx val="0"/>
          <c:order val="0"/>
          <c:tx>
            <c:strRef>
              <c:f>Elforbrug!$B$286</c:f>
              <c:strCache>
                <c:ptCount val="1"/>
                <c:pt idx="0">
                  <c:v>Vestdanmark (DK1)</c:v>
                </c:pt>
              </c:strCache>
            </c:strRef>
          </c:tx>
          <c:spPr>
            <a:solidFill>
              <a:srgbClr val="0097A7"/>
            </a:solidFill>
            <a:ln>
              <a:solidFill>
                <a:srgbClr val="0097A7"/>
              </a:solidFill>
            </a:ln>
          </c:spPr>
          <c:cat>
            <c:numRef>
              <c:f>Elforbrug!$D$197:$Z$197</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Elforbrug!$D$156:$Z$156</c:f>
              <c:numCache>
                <c:formatCode>General</c:formatCode>
                <c:ptCount val="23"/>
                <c:pt idx="0">
                  <c:v>13</c:v>
                </c:pt>
                <c:pt idx="1">
                  <c:v>16</c:v>
                </c:pt>
                <c:pt idx="2">
                  <c:v>18</c:v>
                </c:pt>
                <c:pt idx="3">
                  <c:v>23</c:v>
                </c:pt>
                <c:pt idx="4">
                  <c:v>29</c:v>
                </c:pt>
                <c:pt idx="5">
                  <c:v>37</c:v>
                </c:pt>
                <c:pt idx="6">
                  <c:v>49</c:v>
                </c:pt>
                <c:pt idx="7">
                  <c:v>65</c:v>
                </c:pt>
                <c:pt idx="8">
                  <c:v>90</c:v>
                </c:pt>
                <c:pt idx="9">
                  <c:v>124</c:v>
                </c:pt>
                <c:pt idx="10">
                  <c:v>169</c:v>
                </c:pt>
                <c:pt idx="11">
                  <c:v>224</c:v>
                </c:pt>
                <c:pt idx="12">
                  <c:v>283</c:v>
                </c:pt>
                <c:pt idx="13">
                  <c:v>357</c:v>
                </c:pt>
                <c:pt idx="14">
                  <c:v>455</c:v>
                </c:pt>
                <c:pt idx="15">
                  <c:v>577</c:v>
                </c:pt>
                <c:pt idx="16">
                  <c:v>726</c:v>
                </c:pt>
                <c:pt idx="17">
                  <c:v>901</c:v>
                </c:pt>
                <c:pt idx="18" formatCode="#,##0">
                  <c:v>1104</c:v>
                </c:pt>
                <c:pt idx="19" formatCode="#,##0">
                  <c:v>1337</c:v>
                </c:pt>
                <c:pt idx="20" formatCode="#,##0">
                  <c:v>1603</c:v>
                </c:pt>
                <c:pt idx="21" formatCode="#,##0">
                  <c:v>1908</c:v>
                </c:pt>
                <c:pt idx="22" formatCode="#,##0">
                  <c:v>2256</c:v>
                </c:pt>
              </c:numCache>
            </c:numRef>
          </c:val>
        </c:ser>
        <c:ser>
          <c:idx val="1"/>
          <c:order val="1"/>
          <c:tx>
            <c:strRef>
              <c:f>Elforbrug!$B$296</c:f>
              <c:strCache>
                <c:ptCount val="1"/>
                <c:pt idx="0">
                  <c:v>Østdanmark (DK2)</c:v>
                </c:pt>
              </c:strCache>
            </c:strRef>
          </c:tx>
          <c:spPr>
            <a:solidFill>
              <a:srgbClr val="1D4C57"/>
            </a:solidFill>
            <a:ln w="25400">
              <a:noFill/>
            </a:ln>
          </c:spPr>
          <c:cat>
            <c:numRef>
              <c:f>Elforbrug!$D$197:$Z$197</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Elforbrug!$D$162:$Z$162</c:f>
              <c:numCache>
                <c:formatCode>General</c:formatCode>
                <c:ptCount val="23"/>
                <c:pt idx="0">
                  <c:v>21</c:v>
                </c:pt>
                <c:pt idx="1">
                  <c:v>23</c:v>
                </c:pt>
                <c:pt idx="2">
                  <c:v>25</c:v>
                </c:pt>
                <c:pt idx="3">
                  <c:v>29</c:v>
                </c:pt>
                <c:pt idx="4">
                  <c:v>34</c:v>
                </c:pt>
                <c:pt idx="5">
                  <c:v>42</c:v>
                </c:pt>
                <c:pt idx="6">
                  <c:v>51</c:v>
                </c:pt>
                <c:pt idx="7">
                  <c:v>64</c:v>
                </c:pt>
                <c:pt idx="8">
                  <c:v>83</c:v>
                </c:pt>
                <c:pt idx="9">
                  <c:v>106</c:v>
                </c:pt>
                <c:pt idx="10">
                  <c:v>134</c:v>
                </c:pt>
                <c:pt idx="11">
                  <c:v>166</c:v>
                </c:pt>
                <c:pt idx="12">
                  <c:v>209</c:v>
                </c:pt>
                <c:pt idx="13">
                  <c:v>265</c:v>
                </c:pt>
                <c:pt idx="14">
                  <c:v>337</c:v>
                </c:pt>
                <c:pt idx="15">
                  <c:v>428</c:v>
                </c:pt>
                <c:pt idx="16">
                  <c:v>537</c:v>
                </c:pt>
                <c:pt idx="17">
                  <c:v>667</c:v>
                </c:pt>
                <c:pt idx="18">
                  <c:v>818</c:v>
                </c:pt>
                <c:pt idx="19">
                  <c:v>991</c:v>
                </c:pt>
                <c:pt idx="20" formatCode="#,##0">
                  <c:v>1188</c:v>
                </c:pt>
                <c:pt idx="21" formatCode="#,##0">
                  <c:v>1413</c:v>
                </c:pt>
                <c:pt idx="22" formatCode="#,##0">
                  <c:v>1671</c:v>
                </c:pt>
              </c:numCache>
            </c:numRef>
          </c:val>
        </c:ser>
        <c:dLbls>
          <c:showLegendKey val="0"/>
          <c:showVal val="0"/>
          <c:showCatName val="0"/>
          <c:showSerName val="0"/>
          <c:showPercent val="0"/>
          <c:showBubbleSize val="0"/>
        </c:dLbls>
        <c:axId val="129186432"/>
        <c:axId val="129196416"/>
      </c:areaChart>
      <c:catAx>
        <c:axId val="129186432"/>
        <c:scaling>
          <c:orientation val="minMax"/>
        </c:scaling>
        <c:delete val="0"/>
        <c:axPos val="b"/>
        <c:numFmt formatCode="General" sourceLinked="1"/>
        <c:majorTickMark val="none"/>
        <c:minorTickMark val="none"/>
        <c:tickLblPos val="nextTo"/>
        <c:txPr>
          <a:bodyPr rot="0" vert="horz"/>
          <a:lstStyle/>
          <a:p>
            <a:pPr>
              <a:defRPr/>
            </a:pPr>
            <a:endParaRPr lang="da-DK"/>
          </a:p>
        </c:txPr>
        <c:crossAx val="129196416"/>
        <c:crosses val="autoZero"/>
        <c:auto val="1"/>
        <c:lblAlgn val="ctr"/>
        <c:lblOffset val="100"/>
        <c:noMultiLvlLbl val="0"/>
      </c:catAx>
      <c:valAx>
        <c:axId val="129196416"/>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18643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for tung transport</a:t>
            </a:r>
            <a:endParaRPr lang="da-DK" sz="1200"/>
          </a:p>
        </c:rich>
      </c:tx>
      <c:overlay val="0"/>
    </c:title>
    <c:autoTitleDeleted val="0"/>
    <c:plotArea>
      <c:layout/>
      <c:areaChart>
        <c:grouping val="stacked"/>
        <c:varyColors val="0"/>
        <c:ser>
          <c:idx val="0"/>
          <c:order val="0"/>
          <c:tx>
            <c:strRef>
              <c:f>Elforbrug!$B$155</c:f>
              <c:strCache>
                <c:ptCount val="1"/>
                <c:pt idx="0">
                  <c:v>Vestdanmark (DK1)</c:v>
                </c:pt>
              </c:strCache>
            </c:strRef>
          </c:tx>
          <c:spPr>
            <a:solidFill>
              <a:srgbClr val="0097A7"/>
            </a:solidFill>
            <a:ln>
              <a:solidFill>
                <a:srgbClr val="0097A7"/>
              </a:solidFill>
            </a:ln>
          </c:spPr>
          <c:cat>
            <c:numRef>
              <c:f>Elforbrug!$D$154:$Z$154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Elforbrug!$D$157:$Z$157</c:f>
              <c:numCache>
                <c:formatCode>General</c:formatCode>
                <c:ptCount val="23"/>
                <c:pt idx="0">
                  <c:v>0</c:v>
                </c:pt>
                <c:pt idx="1">
                  <c:v>0</c:v>
                </c:pt>
                <c:pt idx="2">
                  <c:v>0</c:v>
                </c:pt>
                <c:pt idx="3">
                  <c:v>1</c:v>
                </c:pt>
                <c:pt idx="4">
                  <c:v>1</c:v>
                </c:pt>
                <c:pt idx="5">
                  <c:v>3</c:v>
                </c:pt>
                <c:pt idx="6">
                  <c:v>4</c:v>
                </c:pt>
                <c:pt idx="7">
                  <c:v>6</c:v>
                </c:pt>
                <c:pt idx="8">
                  <c:v>9</c:v>
                </c:pt>
                <c:pt idx="9">
                  <c:v>13</c:v>
                </c:pt>
                <c:pt idx="10">
                  <c:v>18</c:v>
                </c:pt>
                <c:pt idx="11">
                  <c:v>24</c:v>
                </c:pt>
                <c:pt idx="12">
                  <c:v>29</c:v>
                </c:pt>
                <c:pt idx="13">
                  <c:v>37</c:v>
                </c:pt>
                <c:pt idx="14">
                  <c:v>47</c:v>
                </c:pt>
                <c:pt idx="15">
                  <c:v>59</c:v>
                </c:pt>
                <c:pt idx="16">
                  <c:v>74</c:v>
                </c:pt>
                <c:pt idx="17">
                  <c:v>89</c:v>
                </c:pt>
                <c:pt idx="18">
                  <c:v>107</c:v>
                </c:pt>
                <c:pt idx="19">
                  <c:v>131</c:v>
                </c:pt>
                <c:pt idx="20">
                  <c:v>158</c:v>
                </c:pt>
                <c:pt idx="21">
                  <c:v>189</c:v>
                </c:pt>
                <c:pt idx="22">
                  <c:v>223</c:v>
                </c:pt>
              </c:numCache>
            </c:numRef>
          </c:val>
        </c:ser>
        <c:ser>
          <c:idx val="1"/>
          <c:order val="1"/>
          <c:tx>
            <c:strRef>
              <c:f>Elforbrug!$B$161</c:f>
              <c:strCache>
                <c:ptCount val="1"/>
                <c:pt idx="0">
                  <c:v>Østdanmark (DK2)</c:v>
                </c:pt>
              </c:strCache>
            </c:strRef>
          </c:tx>
          <c:spPr>
            <a:solidFill>
              <a:srgbClr val="1D4C57"/>
            </a:solidFill>
            <a:ln w="25400">
              <a:noFill/>
            </a:ln>
          </c:spPr>
          <c:cat>
            <c:numRef>
              <c:f>Elforbrug!$D$154:$Z$154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Elforbrug!$D$163:$Z$163</c:f>
              <c:numCache>
                <c:formatCode>General</c:formatCode>
                <c:ptCount val="23"/>
                <c:pt idx="0">
                  <c:v>0</c:v>
                </c:pt>
                <c:pt idx="1">
                  <c:v>0</c:v>
                </c:pt>
                <c:pt idx="2">
                  <c:v>1</c:v>
                </c:pt>
                <c:pt idx="3">
                  <c:v>1</c:v>
                </c:pt>
                <c:pt idx="4">
                  <c:v>2</c:v>
                </c:pt>
                <c:pt idx="5">
                  <c:v>3</c:v>
                </c:pt>
                <c:pt idx="6">
                  <c:v>4</c:v>
                </c:pt>
                <c:pt idx="7">
                  <c:v>6</c:v>
                </c:pt>
                <c:pt idx="8">
                  <c:v>8</c:v>
                </c:pt>
                <c:pt idx="9">
                  <c:v>11</c:v>
                </c:pt>
                <c:pt idx="10">
                  <c:v>14</c:v>
                </c:pt>
                <c:pt idx="11">
                  <c:v>18</c:v>
                </c:pt>
                <c:pt idx="12">
                  <c:v>22</c:v>
                </c:pt>
                <c:pt idx="13">
                  <c:v>27</c:v>
                </c:pt>
                <c:pt idx="14">
                  <c:v>35</c:v>
                </c:pt>
                <c:pt idx="15">
                  <c:v>44</c:v>
                </c:pt>
                <c:pt idx="16">
                  <c:v>55</c:v>
                </c:pt>
                <c:pt idx="17">
                  <c:v>66</c:v>
                </c:pt>
                <c:pt idx="18">
                  <c:v>80</c:v>
                </c:pt>
                <c:pt idx="19">
                  <c:v>97</c:v>
                </c:pt>
                <c:pt idx="20">
                  <c:v>117</c:v>
                </c:pt>
                <c:pt idx="21">
                  <c:v>140</c:v>
                </c:pt>
                <c:pt idx="22">
                  <c:v>165</c:v>
                </c:pt>
              </c:numCache>
            </c:numRef>
          </c:val>
        </c:ser>
        <c:dLbls>
          <c:showLegendKey val="0"/>
          <c:showVal val="0"/>
          <c:showCatName val="0"/>
          <c:showSerName val="0"/>
          <c:showPercent val="0"/>
          <c:showBubbleSize val="0"/>
        </c:dLbls>
        <c:axId val="129304064"/>
        <c:axId val="129305600"/>
      </c:areaChart>
      <c:catAx>
        <c:axId val="129304064"/>
        <c:scaling>
          <c:orientation val="minMax"/>
        </c:scaling>
        <c:delete val="0"/>
        <c:axPos val="b"/>
        <c:numFmt formatCode="General" sourceLinked="1"/>
        <c:majorTickMark val="none"/>
        <c:minorTickMark val="none"/>
        <c:tickLblPos val="nextTo"/>
        <c:txPr>
          <a:bodyPr rot="0" vert="horz"/>
          <a:lstStyle/>
          <a:p>
            <a:pPr>
              <a:defRPr/>
            </a:pPr>
            <a:endParaRPr lang="da-DK"/>
          </a:p>
        </c:txPr>
        <c:crossAx val="129305600"/>
        <c:crosses val="autoZero"/>
        <c:auto val="1"/>
        <c:lblAlgn val="ctr"/>
        <c:lblOffset val="100"/>
        <c:noMultiLvlLbl val="0"/>
      </c:catAx>
      <c:valAx>
        <c:axId val="129305600"/>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304064"/>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for vej- og søtransport</a:t>
            </a:r>
            <a:endParaRPr lang="da-DK" sz="1200"/>
          </a:p>
        </c:rich>
      </c:tx>
      <c:overlay val="0"/>
    </c:title>
    <c:autoTitleDeleted val="0"/>
    <c:plotArea>
      <c:layout/>
      <c:areaChart>
        <c:grouping val="stacked"/>
        <c:varyColors val="0"/>
        <c:ser>
          <c:idx val="0"/>
          <c:order val="0"/>
          <c:tx>
            <c:v>Let transport</c:v>
          </c:tx>
          <c:spPr>
            <a:solidFill>
              <a:srgbClr val="0097A7"/>
            </a:solidFill>
            <a:ln>
              <a:solidFill>
                <a:srgbClr val="0097A7"/>
              </a:solidFill>
            </a:ln>
          </c:spPr>
          <c:cat>
            <c:numRef>
              <c:f>Elforbrug!$D$154:$Z$154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Elforbrug!$D$168:$Z$168</c:f>
              <c:numCache>
                <c:formatCode>#,##0</c:formatCode>
                <c:ptCount val="23"/>
                <c:pt idx="0">
                  <c:v>34</c:v>
                </c:pt>
                <c:pt idx="1">
                  <c:v>39</c:v>
                </c:pt>
                <c:pt idx="2">
                  <c:v>43</c:v>
                </c:pt>
                <c:pt idx="3">
                  <c:v>52</c:v>
                </c:pt>
                <c:pt idx="4">
                  <c:v>63</c:v>
                </c:pt>
                <c:pt idx="5">
                  <c:v>79</c:v>
                </c:pt>
                <c:pt idx="6">
                  <c:v>100</c:v>
                </c:pt>
                <c:pt idx="7">
                  <c:v>129</c:v>
                </c:pt>
                <c:pt idx="8">
                  <c:v>173</c:v>
                </c:pt>
                <c:pt idx="9">
                  <c:v>230</c:v>
                </c:pt>
                <c:pt idx="10">
                  <c:v>303</c:v>
                </c:pt>
                <c:pt idx="11">
                  <c:v>390</c:v>
                </c:pt>
                <c:pt idx="12">
                  <c:v>492</c:v>
                </c:pt>
                <c:pt idx="13">
                  <c:v>622</c:v>
                </c:pt>
                <c:pt idx="14">
                  <c:v>792</c:v>
                </c:pt>
                <c:pt idx="15">
                  <c:v>1005</c:v>
                </c:pt>
                <c:pt idx="16">
                  <c:v>1263</c:v>
                </c:pt>
                <c:pt idx="17">
                  <c:v>1568</c:v>
                </c:pt>
                <c:pt idx="18">
                  <c:v>1922</c:v>
                </c:pt>
                <c:pt idx="19">
                  <c:v>2328</c:v>
                </c:pt>
                <c:pt idx="20">
                  <c:v>2791</c:v>
                </c:pt>
                <c:pt idx="21">
                  <c:v>3321</c:v>
                </c:pt>
                <c:pt idx="22">
                  <c:v>3927</c:v>
                </c:pt>
              </c:numCache>
            </c:numRef>
          </c:val>
        </c:ser>
        <c:ser>
          <c:idx val="1"/>
          <c:order val="1"/>
          <c:tx>
            <c:v>Tung transport</c:v>
          </c:tx>
          <c:spPr>
            <a:solidFill>
              <a:srgbClr val="673AB7"/>
            </a:solidFill>
            <a:ln w="25400">
              <a:noFill/>
            </a:ln>
          </c:spPr>
          <c:cat>
            <c:numRef>
              <c:f>Elforbrug!$D$154:$Z$154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Elforbrug!$D$169:$Z$169</c:f>
              <c:numCache>
                <c:formatCode>#,##0</c:formatCode>
                <c:ptCount val="23"/>
                <c:pt idx="0">
                  <c:v>0</c:v>
                </c:pt>
                <c:pt idx="1">
                  <c:v>0</c:v>
                </c:pt>
                <c:pt idx="2">
                  <c:v>1</c:v>
                </c:pt>
                <c:pt idx="3">
                  <c:v>2</c:v>
                </c:pt>
                <c:pt idx="4">
                  <c:v>3</c:v>
                </c:pt>
                <c:pt idx="5">
                  <c:v>6</c:v>
                </c:pt>
                <c:pt idx="6">
                  <c:v>8</c:v>
                </c:pt>
                <c:pt idx="7">
                  <c:v>12</c:v>
                </c:pt>
                <c:pt idx="8">
                  <c:v>17</c:v>
                </c:pt>
                <c:pt idx="9">
                  <c:v>24</c:v>
                </c:pt>
                <c:pt idx="10">
                  <c:v>32</c:v>
                </c:pt>
                <c:pt idx="11">
                  <c:v>42</c:v>
                </c:pt>
                <c:pt idx="12">
                  <c:v>51</c:v>
                </c:pt>
                <c:pt idx="13">
                  <c:v>64</c:v>
                </c:pt>
                <c:pt idx="14">
                  <c:v>82</c:v>
                </c:pt>
                <c:pt idx="15">
                  <c:v>103</c:v>
                </c:pt>
                <c:pt idx="16">
                  <c:v>129</c:v>
                </c:pt>
                <c:pt idx="17">
                  <c:v>155</c:v>
                </c:pt>
                <c:pt idx="18">
                  <c:v>187</c:v>
                </c:pt>
                <c:pt idx="19">
                  <c:v>228</c:v>
                </c:pt>
                <c:pt idx="20">
                  <c:v>275</c:v>
                </c:pt>
                <c:pt idx="21">
                  <c:v>329</c:v>
                </c:pt>
                <c:pt idx="22">
                  <c:v>388</c:v>
                </c:pt>
              </c:numCache>
            </c:numRef>
          </c:val>
        </c:ser>
        <c:ser>
          <c:idx val="2"/>
          <c:order val="2"/>
          <c:tx>
            <c:v>Skibstransport</c:v>
          </c:tx>
          <c:spPr>
            <a:solidFill>
              <a:srgbClr val="FF5252"/>
            </a:solidFill>
            <a:ln w="25400">
              <a:noFill/>
            </a:ln>
          </c:spPr>
          <c:cat>
            <c:numRef>
              <c:f>Elforbrug!$D$154:$Z$154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Elforbrug!$D$170:$Z$170</c:f>
              <c:numCache>
                <c:formatCode>#,##0</c:formatCode>
                <c:ptCount val="23"/>
                <c:pt idx="0">
                  <c:v>96</c:v>
                </c:pt>
                <c:pt idx="1">
                  <c:v>98</c:v>
                </c:pt>
                <c:pt idx="2">
                  <c:v>94</c:v>
                </c:pt>
                <c:pt idx="3">
                  <c:v>95</c:v>
                </c:pt>
                <c:pt idx="4">
                  <c:v>96</c:v>
                </c:pt>
                <c:pt idx="5">
                  <c:v>98</c:v>
                </c:pt>
                <c:pt idx="6">
                  <c:v>100</c:v>
                </c:pt>
                <c:pt idx="7">
                  <c:v>100</c:v>
                </c:pt>
                <c:pt idx="8">
                  <c:v>101</c:v>
                </c:pt>
                <c:pt idx="9">
                  <c:v>103</c:v>
                </c:pt>
                <c:pt idx="10">
                  <c:v>104</c:v>
                </c:pt>
                <c:pt idx="11">
                  <c:v>105</c:v>
                </c:pt>
                <c:pt idx="12">
                  <c:v>106</c:v>
                </c:pt>
                <c:pt idx="13">
                  <c:v>109</c:v>
                </c:pt>
                <c:pt idx="14">
                  <c:v>112</c:v>
                </c:pt>
                <c:pt idx="15">
                  <c:v>115</c:v>
                </c:pt>
                <c:pt idx="16">
                  <c:v>119</c:v>
                </c:pt>
                <c:pt idx="17">
                  <c:v>122</c:v>
                </c:pt>
                <c:pt idx="18">
                  <c:v>125</c:v>
                </c:pt>
                <c:pt idx="19">
                  <c:v>128</c:v>
                </c:pt>
                <c:pt idx="20">
                  <c:v>130</c:v>
                </c:pt>
                <c:pt idx="21">
                  <c:v>133</c:v>
                </c:pt>
                <c:pt idx="22">
                  <c:v>136</c:v>
                </c:pt>
              </c:numCache>
            </c:numRef>
          </c:val>
        </c:ser>
        <c:dLbls>
          <c:showLegendKey val="0"/>
          <c:showVal val="0"/>
          <c:showCatName val="0"/>
          <c:showSerName val="0"/>
          <c:showPercent val="0"/>
          <c:showBubbleSize val="0"/>
        </c:dLbls>
        <c:axId val="129349504"/>
        <c:axId val="129351040"/>
      </c:areaChart>
      <c:catAx>
        <c:axId val="129349504"/>
        <c:scaling>
          <c:orientation val="minMax"/>
        </c:scaling>
        <c:delete val="0"/>
        <c:axPos val="b"/>
        <c:numFmt formatCode="General" sourceLinked="1"/>
        <c:majorTickMark val="none"/>
        <c:minorTickMark val="none"/>
        <c:tickLblPos val="nextTo"/>
        <c:txPr>
          <a:bodyPr rot="0" vert="horz"/>
          <a:lstStyle/>
          <a:p>
            <a:pPr>
              <a:defRPr/>
            </a:pPr>
            <a:endParaRPr lang="da-DK"/>
          </a:p>
        </c:txPr>
        <c:crossAx val="129351040"/>
        <c:crosses val="autoZero"/>
        <c:auto val="1"/>
        <c:lblAlgn val="ctr"/>
        <c:lblOffset val="100"/>
        <c:noMultiLvlLbl val="0"/>
      </c:catAx>
      <c:valAx>
        <c:axId val="129351040"/>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349504"/>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for banetransport</a:t>
            </a:r>
          </a:p>
        </c:rich>
      </c:tx>
      <c:overlay val="0"/>
    </c:title>
    <c:autoTitleDeleted val="0"/>
    <c:plotArea>
      <c:layout/>
      <c:areaChart>
        <c:grouping val="stacked"/>
        <c:varyColors val="0"/>
        <c:ser>
          <c:idx val="0"/>
          <c:order val="0"/>
          <c:tx>
            <c:v>Vestdanmark</c:v>
          </c:tx>
          <c:spPr>
            <a:solidFill>
              <a:srgbClr val="0097A7"/>
            </a:solidFill>
            <a:ln>
              <a:solidFill>
                <a:srgbClr val="0097A7"/>
              </a:solidFill>
            </a:ln>
          </c:spPr>
          <c:cat>
            <c:numRef>
              <c:f>Elforbrug!$D$48:$Z$48</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Elforbrug!$D$202:$Z$202</c:f>
              <c:numCache>
                <c:formatCode>#,##0</c:formatCode>
                <c:ptCount val="23"/>
                <c:pt idx="0">
                  <c:v>99.320388000000008</c:v>
                </c:pt>
                <c:pt idx="1">
                  <c:v>110.640776</c:v>
                </c:pt>
                <c:pt idx="2">
                  <c:v>130.39994000000002</c:v>
                </c:pt>
                <c:pt idx="3">
                  <c:v>185.58692000000002</c:v>
                </c:pt>
                <c:pt idx="4">
                  <c:v>264.348612</c:v>
                </c:pt>
                <c:pt idx="5">
                  <c:v>346.90587600000003</c:v>
                </c:pt>
                <c:pt idx="6">
                  <c:v>429.46313999999995</c:v>
                </c:pt>
                <c:pt idx="7">
                  <c:v>507.08422800000005</c:v>
                </c:pt>
                <c:pt idx="8">
                  <c:v>558.64066000000003</c:v>
                </c:pt>
                <c:pt idx="9">
                  <c:v>580.62238000000002</c:v>
                </c:pt>
                <c:pt idx="10">
                  <c:v>587.48814000000004</c:v>
                </c:pt>
                <c:pt idx="11">
                  <c:v>594.35389999999995</c:v>
                </c:pt>
                <c:pt idx="12">
                  <c:v>597.71705999999995</c:v>
                </c:pt>
                <c:pt idx="13">
                  <c:v>597.71705999999995</c:v>
                </c:pt>
                <c:pt idx="14">
                  <c:v>597.71705999999995</c:v>
                </c:pt>
                <c:pt idx="15">
                  <c:v>597.71705999999995</c:v>
                </c:pt>
                <c:pt idx="16">
                  <c:v>597.71705999999995</c:v>
                </c:pt>
                <c:pt idx="17">
                  <c:v>597.71705999999995</c:v>
                </c:pt>
                <c:pt idx="18">
                  <c:v>597.71705999999995</c:v>
                </c:pt>
                <c:pt idx="19">
                  <c:v>597.71705999999995</c:v>
                </c:pt>
                <c:pt idx="20">
                  <c:v>597.71705999999995</c:v>
                </c:pt>
                <c:pt idx="21">
                  <c:v>597.71705999999995</c:v>
                </c:pt>
                <c:pt idx="22">
                  <c:v>597.71705999999995</c:v>
                </c:pt>
              </c:numCache>
            </c:numRef>
          </c:val>
        </c:ser>
        <c:ser>
          <c:idx val="1"/>
          <c:order val="1"/>
          <c:tx>
            <c:v>Østdanmark</c:v>
          </c:tx>
          <c:spPr>
            <a:solidFill>
              <a:srgbClr val="1D4C57"/>
            </a:solidFill>
            <a:ln>
              <a:solidFill>
                <a:srgbClr val="1D4C57"/>
              </a:solidFill>
            </a:ln>
          </c:spPr>
          <c:val>
            <c:numRef>
              <c:f>Elforbrug!$D$208:$Z$208</c:f>
              <c:numCache>
                <c:formatCode>#,##0</c:formatCode>
                <c:ptCount val="23"/>
                <c:pt idx="0">
                  <c:v>245.92384800000002</c:v>
                </c:pt>
                <c:pt idx="1">
                  <c:v>277.04769599999997</c:v>
                </c:pt>
                <c:pt idx="2">
                  <c:v>329.11146400000001</c:v>
                </c:pt>
                <c:pt idx="3">
                  <c:v>440.98781200000002</c:v>
                </c:pt>
                <c:pt idx="4">
                  <c:v>553.86416000000008</c:v>
                </c:pt>
                <c:pt idx="5">
                  <c:v>652.61665999999991</c:v>
                </c:pt>
                <c:pt idx="6">
                  <c:v>798.56773599999997</c:v>
                </c:pt>
                <c:pt idx="7">
                  <c:v>910.578892</c:v>
                </c:pt>
                <c:pt idx="8">
                  <c:v>968.36946799999987</c:v>
                </c:pt>
                <c:pt idx="9">
                  <c:v>1025.160044</c:v>
                </c:pt>
                <c:pt idx="10">
                  <c:v>1082.9506200000001</c:v>
                </c:pt>
                <c:pt idx="11">
                  <c:v>1101.5426199999999</c:v>
                </c:pt>
                <c:pt idx="12">
                  <c:v>1119.13462</c:v>
                </c:pt>
                <c:pt idx="13">
                  <c:v>1119.13462</c:v>
                </c:pt>
                <c:pt idx="14">
                  <c:v>1119.13462</c:v>
                </c:pt>
                <c:pt idx="15">
                  <c:v>1119.13462</c:v>
                </c:pt>
                <c:pt idx="16">
                  <c:v>1119.13462</c:v>
                </c:pt>
                <c:pt idx="17">
                  <c:v>1119.13462</c:v>
                </c:pt>
                <c:pt idx="18">
                  <c:v>1119.13462</c:v>
                </c:pt>
                <c:pt idx="19">
                  <c:v>1119.13462</c:v>
                </c:pt>
                <c:pt idx="20">
                  <c:v>1119.13462</c:v>
                </c:pt>
                <c:pt idx="21">
                  <c:v>1119.13462</c:v>
                </c:pt>
                <c:pt idx="22">
                  <c:v>1119.13462</c:v>
                </c:pt>
              </c:numCache>
            </c:numRef>
          </c:val>
        </c:ser>
        <c:dLbls>
          <c:showLegendKey val="0"/>
          <c:showVal val="0"/>
          <c:showCatName val="0"/>
          <c:showSerName val="0"/>
          <c:showPercent val="0"/>
          <c:showBubbleSize val="0"/>
        </c:dLbls>
        <c:axId val="129392000"/>
        <c:axId val="129401984"/>
      </c:areaChart>
      <c:catAx>
        <c:axId val="129392000"/>
        <c:scaling>
          <c:orientation val="minMax"/>
        </c:scaling>
        <c:delete val="0"/>
        <c:axPos val="b"/>
        <c:numFmt formatCode="General" sourceLinked="1"/>
        <c:majorTickMark val="none"/>
        <c:minorTickMark val="none"/>
        <c:tickLblPos val="nextTo"/>
        <c:txPr>
          <a:bodyPr rot="0" vert="horz"/>
          <a:lstStyle/>
          <a:p>
            <a:pPr>
              <a:defRPr/>
            </a:pPr>
            <a:endParaRPr lang="da-DK"/>
          </a:p>
        </c:txPr>
        <c:crossAx val="129401984"/>
        <c:crosses val="autoZero"/>
        <c:auto val="1"/>
        <c:lblAlgn val="ctr"/>
        <c:lblOffset val="100"/>
        <c:noMultiLvlLbl val="0"/>
      </c:catAx>
      <c:valAx>
        <c:axId val="129401984"/>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39200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for store datacentre</a:t>
            </a:r>
            <a:endParaRPr lang="da-DK" sz="1200"/>
          </a:p>
        </c:rich>
      </c:tx>
      <c:overlay val="0"/>
    </c:title>
    <c:autoTitleDeleted val="0"/>
    <c:plotArea>
      <c:layout/>
      <c:areaChart>
        <c:grouping val="standard"/>
        <c:varyColors val="0"/>
        <c:ser>
          <c:idx val="0"/>
          <c:order val="0"/>
          <c:tx>
            <c:v>Danmark i alt</c:v>
          </c:tx>
          <c:spPr>
            <a:solidFill>
              <a:srgbClr val="0097A7"/>
            </a:solidFill>
            <a:ln>
              <a:solidFill>
                <a:srgbClr val="0097A7"/>
              </a:solidFill>
            </a:ln>
          </c:spPr>
          <c:cat>
            <c:numRef>
              <c:f>Elforbrug!$D$253:$Z$253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Elforbrug!$D$281:$Z$281</c:f>
              <c:numCache>
                <c:formatCode>#,##0</c:formatCode>
                <c:ptCount val="23"/>
                <c:pt idx="0">
                  <c:v>0</c:v>
                </c:pt>
                <c:pt idx="1">
                  <c:v>219.8395878081391</c:v>
                </c:pt>
                <c:pt idx="2">
                  <c:v>879.35835123255572</c:v>
                </c:pt>
                <c:pt idx="3">
                  <c:v>1758.7167024651098</c:v>
                </c:pt>
                <c:pt idx="4">
                  <c:v>2616.0910949168483</c:v>
                </c:pt>
                <c:pt idx="5">
                  <c:v>3407.5136110261465</c:v>
                </c:pt>
                <c:pt idx="6">
                  <c:v>4111.0002920121897</c:v>
                </c:pt>
                <c:pt idx="7">
                  <c:v>4726.5511378749788</c:v>
                </c:pt>
                <c:pt idx="8">
                  <c:v>5254.1661486145103</c:v>
                </c:pt>
                <c:pt idx="9">
                  <c:v>5715.8292830116006</c:v>
                </c:pt>
                <c:pt idx="10">
                  <c:v>6155.5084586278772</c:v>
                </c:pt>
                <c:pt idx="11">
                  <c:v>6595.1876342441547</c:v>
                </c:pt>
                <c:pt idx="12">
                  <c:v>7034.8668098604294</c:v>
                </c:pt>
                <c:pt idx="13">
                  <c:v>7474.5459854767059</c:v>
                </c:pt>
                <c:pt idx="14">
                  <c:v>7914.2251610929816</c:v>
                </c:pt>
                <c:pt idx="15">
                  <c:v>8353.9043367092563</c:v>
                </c:pt>
                <c:pt idx="16">
                  <c:v>8793.5835123255347</c:v>
                </c:pt>
                <c:pt idx="17">
                  <c:v>9233.2626879418112</c:v>
                </c:pt>
                <c:pt idx="18">
                  <c:v>9672.941863558086</c:v>
                </c:pt>
                <c:pt idx="19">
                  <c:v>10112.621039174361</c:v>
                </c:pt>
                <c:pt idx="20">
                  <c:v>10552</c:v>
                </c:pt>
                <c:pt idx="21">
                  <c:v>10992</c:v>
                </c:pt>
                <c:pt idx="22">
                  <c:v>11432</c:v>
                </c:pt>
              </c:numCache>
            </c:numRef>
          </c:val>
        </c:ser>
        <c:dLbls>
          <c:showLegendKey val="0"/>
          <c:showVal val="0"/>
          <c:showCatName val="0"/>
          <c:showSerName val="0"/>
          <c:showPercent val="0"/>
          <c:showBubbleSize val="0"/>
        </c:dLbls>
        <c:axId val="129440768"/>
        <c:axId val="129446656"/>
      </c:areaChart>
      <c:lineChart>
        <c:grouping val="standard"/>
        <c:varyColors val="0"/>
        <c:ser>
          <c:idx val="1"/>
          <c:order val="1"/>
          <c:tx>
            <c:v>Danmark i alt, AF2016</c:v>
          </c:tx>
          <c:spPr>
            <a:ln>
              <a:solidFill>
                <a:schemeClr val="accent3"/>
              </a:solidFill>
              <a:prstDash val="dash"/>
            </a:ln>
          </c:spPr>
          <c:marker>
            <c:symbol val="none"/>
          </c:marker>
          <c:val>
            <c:numRef>
              <c:f>Elforbrug!$D$346:$AA$346</c:f>
            </c:numRef>
          </c:val>
          <c:smooth val="0"/>
        </c:ser>
        <c:ser>
          <c:idx val="2"/>
          <c:order val="2"/>
          <c:tx>
            <c:v>Danmark i alt, AF2017</c:v>
          </c:tx>
          <c:marker>
            <c:symbol val="none"/>
          </c:marker>
          <c:val>
            <c:numRef>
              <c:f>Elforbrug!$D$398:$Z$398</c:f>
            </c:numRef>
          </c:val>
          <c:smooth val="0"/>
        </c:ser>
        <c:dLbls>
          <c:showLegendKey val="0"/>
          <c:showVal val="0"/>
          <c:showCatName val="0"/>
          <c:showSerName val="0"/>
          <c:showPercent val="0"/>
          <c:showBubbleSize val="0"/>
        </c:dLbls>
        <c:marker val="1"/>
        <c:smooth val="0"/>
        <c:axId val="129440768"/>
        <c:axId val="129446656"/>
      </c:lineChart>
      <c:catAx>
        <c:axId val="129440768"/>
        <c:scaling>
          <c:orientation val="minMax"/>
        </c:scaling>
        <c:delete val="0"/>
        <c:axPos val="b"/>
        <c:numFmt formatCode="General" sourceLinked="1"/>
        <c:majorTickMark val="none"/>
        <c:minorTickMark val="none"/>
        <c:tickLblPos val="nextTo"/>
        <c:txPr>
          <a:bodyPr rot="0" vert="horz"/>
          <a:lstStyle/>
          <a:p>
            <a:pPr>
              <a:defRPr/>
            </a:pPr>
            <a:endParaRPr lang="da-DK"/>
          </a:p>
        </c:txPr>
        <c:crossAx val="129446656"/>
        <c:crosses val="autoZero"/>
        <c:auto val="1"/>
        <c:lblAlgn val="ctr"/>
        <c:lblOffset val="100"/>
        <c:noMultiLvlLbl val="0"/>
      </c:catAx>
      <c:valAx>
        <c:axId val="129446656"/>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44076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Samlet bruttoelforbrug for Østdanmark (DK2)</a:t>
            </a:r>
          </a:p>
        </c:rich>
      </c:tx>
      <c:overlay val="0"/>
    </c:title>
    <c:autoTitleDeleted val="0"/>
    <c:plotArea>
      <c:layout/>
      <c:areaChart>
        <c:grouping val="stacked"/>
        <c:varyColors val="0"/>
        <c:ser>
          <c:idx val="1"/>
          <c:order val="0"/>
          <c:tx>
            <c:strRef>
              <c:f>Elforbrug!$B$297</c:f>
              <c:strCache>
                <c:ptCount val="1"/>
                <c:pt idx="0">
                  <c:v>Klassisk</c:v>
                </c:pt>
              </c:strCache>
            </c:strRef>
          </c:tx>
          <c:spPr>
            <a:solidFill>
              <a:srgbClr val="0097A7"/>
            </a:solidFill>
            <a:ln>
              <a:solidFill>
                <a:srgbClr val="0097A7"/>
              </a:solidFill>
              <a:prstDash val="dash"/>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Elforbrug!$D$297:$Z$297</c:f>
              <c:numCache>
                <c:formatCode>#,##0</c:formatCode>
                <c:ptCount val="23"/>
                <c:pt idx="0">
                  <c:v>12063.856291532949</c:v>
                </c:pt>
                <c:pt idx="1">
                  <c:v>11913.797145601562</c:v>
                </c:pt>
                <c:pt idx="2">
                  <c:v>11764.639525600305</c:v>
                </c:pt>
                <c:pt idx="3">
                  <c:v>11889.46270266114</c:v>
                </c:pt>
                <c:pt idx="4">
                  <c:v>12014.477229737786</c:v>
                </c:pt>
                <c:pt idx="5">
                  <c:v>12139.683064119299</c:v>
                </c:pt>
                <c:pt idx="6">
                  <c:v>12265.080165149619</c:v>
                </c:pt>
                <c:pt idx="7">
                  <c:v>12390.66849410537</c:v>
                </c:pt>
                <c:pt idx="8">
                  <c:v>12410.209212068596</c:v>
                </c:pt>
                <c:pt idx="9">
                  <c:v>12429.673433746519</c:v>
                </c:pt>
                <c:pt idx="10">
                  <c:v>12449.061145952845</c:v>
                </c:pt>
                <c:pt idx="11">
                  <c:v>12468.37233560361</c:v>
                </c:pt>
                <c:pt idx="12">
                  <c:v>12487.606989716189</c:v>
                </c:pt>
                <c:pt idx="13">
                  <c:v>12473.333840992249</c:v>
                </c:pt>
                <c:pt idx="14">
                  <c:v>12458.9909618243</c:v>
                </c:pt>
                <c:pt idx="15">
                  <c:v>12444.578354239366</c:v>
                </c:pt>
                <c:pt idx="16">
                  <c:v>12430.096020250321</c:v>
                </c:pt>
                <c:pt idx="17">
                  <c:v>12415.543961855929</c:v>
                </c:pt>
                <c:pt idx="18">
                  <c:v>12460.458577219502</c:v>
                </c:pt>
                <c:pt idx="19">
                  <c:v>12505.439505236169</c:v>
                </c:pt>
                <c:pt idx="20">
                  <c:v>12550.486661821446</c:v>
                </c:pt>
                <c:pt idx="21">
                  <c:v>12595.599965459791</c:v>
                </c:pt>
                <c:pt idx="22">
                  <c:v>12640.779337107224</c:v>
                </c:pt>
              </c:numCache>
            </c:numRef>
          </c:val>
        </c:ser>
        <c:ser>
          <c:idx val="0"/>
          <c:order val="1"/>
          <c:tx>
            <c:strRef>
              <c:f>Elforbrug!$B$298</c:f>
              <c:strCache>
                <c:ptCount val="1"/>
                <c:pt idx="0">
                  <c:v>Individuelle varmepumper</c:v>
                </c:pt>
              </c:strCache>
            </c:strRef>
          </c:tx>
          <c:spPr>
            <a:solidFill>
              <a:srgbClr val="673AB7"/>
            </a:solidFill>
            <a:ln>
              <a:solidFill>
                <a:srgbClr val="673AB7"/>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Elforbrug!$D$298:$Z$298</c:f>
              <c:numCache>
                <c:formatCode>#,##0</c:formatCode>
                <c:ptCount val="23"/>
                <c:pt idx="0">
                  <c:v>551.44153264291219</c:v>
                </c:pt>
                <c:pt idx="1">
                  <c:v>574.85228641256788</c:v>
                </c:pt>
                <c:pt idx="2">
                  <c:v>596.20197165416653</c:v>
                </c:pt>
                <c:pt idx="3">
                  <c:v>627.99528401223301</c:v>
                </c:pt>
                <c:pt idx="4">
                  <c:v>659.7276292788315</c:v>
                </c:pt>
                <c:pt idx="5">
                  <c:v>691.39900699391012</c:v>
                </c:pt>
                <c:pt idx="6">
                  <c:v>723.00941671955081</c:v>
                </c:pt>
                <c:pt idx="7">
                  <c:v>754.55885803865351</c:v>
                </c:pt>
                <c:pt idx="8">
                  <c:v>811.68647172748354</c:v>
                </c:pt>
                <c:pt idx="9">
                  <c:v>869.69785978310495</c:v>
                </c:pt>
                <c:pt idx="10">
                  <c:v>928.59308191635125</c:v>
                </c:pt>
                <c:pt idx="11">
                  <c:v>988.37219737455098</c:v>
                </c:pt>
                <c:pt idx="12">
                  <c:v>1049.0352649460083</c:v>
                </c:pt>
                <c:pt idx="13">
                  <c:v>1110.7790752439876</c:v>
                </c:pt>
                <c:pt idx="14">
                  <c:v>1173.7998516319367</c:v>
                </c:pt>
                <c:pt idx="15">
                  <c:v>1238.0975938188583</c:v>
                </c:pt>
                <c:pt idx="16">
                  <c:v>1303.6723015157925</c:v>
                </c:pt>
                <c:pt idx="17">
                  <c:v>1370.5239744358005</c:v>
                </c:pt>
                <c:pt idx="18">
                  <c:v>1397.5024261606702</c:v>
                </c:pt>
                <c:pt idx="19">
                  <c:v>1424.6215008155696</c:v>
                </c:pt>
                <c:pt idx="20">
                  <c:v>1451.8812683767821</c:v>
                </c:pt>
                <c:pt idx="21">
                  <c:v>1479.2817966826956</c:v>
                </c:pt>
                <c:pt idx="22">
                  <c:v>1506.823151514817</c:v>
                </c:pt>
              </c:numCache>
            </c:numRef>
          </c:val>
        </c:ser>
        <c:ser>
          <c:idx val="2"/>
          <c:order val="2"/>
          <c:tx>
            <c:strRef>
              <c:f>Elforbrug!$B$299</c:f>
              <c:strCache>
                <c:ptCount val="1"/>
                <c:pt idx="0">
                  <c:v>Store varmepumper</c:v>
                </c:pt>
              </c:strCache>
            </c:strRef>
          </c:tx>
          <c:spPr>
            <a:solidFill>
              <a:srgbClr val="FF5252"/>
            </a:solidFill>
            <a:ln>
              <a:solidFill>
                <a:srgbClr val="FF5252"/>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Elforbrug!$D$299:$Z$299</c:f>
              <c:numCache>
                <c:formatCode>#,##0</c:formatCode>
                <c:ptCount val="23"/>
                <c:pt idx="0">
                  <c:v>30.467852527013534</c:v>
                </c:pt>
                <c:pt idx="1">
                  <c:v>44.31964876423649</c:v>
                </c:pt>
                <c:pt idx="2">
                  <c:v>46.193295332418273</c:v>
                </c:pt>
                <c:pt idx="3">
                  <c:v>58.007002637356152</c:v>
                </c:pt>
                <c:pt idx="4">
                  <c:v>72.256184393784523</c:v>
                </c:pt>
                <c:pt idx="5">
                  <c:v>78.668118714403448</c:v>
                </c:pt>
                <c:pt idx="6">
                  <c:v>105.88628928293969</c:v>
                </c:pt>
                <c:pt idx="7">
                  <c:v>110.93717075202525</c:v>
                </c:pt>
                <c:pt idx="8">
                  <c:v>113.58170897285795</c:v>
                </c:pt>
                <c:pt idx="9">
                  <c:v>116.84594984733471</c:v>
                </c:pt>
                <c:pt idx="10">
                  <c:v>119.33348893581186</c:v>
                </c:pt>
                <c:pt idx="11">
                  <c:v>123.14236814172358</c:v>
                </c:pt>
                <c:pt idx="12">
                  <c:v>131.4472950832307</c:v>
                </c:pt>
                <c:pt idx="13">
                  <c:v>132.60076264546268</c:v>
                </c:pt>
                <c:pt idx="14">
                  <c:v>134.07172317729683</c:v>
                </c:pt>
                <c:pt idx="15">
                  <c:v>158.53750157933979</c:v>
                </c:pt>
                <c:pt idx="16">
                  <c:v>161.58261713858536</c:v>
                </c:pt>
                <c:pt idx="17">
                  <c:v>161.7369771681947</c:v>
                </c:pt>
                <c:pt idx="18">
                  <c:v>300.48165778379388</c:v>
                </c:pt>
                <c:pt idx="19">
                  <c:v>627.71728519650583</c:v>
                </c:pt>
                <c:pt idx="20">
                  <c:v>666.80847916972027</c:v>
                </c:pt>
                <c:pt idx="21">
                  <c:v>666.49069336820321</c:v>
                </c:pt>
                <c:pt idx="22">
                  <c:v>660.93724871712357</c:v>
                </c:pt>
              </c:numCache>
            </c:numRef>
          </c:val>
        </c:ser>
        <c:ser>
          <c:idx val="3"/>
          <c:order val="3"/>
          <c:tx>
            <c:strRef>
              <c:f>Elforbrug!$B$300</c:f>
              <c:strCache>
                <c:ptCount val="1"/>
                <c:pt idx="0">
                  <c:v>Elkedler</c:v>
                </c:pt>
              </c:strCache>
            </c:strRef>
          </c:tx>
          <c:spPr>
            <a:solidFill>
              <a:srgbClr val="0091EA"/>
            </a:solidFill>
            <a:ln>
              <a:solidFill>
                <a:srgbClr val="0091EA"/>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Elforbrug!$D$300:$Z$300</c:f>
              <c:numCache>
                <c:formatCode>#,##0</c:formatCode>
                <c:ptCount val="23"/>
                <c:pt idx="0">
                  <c:v>0.55090215725832226</c:v>
                </c:pt>
                <c:pt idx="1">
                  <c:v>38.889654980568714</c:v>
                </c:pt>
                <c:pt idx="2">
                  <c:v>2.9905360094148452E-2</c:v>
                </c:pt>
                <c:pt idx="3">
                  <c:v>0.49031007820545075</c:v>
                </c:pt>
                <c:pt idx="4">
                  <c:v>2.4398517376754976E-2</c:v>
                </c:pt>
                <c:pt idx="5">
                  <c:v>2.196665523216025</c:v>
                </c:pt>
                <c:pt idx="6">
                  <c:v>2.3299852319813326</c:v>
                </c:pt>
                <c:pt idx="7">
                  <c:v>2.7981178770918169</c:v>
                </c:pt>
                <c:pt idx="8">
                  <c:v>2.9161098664250749</c:v>
                </c:pt>
                <c:pt idx="9">
                  <c:v>3.1665968090926153</c:v>
                </c:pt>
                <c:pt idx="10">
                  <c:v>3.2205056473082774</c:v>
                </c:pt>
                <c:pt idx="11">
                  <c:v>3.8681913440350142</c:v>
                </c:pt>
                <c:pt idx="12">
                  <c:v>4.1659588422165825</c:v>
                </c:pt>
                <c:pt idx="13">
                  <c:v>4.6882153260617532</c:v>
                </c:pt>
                <c:pt idx="14">
                  <c:v>6.9997341970170543</c:v>
                </c:pt>
                <c:pt idx="15">
                  <c:v>8.2651966145615443</c:v>
                </c:pt>
                <c:pt idx="16">
                  <c:v>8.8166214680787061</c:v>
                </c:pt>
                <c:pt idx="17">
                  <c:v>7.4893771506538487</c:v>
                </c:pt>
                <c:pt idx="18">
                  <c:v>14.065072298705529</c:v>
                </c:pt>
                <c:pt idx="19">
                  <c:v>18.673534822726772</c:v>
                </c:pt>
                <c:pt idx="20">
                  <c:v>22.889511664426422</c:v>
                </c:pt>
                <c:pt idx="21">
                  <c:v>24.176140850399218</c:v>
                </c:pt>
                <c:pt idx="22">
                  <c:v>25.229336496075558</c:v>
                </c:pt>
              </c:numCache>
            </c:numRef>
          </c:val>
        </c:ser>
        <c:ser>
          <c:idx val="4"/>
          <c:order val="4"/>
          <c:tx>
            <c:strRef>
              <c:f>Elforbrug!$B$301</c:f>
              <c:strCache>
                <c:ptCount val="1"/>
                <c:pt idx="0">
                  <c:v>El til vejtransport</c:v>
                </c:pt>
              </c:strCache>
            </c:strRef>
          </c:tx>
          <c:spPr>
            <a:solidFill>
              <a:srgbClr val="1DE2CD"/>
            </a:solidFill>
            <a:ln>
              <a:solidFill>
                <a:srgbClr val="1DE2CD"/>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Elforbrug!$D$301:$Z$301</c:f>
              <c:numCache>
                <c:formatCode>#,##0</c:formatCode>
                <c:ptCount val="23"/>
                <c:pt idx="0">
                  <c:v>121.9</c:v>
                </c:pt>
                <c:pt idx="1">
                  <c:v>124.02000000000001</c:v>
                </c:pt>
                <c:pt idx="2">
                  <c:v>121.9</c:v>
                </c:pt>
                <c:pt idx="3">
                  <c:v>126.14</c:v>
                </c:pt>
                <c:pt idx="4">
                  <c:v>132.5</c:v>
                </c:pt>
                <c:pt idx="5">
                  <c:v>142.04000000000002</c:v>
                </c:pt>
                <c:pt idx="6">
                  <c:v>153.70000000000002</c:v>
                </c:pt>
                <c:pt idx="7">
                  <c:v>168.54000000000002</c:v>
                </c:pt>
                <c:pt idx="8">
                  <c:v>190.8</c:v>
                </c:pt>
                <c:pt idx="9">
                  <c:v>218.36</c:v>
                </c:pt>
                <c:pt idx="10">
                  <c:v>251.22000000000003</c:v>
                </c:pt>
                <c:pt idx="11">
                  <c:v>289.38</c:v>
                </c:pt>
                <c:pt idx="12">
                  <c:v>339.20000000000005</c:v>
                </c:pt>
                <c:pt idx="13">
                  <c:v>403.86</c:v>
                </c:pt>
                <c:pt idx="14">
                  <c:v>488.66000000000008</c:v>
                </c:pt>
                <c:pt idx="15">
                  <c:v>594.66</c:v>
                </c:pt>
                <c:pt idx="16">
                  <c:v>722.92</c:v>
                </c:pt>
                <c:pt idx="17">
                  <c:v>872.38</c:v>
                </c:pt>
                <c:pt idx="18">
                  <c:v>1047.2800000000002</c:v>
                </c:pt>
                <c:pt idx="19">
                  <c:v>1248.68</c:v>
                </c:pt>
                <c:pt idx="20">
                  <c:v>1478.7</c:v>
                </c:pt>
                <c:pt idx="21">
                  <c:v>1741.5800000000002</c:v>
                </c:pt>
                <c:pt idx="22">
                  <c:v>2041.5600000000002</c:v>
                </c:pt>
              </c:numCache>
            </c:numRef>
          </c:val>
        </c:ser>
        <c:ser>
          <c:idx val="5"/>
          <c:order val="5"/>
          <c:tx>
            <c:strRef>
              <c:f>Elforbrug!$B$302</c:f>
              <c:strCache>
                <c:ptCount val="1"/>
                <c:pt idx="0">
                  <c:v>El til banetransport</c:v>
                </c:pt>
              </c:strCache>
            </c:strRef>
          </c:tx>
          <c:spPr>
            <a:solidFill>
              <a:srgbClr val="0C2D83"/>
            </a:solidFill>
            <a:ln>
              <a:solidFill>
                <a:srgbClr val="0C2D83"/>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Elforbrug!$D$302:$Z$302</c:f>
              <c:numCache>
                <c:formatCode>#,##0</c:formatCode>
                <c:ptCount val="23"/>
                <c:pt idx="0">
                  <c:v>260.67927888000003</c:v>
                </c:pt>
                <c:pt idx="1">
                  <c:v>293.67055776000007</c:v>
                </c:pt>
                <c:pt idx="2">
                  <c:v>348.85815184</c:v>
                </c:pt>
                <c:pt idx="3">
                  <c:v>467.44708072000003</c:v>
                </c:pt>
                <c:pt idx="4">
                  <c:v>587.09600960000012</c:v>
                </c:pt>
                <c:pt idx="5">
                  <c:v>691.77365959999997</c:v>
                </c:pt>
                <c:pt idx="6">
                  <c:v>846.48180015999992</c:v>
                </c:pt>
                <c:pt idx="7">
                  <c:v>965.21362552000016</c:v>
                </c:pt>
                <c:pt idx="8">
                  <c:v>1026.4716360800001</c:v>
                </c:pt>
                <c:pt idx="9">
                  <c:v>1086.6696466399999</c:v>
                </c:pt>
                <c:pt idx="10">
                  <c:v>1147.9276572000001</c:v>
                </c:pt>
                <c:pt idx="11">
                  <c:v>1167.6351772</c:v>
                </c:pt>
                <c:pt idx="12">
                  <c:v>1186.2826972</c:v>
                </c:pt>
                <c:pt idx="13">
                  <c:v>1186.2826972</c:v>
                </c:pt>
                <c:pt idx="14">
                  <c:v>1186.2826972</c:v>
                </c:pt>
                <c:pt idx="15">
                  <c:v>1186.2826972</c:v>
                </c:pt>
                <c:pt idx="16">
                  <c:v>1186.2826972</c:v>
                </c:pt>
                <c:pt idx="17">
                  <c:v>1186.2826972</c:v>
                </c:pt>
                <c:pt idx="18">
                  <c:v>1186.2826972</c:v>
                </c:pt>
                <c:pt idx="19">
                  <c:v>1186.2826972</c:v>
                </c:pt>
                <c:pt idx="20">
                  <c:v>1186.2826972</c:v>
                </c:pt>
                <c:pt idx="21">
                  <c:v>1186.2826972</c:v>
                </c:pt>
                <c:pt idx="22">
                  <c:v>1186.2826972</c:v>
                </c:pt>
              </c:numCache>
            </c:numRef>
          </c:val>
        </c:ser>
        <c:ser>
          <c:idx val="6"/>
          <c:order val="6"/>
          <c:tx>
            <c:strRef>
              <c:f>Elforbrug!$B$303</c:f>
              <c:strCache>
                <c:ptCount val="1"/>
                <c:pt idx="0">
                  <c:v>Store datacentre</c:v>
                </c:pt>
              </c:strCache>
            </c:strRef>
          </c:tx>
          <c:spPr>
            <a:solidFill>
              <a:srgbClr val="FFDA06"/>
            </a:solidFill>
            <a:ln>
              <a:solidFill>
                <a:srgbClr val="FFDA06"/>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Elforbrug!$D$303:$Z$303</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axId val="129517440"/>
        <c:axId val="129518976"/>
      </c:areaChart>
      <c:lineChart>
        <c:grouping val="standard"/>
        <c:varyColors val="0"/>
        <c:ser>
          <c:idx val="7"/>
          <c:order val="7"/>
          <c:tx>
            <c:strRef>
              <c:f>Elforbrug!$B$355</c:f>
              <c:strCache>
                <c:ptCount val="1"/>
                <c:pt idx="0">
                  <c:v>Østdanmark (DK2) - AF2016</c:v>
                </c:pt>
              </c:strCache>
            </c:strRef>
          </c:tx>
          <c:spPr>
            <a:ln>
              <a:solidFill>
                <a:schemeClr val="accent3">
                  <a:lumMod val="60000"/>
                  <a:lumOff val="40000"/>
                </a:schemeClr>
              </a:solidFill>
              <a:prstDash val="sysDash"/>
            </a:ln>
          </c:spPr>
          <c:marker>
            <c:symbol val="none"/>
          </c:marke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Elforbrug!$E$355:$AA$355</c:f>
            </c:numRef>
          </c:val>
          <c:smooth val="0"/>
        </c:ser>
        <c:ser>
          <c:idx val="8"/>
          <c:order val="8"/>
          <c:tx>
            <c:v>Østdanmark (DK2) - AF2017</c:v>
          </c:tx>
          <c:marker>
            <c:symbol val="none"/>
          </c:marke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Elforbrug!$D$404:$Z$404</c:f>
            </c:numRef>
          </c:val>
          <c:smooth val="0"/>
        </c:ser>
        <c:dLbls>
          <c:showLegendKey val="0"/>
          <c:showVal val="0"/>
          <c:showCatName val="0"/>
          <c:showSerName val="0"/>
          <c:showPercent val="0"/>
          <c:showBubbleSize val="0"/>
        </c:dLbls>
        <c:marker val="1"/>
        <c:smooth val="0"/>
        <c:axId val="129517440"/>
        <c:axId val="129518976"/>
      </c:lineChart>
      <c:catAx>
        <c:axId val="129517440"/>
        <c:scaling>
          <c:orientation val="minMax"/>
        </c:scaling>
        <c:delete val="0"/>
        <c:axPos val="b"/>
        <c:numFmt formatCode="General" sourceLinked="1"/>
        <c:majorTickMark val="none"/>
        <c:minorTickMark val="none"/>
        <c:tickLblPos val="nextTo"/>
        <c:txPr>
          <a:bodyPr rot="0" vert="horz"/>
          <a:lstStyle/>
          <a:p>
            <a:pPr>
              <a:defRPr/>
            </a:pPr>
            <a:endParaRPr lang="da-DK"/>
          </a:p>
        </c:txPr>
        <c:crossAx val="129518976"/>
        <c:crosses val="autoZero"/>
        <c:auto val="1"/>
        <c:lblAlgn val="ctr"/>
        <c:lblOffset val="100"/>
        <c:noMultiLvlLbl val="0"/>
      </c:catAx>
      <c:valAx>
        <c:axId val="129518976"/>
        <c:scaling>
          <c:orientation val="minMax"/>
          <c:min val="10000"/>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51744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Samlet bruttoelforbrug for Danmark</a:t>
            </a:r>
          </a:p>
        </c:rich>
      </c:tx>
      <c:overlay val="0"/>
    </c:title>
    <c:autoTitleDeleted val="0"/>
    <c:plotArea>
      <c:layout/>
      <c:areaChart>
        <c:grouping val="stacked"/>
        <c:varyColors val="0"/>
        <c:ser>
          <c:idx val="1"/>
          <c:order val="0"/>
          <c:tx>
            <c:strRef>
              <c:f>Elforbrug!$B$307</c:f>
              <c:strCache>
                <c:ptCount val="1"/>
                <c:pt idx="0">
                  <c:v>Klassisk</c:v>
                </c:pt>
              </c:strCache>
            </c:strRef>
          </c:tx>
          <c:spPr>
            <a:solidFill>
              <a:srgbClr val="0097A7"/>
            </a:solidFill>
            <a:ln>
              <a:solidFill>
                <a:srgbClr val="0097A7"/>
              </a:solidFill>
              <a:prstDash val="dash"/>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Elforbrug!$D$307:$Z$307</c:f>
              <c:numCache>
                <c:formatCode>#,##0</c:formatCode>
                <c:ptCount val="23"/>
                <c:pt idx="0">
                  <c:v>31029.669358319839</c:v>
                </c:pt>
                <c:pt idx="1">
                  <c:v>30695.350493884882</c:v>
                </c:pt>
                <c:pt idx="2">
                  <c:v>30361.02339261843</c:v>
                </c:pt>
                <c:pt idx="3">
                  <c:v>30678.927574745663</c:v>
                </c:pt>
                <c:pt idx="4">
                  <c:v>30996.833888727746</c:v>
                </c:pt>
                <c:pt idx="5">
                  <c:v>31314.742191176862</c:v>
                </c:pt>
                <c:pt idx="6">
                  <c:v>31632.652345603772</c:v>
                </c:pt>
                <c:pt idx="7">
                  <c:v>31950.564222007641</c:v>
                </c:pt>
                <c:pt idx="8">
                  <c:v>32037.958935469087</c:v>
                </c:pt>
                <c:pt idx="9">
                  <c:v>32125.360265505551</c:v>
                </c:pt>
                <c:pt idx="10">
                  <c:v>32212.76817785508</c:v>
                </c:pt>
                <c:pt idx="11">
                  <c:v>32300.18263852163</c:v>
                </c:pt>
                <c:pt idx="12">
                  <c:v>32387.603613772437</c:v>
                </c:pt>
                <c:pt idx="13">
                  <c:v>32430.817160701852</c:v>
                </c:pt>
                <c:pt idx="14">
                  <c:v>32474.030873347332</c:v>
                </c:pt>
                <c:pt idx="15">
                  <c:v>32517.244754277559</c:v>
                </c:pt>
                <c:pt idx="16">
                  <c:v>32560.458806043309</c:v>
                </c:pt>
                <c:pt idx="17">
                  <c:v>32603.673031177419</c:v>
                </c:pt>
                <c:pt idx="18">
                  <c:v>32753.946481738953</c:v>
                </c:pt>
                <c:pt idx="19">
                  <c:v>32904.231029333663</c:v>
                </c:pt>
                <c:pt idx="20">
                  <c:v>33054.526404076845</c:v>
                </c:pt>
                <c:pt idx="21">
                  <c:v>33204.832344329348</c:v>
                </c:pt>
                <c:pt idx="22">
                  <c:v>33355.148596384883</c:v>
                </c:pt>
              </c:numCache>
            </c:numRef>
          </c:val>
        </c:ser>
        <c:ser>
          <c:idx val="0"/>
          <c:order val="1"/>
          <c:tx>
            <c:strRef>
              <c:f>Elforbrug!$B$308</c:f>
              <c:strCache>
                <c:ptCount val="1"/>
                <c:pt idx="0">
                  <c:v>Individuelle varmepumper</c:v>
                </c:pt>
              </c:strCache>
            </c:strRef>
          </c:tx>
          <c:spPr>
            <a:solidFill>
              <a:srgbClr val="673AB7"/>
            </a:solidFill>
            <a:ln>
              <a:solidFill>
                <a:srgbClr val="673AB7"/>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Elforbrug!$D$308:$Z$308</c:f>
              <c:numCache>
                <c:formatCode>#,##0</c:formatCode>
                <c:ptCount val="23"/>
                <c:pt idx="0">
                  <c:v>1263.3529790156954</c:v>
                </c:pt>
                <c:pt idx="1">
                  <c:v>1343.8727259684124</c:v>
                </c:pt>
                <c:pt idx="2">
                  <c:v>1424.4116488337263</c:v>
                </c:pt>
                <c:pt idx="3">
                  <c:v>1500.5259989039741</c:v>
                </c:pt>
                <c:pt idx="4">
                  <c:v>1576.6369870917874</c:v>
                </c:pt>
                <c:pt idx="5">
                  <c:v>1652.7447571922494</c:v>
                </c:pt>
                <c:pt idx="6">
                  <c:v>1728.8494460823231</c:v>
                </c:pt>
                <c:pt idx="7">
                  <c:v>1804.9511841319481</c:v>
                </c:pt>
                <c:pt idx="8">
                  <c:v>1926.7714109206195</c:v>
                </c:pt>
                <c:pt idx="9">
                  <c:v>2048.577405303276</c:v>
                </c:pt>
                <c:pt idx="10">
                  <c:v>2170.3692011030221</c:v>
                </c:pt>
                <c:pt idx="11">
                  <c:v>2292.1468318804173</c:v>
                </c:pt>
                <c:pt idx="12">
                  <c:v>2413.9103309359989</c:v>
                </c:pt>
                <c:pt idx="13">
                  <c:v>2522.7735659165164</c:v>
                </c:pt>
                <c:pt idx="14">
                  <c:v>2631.6252461654485</c:v>
                </c:pt>
                <c:pt idx="15">
                  <c:v>2740.4653690977111</c:v>
                </c:pt>
                <c:pt idx="16">
                  <c:v>2849.2939321463182</c:v>
                </c:pt>
                <c:pt idx="17">
                  <c:v>2958.1109327622189</c:v>
                </c:pt>
                <c:pt idx="18">
                  <c:v>3008.9193861339877</c:v>
                </c:pt>
                <c:pt idx="19">
                  <c:v>3059.7147902501292</c:v>
                </c:pt>
                <c:pt idx="20">
                  <c:v>3110.4974151283886</c:v>
                </c:pt>
                <c:pt idx="21">
                  <c:v>3161.2675225369912</c:v>
                </c:pt>
                <c:pt idx="22">
                  <c:v>3212.0253663072854</c:v>
                </c:pt>
              </c:numCache>
            </c:numRef>
          </c:val>
        </c:ser>
        <c:ser>
          <c:idx val="2"/>
          <c:order val="2"/>
          <c:tx>
            <c:strRef>
              <c:f>Elforbrug!$B$309</c:f>
              <c:strCache>
                <c:ptCount val="1"/>
                <c:pt idx="0">
                  <c:v>Store varmepumper</c:v>
                </c:pt>
              </c:strCache>
            </c:strRef>
          </c:tx>
          <c:spPr>
            <a:solidFill>
              <a:srgbClr val="FF5252"/>
            </a:solidFill>
            <a:ln>
              <a:solidFill>
                <a:srgbClr val="FF5252"/>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Elforbrug!$D$309:$Z$309</c:f>
              <c:numCache>
                <c:formatCode>#,##0</c:formatCode>
                <c:ptCount val="23"/>
                <c:pt idx="0">
                  <c:v>91.405390569816433</c:v>
                </c:pt>
                <c:pt idx="1">
                  <c:v>111.41459446415648</c:v>
                </c:pt>
                <c:pt idx="2">
                  <c:v>198.49345924747286</c:v>
                </c:pt>
                <c:pt idx="3">
                  <c:v>329.89412386069006</c:v>
                </c:pt>
                <c:pt idx="4">
                  <c:v>436.0981855421503</c:v>
                </c:pt>
                <c:pt idx="5">
                  <c:v>494.93423182286256</c:v>
                </c:pt>
                <c:pt idx="6">
                  <c:v>564.4913431897935</c:v>
                </c:pt>
                <c:pt idx="7">
                  <c:v>602.76447791277167</c:v>
                </c:pt>
                <c:pt idx="8">
                  <c:v>635.71808748775584</c:v>
                </c:pt>
                <c:pt idx="9">
                  <c:v>659.85804985753236</c:v>
                </c:pt>
                <c:pt idx="10">
                  <c:v>685.74444946218296</c:v>
                </c:pt>
                <c:pt idx="11">
                  <c:v>719.51918340243014</c:v>
                </c:pt>
                <c:pt idx="12">
                  <c:v>802.25792748152935</c:v>
                </c:pt>
                <c:pt idx="13">
                  <c:v>830.96801671235698</c:v>
                </c:pt>
                <c:pt idx="14">
                  <c:v>838.46936100434948</c:v>
                </c:pt>
                <c:pt idx="15">
                  <c:v>861.40463149243124</c:v>
                </c:pt>
                <c:pt idx="16">
                  <c:v>861.83285996000859</c:v>
                </c:pt>
                <c:pt idx="17">
                  <c:v>955.12846251152166</c:v>
                </c:pt>
                <c:pt idx="18">
                  <c:v>1154.0003991923809</c:v>
                </c:pt>
                <c:pt idx="19">
                  <c:v>1490.743606464355</c:v>
                </c:pt>
                <c:pt idx="20">
                  <c:v>1544.0074321078712</c:v>
                </c:pt>
                <c:pt idx="21">
                  <c:v>1551.6400711592964</c:v>
                </c:pt>
                <c:pt idx="22">
                  <c:v>1546.9669955863408</c:v>
                </c:pt>
              </c:numCache>
            </c:numRef>
          </c:val>
        </c:ser>
        <c:ser>
          <c:idx val="3"/>
          <c:order val="3"/>
          <c:tx>
            <c:strRef>
              <c:f>Elforbrug!$B$310</c:f>
              <c:strCache>
                <c:ptCount val="1"/>
                <c:pt idx="0">
                  <c:v>Elkedler</c:v>
                </c:pt>
              </c:strCache>
            </c:strRef>
          </c:tx>
          <c:spPr>
            <a:solidFill>
              <a:srgbClr val="0091EA"/>
            </a:solidFill>
            <a:ln>
              <a:solidFill>
                <a:srgbClr val="0091EA"/>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Elforbrug!$D$310:$Z$310</c:f>
              <c:numCache>
                <c:formatCode>#,##0</c:formatCode>
                <c:ptCount val="23"/>
                <c:pt idx="0">
                  <c:v>30.686895529754501</c:v>
                </c:pt>
                <c:pt idx="1">
                  <c:v>72.157665882800472</c:v>
                </c:pt>
                <c:pt idx="2">
                  <c:v>8.4228465983125549</c:v>
                </c:pt>
                <c:pt idx="3">
                  <c:v>8.5451039933797688</c:v>
                </c:pt>
                <c:pt idx="4">
                  <c:v>8.0098724784920421</c:v>
                </c:pt>
                <c:pt idx="5">
                  <c:v>10.601462835452317</c:v>
                </c:pt>
                <c:pt idx="6">
                  <c:v>11.920062249310114</c:v>
                </c:pt>
                <c:pt idx="7">
                  <c:v>14.996931828446794</c:v>
                </c:pt>
                <c:pt idx="8">
                  <c:v>16.741209776690461</c:v>
                </c:pt>
                <c:pt idx="9">
                  <c:v>18.294281913966721</c:v>
                </c:pt>
                <c:pt idx="10">
                  <c:v>18.475305128516073</c:v>
                </c:pt>
                <c:pt idx="11">
                  <c:v>22.932910453038073</c:v>
                </c:pt>
                <c:pt idx="12">
                  <c:v>26.562907936038044</c:v>
                </c:pt>
                <c:pt idx="13">
                  <c:v>30.523338977755934</c:v>
                </c:pt>
                <c:pt idx="14">
                  <c:v>40.192196527946244</c:v>
                </c:pt>
                <c:pt idx="15">
                  <c:v>44.715767048558156</c:v>
                </c:pt>
                <c:pt idx="16">
                  <c:v>51.885678345325687</c:v>
                </c:pt>
                <c:pt idx="17">
                  <c:v>50.490097745488264</c:v>
                </c:pt>
                <c:pt idx="18">
                  <c:v>46.892973798193736</c:v>
                </c:pt>
                <c:pt idx="19">
                  <c:v>54.569976783013594</c:v>
                </c:pt>
                <c:pt idx="20">
                  <c:v>65.024191573426748</c:v>
                </c:pt>
                <c:pt idx="21">
                  <c:v>69.331851353217488</c:v>
                </c:pt>
                <c:pt idx="22">
                  <c:v>77.08973032522735</c:v>
                </c:pt>
              </c:numCache>
            </c:numRef>
          </c:val>
        </c:ser>
        <c:ser>
          <c:idx val="4"/>
          <c:order val="4"/>
          <c:tx>
            <c:strRef>
              <c:f>Elforbrug!$B$311</c:f>
              <c:strCache>
                <c:ptCount val="1"/>
                <c:pt idx="0">
                  <c:v>El til vejtransport</c:v>
                </c:pt>
              </c:strCache>
            </c:strRef>
          </c:tx>
          <c:spPr>
            <a:solidFill>
              <a:srgbClr val="1DE2CD"/>
            </a:solidFill>
            <a:ln>
              <a:solidFill>
                <a:srgbClr val="1DE2CD"/>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Elforbrug!$D$311:$Z$311</c:f>
              <c:numCache>
                <c:formatCode>#,##0</c:formatCode>
                <c:ptCount val="23"/>
                <c:pt idx="0">
                  <c:v>137.95000000000002</c:v>
                </c:pt>
                <c:pt idx="1">
                  <c:v>145.42000000000002</c:v>
                </c:pt>
                <c:pt idx="2">
                  <c:v>146.51000000000002</c:v>
                </c:pt>
                <c:pt idx="3">
                  <c:v>158.24</c:v>
                </c:pt>
                <c:pt idx="4">
                  <c:v>172.09</c:v>
                </c:pt>
                <c:pt idx="5">
                  <c:v>194.47000000000003</c:v>
                </c:pt>
                <c:pt idx="6">
                  <c:v>221.11</c:v>
                </c:pt>
                <c:pt idx="7">
                  <c:v>256.28000000000003</c:v>
                </c:pt>
                <c:pt idx="8">
                  <c:v>309.57000000000005</c:v>
                </c:pt>
                <c:pt idx="9">
                  <c:v>379.93</c:v>
                </c:pt>
                <c:pt idx="10">
                  <c:v>467.36</c:v>
                </c:pt>
                <c:pt idx="11">
                  <c:v>571.86</c:v>
                </c:pt>
                <c:pt idx="12">
                  <c:v>691.23</c:v>
                </c:pt>
                <c:pt idx="13">
                  <c:v>846.84</c:v>
                </c:pt>
                <c:pt idx="14">
                  <c:v>1050.4100000000001</c:v>
                </c:pt>
                <c:pt idx="15">
                  <c:v>1303</c:v>
                </c:pt>
                <c:pt idx="16">
                  <c:v>1609.9499999999998</c:v>
                </c:pt>
                <c:pt idx="17">
                  <c:v>1965.92</c:v>
                </c:pt>
                <c:pt idx="18">
                  <c:v>2380.5</c:v>
                </c:pt>
                <c:pt idx="19">
                  <c:v>2860.1000000000004</c:v>
                </c:pt>
                <c:pt idx="20">
                  <c:v>3405.77</c:v>
                </c:pt>
                <c:pt idx="21">
                  <c:v>4031.38</c:v>
                </c:pt>
                <c:pt idx="22">
                  <c:v>4743.3100000000004</c:v>
                </c:pt>
              </c:numCache>
            </c:numRef>
          </c:val>
        </c:ser>
        <c:ser>
          <c:idx val="6"/>
          <c:order val="5"/>
          <c:tx>
            <c:strRef>
              <c:f>Elforbrug!$B$313</c:f>
              <c:strCache>
                <c:ptCount val="1"/>
                <c:pt idx="0">
                  <c:v>Store datacentre</c:v>
                </c:pt>
              </c:strCache>
            </c:strRef>
          </c:tx>
          <c:spPr>
            <a:solidFill>
              <a:srgbClr val="0C2D83"/>
            </a:solidFill>
            <a:ln>
              <a:solidFill>
                <a:srgbClr val="0C2D83"/>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Elforbrug!$D$313:$Z$313</c:f>
              <c:numCache>
                <c:formatCode>#,##0</c:formatCode>
                <c:ptCount val="23"/>
                <c:pt idx="0">
                  <c:v>0</c:v>
                </c:pt>
                <c:pt idx="1">
                  <c:v>235.22835895470885</c:v>
                </c:pt>
                <c:pt idx="2">
                  <c:v>940.91343581883473</c:v>
                </c:pt>
                <c:pt idx="3">
                  <c:v>1881.8268716376676</c:v>
                </c:pt>
                <c:pt idx="4">
                  <c:v>2799.2174715610277</c:v>
                </c:pt>
                <c:pt idx="5">
                  <c:v>3646.0395637979768</c:v>
                </c:pt>
                <c:pt idx="6">
                  <c:v>4398.7703124530435</c:v>
                </c:pt>
                <c:pt idx="7">
                  <c:v>5057.4097175262277</c:v>
                </c:pt>
                <c:pt idx="8">
                  <c:v>5621.9577790175263</c:v>
                </c:pt>
                <c:pt idx="9">
                  <c:v>6115.9373328224128</c:v>
                </c:pt>
                <c:pt idx="10">
                  <c:v>6586.3940507318293</c:v>
                </c:pt>
                <c:pt idx="11">
                  <c:v>7056.8507686412458</c:v>
                </c:pt>
                <c:pt idx="12">
                  <c:v>7527.3074865506596</c:v>
                </c:pt>
                <c:pt idx="13">
                  <c:v>7997.7642044600761</c:v>
                </c:pt>
                <c:pt idx="14">
                  <c:v>8468.2209223694899</c:v>
                </c:pt>
                <c:pt idx="15">
                  <c:v>8938.6776402789055</c:v>
                </c:pt>
                <c:pt idx="16">
                  <c:v>9409.1343581883229</c:v>
                </c:pt>
                <c:pt idx="17">
                  <c:v>9879.5910760977386</c:v>
                </c:pt>
                <c:pt idx="18">
                  <c:v>10350.047794007152</c:v>
                </c:pt>
                <c:pt idx="19">
                  <c:v>10820.504511916566</c:v>
                </c:pt>
                <c:pt idx="20">
                  <c:v>11290.640000000001</c:v>
                </c:pt>
                <c:pt idx="21">
                  <c:v>11761.44</c:v>
                </c:pt>
                <c:pt idx="22">
                  <c:v>12232.240000000002</c:v>
                </c:pt>
              </c:numCache>
            </c:numRef>
          </c:val>
        </c:ser>
        <c:ser>
          <c:idx val="5"/>
          <c:order val="8"/>
          <c:tx>
            <c:strRef>
              <c:f>Elforbrug!$B$312</c:f>
              <c:strCache>
                <c:ptCount val="1"/>
                <c:pt idx="0">
                  <c:v>El til banetransport</c:v>
                </c:pt>
              </c:strCache>
            </c:strRef>
          </c:tx>
          <c:spPr>
            <a:solidFill>
              <a:srgbClr val="FFDA06"/>
            </a:solidFill>
            <a:ln>
              <a:solidFill>
                <a:srgbClr val="FFDA06"/>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Elforbrug!$D$312:$Z$312</c:f>
              <c:numCache>
                <c:formatCode>#,##0</c:formatCode>
                <c:ptCount val="23"/>
                <c:pt idx="0">
                  <c:v>366.95209404000002</c:v>
                </c:pt>
                <c:pt idx="1">
                  <c:v>412.05618808000008</c:v>
                </c:pt>
                <c:pt idx="2">
                  <c:v>488.38608764000003</c:v>
                </c:pt>
                <c:pt idx="3">
                  <c:v>666.02508512000009</c:v>
                </c:pt>
                <c:pt idx="4">
                  <c:v>869.94902444000013</c:v>
                </c:pt>
                <c:pt idx="5">
                  <c:v>1062.9629469199999</c:v>
                </c:pt>
                <c:pt idx="6">
                  <c:v>1306.0073599599998</c:v>
                </c:pt>
                <c:pt idx="7">
                  <c:v>1507.7937494800003</c:v>
                </c:pt>
                <c:pt idx="8">
                  <c:v>1624.2171422800002</c:v>
                </c:pt>
                <c:pt idx="9">
                  <c:v>1707.9355932399999</c:v>
                </c:pt>
                <c:pt idx="10">
                  <c:v>1776.5399670000002</c:v>
                </c:pt>
                <c:pt idx="11">
                  <c:v>1803.5938501999999</c:v>
                </c:pt>
                <c:pt idx="12">
                  <c:v>1825.8399513999998</c:v>
                </c:pt>
                <c:pt idx="13">
                  <c:v>1825.8399513999998</c:v>
                </c:pt>
                <c:pt idx="14">
                  <c:v>1825.8399513999998</c:v>
                </c:pt>
                <c:pt idx="15">
                  <c:v>1825.8399513999998</c:v>
                </c:pt>
                <c:pt idx="16">
                  <c:v>1825.8399513999998</c:v>
                </c:pt>
                <c:pt idx="17">
                  <c:v>1825.8399513999998</c:v>
                </c:pt>
                <c:pt idx="18">
                  <c:v>1825.8399513999998</c:v>
                </c:pt>
                <c:pt idx="19">
                  <c:v>1825.8399513999998</c:v>
                </c:pt>
                <c:pt idx="20">
                  <c:v>1825.8399513999998</c:v>
                </c:pt>
                <c:pt idx="21">
                  <c:v>1825.8399513999998</c:v>
                </c:pt>
                <c:pt idx="22">
                  <c:v>1825.8399513999998</c:v>
                </c:pt>
              </c:numCache>
            </c:numRef>
          </c:val>
        </c:ser>
        <c:dLbls>
          <c:showLegendKey val="0"/>
          <c:showVal val="0"/>
          <c:showCatName val="0"/>
          <c:showSerName val="0"/>
          <c:showPercent val="0"/>
          <c:showBubbleSize val="0"/>
        </c:dLbls>
        <c:axId val="129010688"/>
        <c:axId val="129016576"/>
      </c:areaChart>
      <c:lineChart>
        <c:grouping val="standard"/>
        <c:varyColors val="0"/>
        <c:ser>
          <c:idx val="7"/>
          <c:order val="6"/>
          <c:tx>
            <c:strRef>
              <c:f>Elforbrug!$B$356</c:f>
              <c:strCache>
                <c:ptCount val="1"/>
                <c:pt idx="0">
                  <c:v>Danmark - AF2016</c:v>
                </c:pt>
              </c:strCache>
            </c:strRef>
          </c:tx>
          <c:spPr>
            <a:ln>
              <a:solidFill>
                <a:schemeClr val="accent3"/>
              </a:solidFill>
              <a:prstDash val="sysDash"/>
            </a:ln>
          </c:spPr>
          <c:marker>
            <c:symbol val="none"/>
          </c:marke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Elforbrug!$E$356:$AA$356</c:f>
            </c:numRef>
          </c:val>
          <c:smooth val="0"/>
        </c:ser>
        <c:ser>
          <c:idx val="8"/>
          <c:order val="7"/>
          <c:tx>
            <c:v>Danmark - AF2017</c:v>
          </c:tx>
          <c:marker>
            <c:symbol val="none"/>
          </c:marke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Elforbrug!$D$405:$Z$405</c:f>
            </c:numRef>
          </c:val>
          <c:smooth val="0"/>
        </c:ser>
        <c:dLbls>
          <c:showLegendKey val="0"/>
          <c:showVal val="0"/>
          <c:showCatName val="0"/>
          <c:showSerName val="0"/>
          <c:showPercent val="0"/>
          <c:showBubbleSize val="0"/>
        </c:dLbls>
        <c:marker val="1"/>
        <c:smooth val="0"/>
        <c:axId val="129010688"/>
        <c:axId val="129016576"/>
      </c:lineChart>
      <c:catAx>
        <c:axId val="129010688"/>
        <c:scaling>
          <c:orientation val="minMax"/>
        </c:scaling>
        <c:delete val="0"/>
        <c:axPos val="b"/>
        <c:numFmt formatCode="General" sourceLinked="1"/>
        <c:majorTickMark val="none"/>
        <c:minorTickMark val="none"/>
        <c:tickLblPos val="nextTo"/>
        <c:txPr>
          <a:bodyPr rot="0" vert="horz"/>
          <a:lstStyle/>
          <a:p>
            <a:pPr>
              <a:defRPr/>
            </a:pPr>
            <a:endParaRPr lang="da-DK"/>
          </a:p>
        </c:txPr>
        <c:crossAx val="129016576"/>
        <c:crosses val="autoZero"/>
        <c:auto val="1"/>
        <c:lblAlgn val="ctr"/>
        <c:lblOffset val="100"/>
        <c:noMultiLvlLbl val="0"/>
      </c:catAx>
      <c:valAx>
        <c:axId val="129016576"/>
        <c:scaling>
          <c:orientation val="minMax"/>
          <c:min val="30000"/>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01068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Samlet bruttoelforbrug for Vestdanmark (DK1)</a:t>
            </a:r>
          </a:p>
        </c:rich>
      </c:tx>
      <c:overlay val="0"/>
    </c:title>
    <c:autoTitleDeleted val="0"/>
    <c:plotArea>
      <c:layout/>
      <c:areaChart>
        <c:grouping val="stacked"/>
        <c:varyColors val="0"/>
        <c:ser>
          <c:idx val="1"/>
          <c:order val="0"/>
          <c:tx>
            <c:strRef>
              <c:f>Elforbrug!$B$287</c:f>
              <c:strCache>
                <c:ptCount val="1"/>
                <c:pt idx="0">
                  <c:v>Klassisk</c:v>
                </c:pt>
              </c:strCache>
            </c:strRef>
          </c:tx>
          <c:spPr>
            <a:solidFill>
              <a:srgbClr val="0097A7"/>
            </a:solidFill>
            <a:ln>
              <a:solidFill>
                <a:srgbClr val="0097A7"/>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Elforbrug!$D$287:$Z$287</c:f>
              <c:numCache>
                <c:formatCode>#,##0</c:formatCode>
                <c:ptCount val="23"/>
                <c:pt idx="0">
                  <c:v>18965.81306678689</c:v>
                </c:pt>
                <c:pt idx="1">
                  <c:v>18781.55334828332</c:v>
                </c:pt>
                <c:pt idx="2">
                  <c:v>18596.383867018125</c:v>
                </c:pt>
                <c:pt idx="3">
                  <c:v>18789.464872084522</c:v>
                </c:pt>
                <c:pt idx="4">
                  <c:v>18982.35665898996</c:v>
                </c:pt>
                <c:pt idx="5">
                  <c:v>19175.059127057564</c:v>
                </c:pt>
                <c:pt idx="6">
                  <c:v>19367.572180454154</c:v>
                </c:pt>
                <c:pt idx="7">
                  <c:v>19559.895727902272</c:v>
                </c:pt>
                <c:pt idx="8">
                  <c:v>19627.749723400491</c:v>
                </c:pt>
                <c:pt idx="9">
                  <c:v>19695.686831759031</c:v>
                </c:pt>
                <c:pt idx="10">
                  <c:v>19763.707031902235</c:v>
                </c:pt>
                <c:pt idx="11">
                  <c:v>19831.81030291802</c:v>
                </c:pt>
                <c:pt idx="12">
                  <c:v>19899.99662405625</c:v>
                </c:pt>
                <c:pt idx="13">
                  <c:v>19957.483319709601</c:v>
                </c:pt>
                <c:pt idx="14">
                  <c:v>20015.039911523032</c:v>
                </c:pt>
                <c:pt idx="15">
                  <c:v>20072.666400038193</c:v>
                </c:pt>
                <c:pt idx="16">
                  <c:v>20130.36278579299</c:v>
                </c:pt>
                <c:pt idx="17">
                  <c:v>20188.129069321491</c:v>
                </c:pt>
                <c:pt idx="18">
                  <c:v>20293.48790451945</c:v>
                </c:pt>
                <c:pt idx="19">
                  <c:v>20398.791524097491</c:v>
                </c:pt>
                <c:pt idx="20">
                  <c:v>20504.039742255402</c:v>
                </c:pt>
                <c:pt idx="21">
                  <c:v>20609.232378869558</c:v>
                </c:pt>
                <c:pt idx="22">
                  <c:v>20714.369259277657</c:v>
                </c:pt>
              </c:numCache>
            </c:numRef>
          </c:val>
        </c:ser>
        <c:ser>
          <c:idx val="0"/>
          <c:order val="1"/>
          <c:tx>
            <c:strRef>
              <c:f>Elforbrug!$B$288</c:f>
              <c:strCache>
                <c:ptCount val="1"/>
                <c:pt idx="0">
                  <c:v>Individuelle varmepumper</c:v>
                </c:pt>
              </c:strCache>
            </c:strRef>
          </c:tx>
          <c:spPr>
            <a:solidFill>
              <a:srgbClr val="673AB7"/>
            </a:solidFill>
            <a:ln>
              <a:solidFill>
                <a:srgbClr val="673AB7"/>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Elforbrug!$D$288:$Z$288</c:f>
              <c:numCache>
                <c:formatCode>#,##0</c:formatCode>
                <c:ptCount val="23"/>
                <c:pt idx="0">
                  <c:v>711.9114463727833</c:v>
                </c:pt>
                <c:pt idx="1">
                  <c:v>769.02043955584463</c:v>
                </c:pt>
                <c:pt idx="2">
                  <c:v>828.20967717955989</c:v>
                </c:pt>
                <c:pt idx="3">
                  <c:v>872.53071489174124</c:v>
                </c:pt>
                <c:pt idx="4">
                  <c:v>916.90935781295593</c:v>
                </c:pt>
                <c:pt idx="5">
                  <c:v>961.34575019833937</c:v>
                </c:pt>
                <c:pt idx="6">
                  <c:v>1005.8400293627722</c:v>
                </c:pt>
                <c:pt idx="7">
                  <c:v>1050.3923260932947</c:v>
                </c:pt>
                <c:pt idx="8">
                  <c:v>1115.0849391931358</c:v>
                </c:pt>
                <c:pt idx="9">
                  <c:v>1178.879545520171</c:v>
                </c:pt>
                <c:pt idx="10">
                  <c:v>1241.7761191866709</c:v>
                </c:pt>
                <c:pt idx="11">
                  <c:v>1303.7746345058663</c:v>
                </c:pt>
                <c:pt idx="12">
                  <c:v>1364.8750659899904</c:v>
                </c:pt>
                <c:pt idx="13">
                  <c:v>1411.9944906725291</c:v>
                </c:pt>
                <c:pt idx="14">
                  <c:v>1457.8253945335118</c:v>
                </c:pt>
                <c:pt idx="15">
                  <c:v>1502.3677752788531</c:v>
                </c:pt>
                <c:pt idx="16">
                  <c:v>1545.6216306305255</c:v>
                </c:pt>
                <c:pt idx="17">
                  <c:v>1587.5869583264187</c:v>
                </c:pt>
                <c:pt idx="18">
                  <c:v>1611.4169599733175</c:v>
                </c:pt>
                <c:pt idx="19">
                  <c:v>1635.0932894345599</c:v>
                </c:pt>
                <c:pt idx="20">
                  <c:v>1658.6161467516063</c:v>
                </c:pt>
                <c:pt idx="21">
                  <c:v>1681.9857258542957</c:v>
                </c:pt>
                <c:pt idx="22">
                  <c:v>1705.2022147924686</c:v>
                </c:pt>
              </c:numCache>
            </c:numRef>
          </c:val>
        </c:ser>
        <c:ser>
          <c:idx val="2"/>
          <c:order val="2"/>
          <c:tx>
            <c:strRef>
              <c:f>Elforbrug!$B$289</c:f>
              <c:strCache>
                <c:ptCount val="1"/>
                <c:pt idx="0">
                  <c:v>Store varmepumper</c:v>
                </c:pt>
              </c:strCache>
            </c:strRef>
          </c:tx>
          <c:spPr>
            <a:solidFill>
              <a:srgbClr val="FF5252"/>
            </a:solidFill>
            <a:ln>
              <a:solidFill>
                <a:srgbClr val="FF5252"/>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Elforbrug!$D$289:$Z$289</c:f>
              <c:numCache>
                <c:formatCode>#,##0</c:formatCode>
                <c:ptCount val="23"/>
                <c:pt idx="0">
                  <c:v>60.937538042802892</c:v>
                </c:pt>
                <c:pt idx="1">
                  <c:v>67.09494569991999</c:v>
                </c:pt>
                <c:pt idx="2">
                  <c:v>152.30016391505458</c:v>
                </c:pt>
                <c:pt idx="3">
                  <c:v>271.88712122333391</c:v>
                </c:pt>
                <c:pt idx="4">
                  <c:v>363.8420011483658</c:v>
                </c:pt>
                <c:pt idx="5">
                  <c:v>416.26611310845908</c:v>
                </c:pt>
                <c:pt idx="6">
                  <c:v>458.60505390685381</c:v>
                </c:pt>
                <c:pt idx="7">
                  <c:v>491.82730716074639</c:v>
                </c:pt>
                <c:pt idx="8">
                  <c:v>522.13637851489784</c:v>
                </c:pt>
                <c:pt idx="9">
                  <c:v>543.01210001019763</c:v>
                </c:pt>
                <c:pt idx="10">
                  <c:v>566.41096052637113</c:v>
                </c:pt>
                <c:pt idx="11">
                  <c:v>596.37681526070662</c:v>
                </c:pt>
                <c:pt idx="12">
                  <c:v>670.81063239829859</c:v>
                </c:pt>
                <c:pt idx="13">
                  <c:v>698.36725406689436</c:v>
                </c:pt>
                <c:pt idx="14">
                  <c:v>704.39763782705268</c:v>
                </c:pt>
                <c:pt idx="15">
                  <c:v>702.86712991309139</c:v>
                </c:pt>
                <c:pt idx="16">
                  <c:v>700.25024282142329</c:v>
                </c:pt>
                <c:pt idx="17">
                  <c:v>793.39148534332696</c:v>
                </c:pt>
                <c:pt idx="18">
                  <c:v>853.51874140858695</c:v>
                </c:pt>
                <c:pt idx="19">
                  <c:v>863.0263212678492</c:v>
                </c:pt>
                <c:pt idx="20">
                  <c:v>877.19895293815091</c:v>
                </c:pt>
                <c:pt idx="21">
                  <c:v>885.14937779109312</c:v>
                </c:pt>
                <c:pt idx="22">
                  <c:v>886.02974686921721</c:v>
                </c:pt>
              </c:numCache>
            </c:numRef>
          </c:val>
        </c:ser>
        <c:ser>
          <c:idx val="3"/>
          <c:order val="3"/>
          <c:tx>
            <c:strRef>
              <c:f>Elforbrug!$B$290</c:f>
              <c:strCache>
                <c:ptCount val="1"/>
                <c:pt idx="0">
                  <c:v>Elkedler</c:v>
                </c:pt>
              </c:strCache>
            </c:strRef>
          </c:tx>
          <c:spPr>
            <a:solidFill>
              <a:srgbClr val="0091EA"/>
            </a:solidFill>
            <a:ln>
              <a:solidFill>
                <a:srgbClr val="0091EA"/>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Elforbrug!$D$290:$Z$290</c:f>
              <c:numCache>
                <c:formatCode>#,##0</c:formatCode>
                <c:ptCount val="23"/>
                <c:pt idx="0">
                  <c:v>30.135993372496181</c:v>
                </c:pt>
                <c:pt idx="1">
                  <c:v>33.268010902231758</c:v>
                </c:pt>
                <c:pt idx="2">
                  <c:v>8.3929412382184072</c:v>
                </c:pt>
                <c:pt idx="3">
                  <c:v>8.0547939151743186</c:v>
                </c:pt>
                <c:pt idx="4">
                  <c:v>7.9854739611152876</c:v>
                </c:pt>
                <c:pt idx="5">
                  <c:v>8.4047973122362922</c:v>
                </c:pt>
                <c:pt idx="6">
                  <c:v>9.590077017328781</c:v>
                </c:pt>
                <c:pt idx="7">
                  <c:v>12.198813951354976</c:v>
                </c:pt>
                <c:pt idx="8">
                  <c:v>13.825099910265385</c:v>
                </c:pt>
                <c:pt idx="9">
                  <c:v>15.127685104874105</c:v>
                </c:pt>
                <c:pt idx="10">
                  <c:v>15.254799481207796</c:v>
                </c:pt>
                <c:pt idx="11">
                  <c:v>19.064719109003057</c:v>
                </c:pt>
                <c:pt idx="12">
                  <c:v>22.396949093821462</c:v>
                </c:pt>
                <c:pt idx="13">
                  <c:v>25.835123651694179</c:v>
                </c:pt>
                <c:pt idx="14">
                  <c:v>33.192462330929189</c:v>
                </c:pt>
                <c:pt idx="15">
                  <c:v>36.45057043399661</c:v>
                </c:pt>
                <c:pt idx="16">
                  <c:v>43.069056877246979</c:v>
                </c:pt>
                <c:pt idx="17">
                  <c:v>43.000720594834412</c:v>
                </c:pt>
                <c:pt idx="18">
                  <c:v>32.827901499488206</c:v>
                </c:pt>
                <c:pt idx="19">
                  <c:v>35.896441960286822</c:v>
                </c:pt>
                <c:pt idx="20">
                  <c:v>42.134679909000326</c:v>
                </c:pt>
                <c:pt idx="21">
                  <c:v>45.155710502818273</c:v>
                </c:pt>
                <c:pt idx="22">
                  <c:v>51.860393829151796</c:v>
                </c:pt>
              </c:numCache>
            </c:numRef>
          </c:val>
        </c:ser>
        <c:ser>
          <c:idx val="4"/>
          <c:order val="4"/>
          <c:tx>
            <c:strRef>
              <c:f>Elforbrug!$B$291</c:f>
              <c:strCache>
                <c:ptCount val="1"/>
                <c:pt idx="0">
                  <c:v>El til vejtransport</c:v>
                </c:pt>
              </c:strCache>
            </c:strRef>
          </c:tx>
          <c:spPr>
            <a:solidFill>
              <a:srgbClr val="1DE2CD"/>
            </a:solidFill>
            <a:ln>
              <a:solidFill>
                <a:srgbClr val="1DE2CD"/>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Elforbrug!$D$291:$Z$291</c:f>
              <c:numCache>
                <c:formatCode>#,##0</c:formatCode>
                <c:ptCount val="23"/>
                <c:pt idx="0">
                  <c:v>16.05</c:v>
                </c:pt>
                <c:pt idx="1">
                  <c:v>21.400000000000002</c:v>
                </c:pt>
                <c:pt idx="2">
                  <c:v>24.610000000000003</c:v>
                </c:pt>
                <c:pt idx="3">
                  <c:v>32.1</c:v>
                </c:pt>
                <c:pt idx="4">
                  <c:v>39.590000000000003</c:v>
                </c:pt>
                <c:pt idx="5">
                  <c:v>52.430000000000007</c:v>
                </c:pt>
                <c:pt idx="6">
                  <c:v>67.41</c:v>
                </c:pt>
                <c:pt idx="7">
                  <c:v>87.74</c:v>
                </c:pt>
                <c:pt idx="8">
                  <c:v>118.77000000000001</c:v>
                </c:pt>
                <c:pt idx="9">
                  <c:v>161.57</c:v>
                </c:pt>
                <c:pt idx="10">
                  <c:v>216.14000000000001</c:v>
                </c:pt>
                <c:pt idx="11">
                  <c:v>282.48</c:v>
                </c:pt>
                <c:pt idx="12">
                  <c:v>352.03000000000003</c:v>
                </c:pt>
                <c:pt idx="13">
                  <c:v>442.98</c:v>
                </c:pt>
                <c:pt idx="14">
                  <c:v>561.75</c:v>
                </c:pt>
                <c:pt idx="15">
                  <c:v>708.34</c:v>
                </c:pt>
                <c:pt idx="16">
                  <c:v>887.03</c:v>
                </c:pt>
                <c:pt idx="17">
                  <c:v>1093.54</c:v>
                </c:pt>
                <c:pt idx="18">
                  <c:v>1333.22</c:v>
                </c:pt>
                <c:pt idx="19">
                  <c:v>1611.4200000000003</c:v>
                </c:pt>
                <c:pt idx="20">
                  <c:v>1927.07</c:v>
                </c:pt>
                <c:pt idx="21">
                  <c:v>2289.8000000000002</c:v>
                </c:pt>
                <c:pt idx="22">
                  <c:v>2701.75</c:v>
                </c:pt>
              </c:numCache>
            </c:numRef>
          </c:val>
        </c:ser>
        <c:ser>
          <c:idx val="6"/>
          <c:order val="6"/>
          <c:tx>
            <c:strRef>
              <c:f>Elforbrug!$B$293</c:f>
              <c:strCache>
                <c:ptCount val="1"/>
                <c:pt idx="0">
                  <c:v>Store datacentre</c:v>
                </c:pt>
              </c:strCache>
            </c:strRef>
          </c:tx>
          <c:spPr>
            <a:solidFill>
              <a:srgbClr val="FFDA06"/>
            </a:solidFill>
            <a:ln>
              <a:solidFill>
                <a:srgbClr val="FFDA06"/>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Elforbrug!$D$293:$Z$293</c:f>
              <c:numCache>
                <c:formatCode>#,##0</c:formatCode>
                <c:ptCount val="23"/>
                <c:pt idx="0">
                  <c:v>0</c:v>
                </c:pt>
                <c:pt idx="1">
                  <c:v>235.22835895470885</c:v>
                </c:pt>
                <c:pt idx="2">
                  <c:v>940.91343581883473</c:v>
                </c:pt>
                <c:pt idx="3">
                  <c:v>1881.8268716376676</c:v>
                </c:pt>
                <c:pt idx="4">
                  <c:v>2799.2174715610277</c:v>
                </c:pt>
                <c:pt idx="5">
                  <c:v>3646.0395637979768</c:v>
                </c:pt>
                <c:pt idx="6">
                  <c:v>4398.7703124530435</c:v>
                </c:pt>
                <c:pt idx="7">
                  <c:v>5057.4097175262277</c:v>
                </c:pt>
                <c:pt idx="8">
                  <c:v>5621.9577790175263</c:v>
                </c:pt>
                <c:pt idx="9">
                  <c:v>6115.9373328224128</c:v>
                </c:pt>
                <c:pt idx="10">
                  <c:v>6586.3940507318293</c:v>
                </c:pt>
                <c:pt idx="11">
                  <c:v>7056.8507686412458</c:v>
                </c:pt>
                <c:pt idx="12">
                  <c:v>7527.3074865506596</c:v>
                </c:pt>
                <c:pt idx="13">
                  <c:v>7997.7642044600761</c:v>
                </c:pt>
                <c:pt idx="14">
                  <c:v>8468.2209223694899</c:v>
                </c:pt>
                <c:pt idx="15">
                  <c:v>8938.6776402789055</c:v>
                </c:pt>
                <c:pt idx="16">
                  <c:v>9409.1343581883229</c:v>
                </c:pt>
                <c:pt idx="17">
                  <c:v>9879.5910760977386</c:v>
                </c:pt>
                <c:pt idx="18">
                  <c:v>10350.047794007152</c:v>
                </c:pt>
                <c:pt idx="19">
                  <c:v>10820.504511916566</c:v>
                </c:pt>
                <c:pt idx="20">
                  <c:v>11290.640000000001</c:v>
                </c:pt>
                <c:pt idx="21">
                  <c:v>11761.44</c:v>
                </c:pt>
                <c:pt idx="22">
                  <c:v>12232.240000000002</c:v>
                </c:pt>
              </c:numCache>
            </c:numRef>
          </c:val>
        </c:ser>
        <c:ser>
          <c:idx val="5"/>
          <c:order val="5"/>
          <c:tx>
            <c:strRef>
              <c:f>Elforbrug!$B$292</c:f>
              <c:strCache>
                <c:ptCount val="1"/>
                <c:pt idx="0">
                  <c:v>El til banetransport</c:v>
                </c:pt>
              </c:strCache>
            </c:strRef>
          </c:tx>
          <c:spPr>
            <a:solidFill>
              <a:srgbClr val="0C2D83"/>
            </a:solidFill>
            <a:ln>
              <a:solidFill>
                <a:srgbClr val="0C2D83"/>
              </a:solidFill>
            </a:ln>
          </c:spP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Elforbrug!$D$292:$Z$292</c:f>
              <c:numCache>
                <c:formatCode>#,##0</c:formatCode>
                <c:ptCount val="23"/>
                <c:pt idx="0">
                  <c:v>106.27281516000001</c:v>
                </c:pt>
                <c:pt idx="1">
                  <c:v>118.38563032000002</c:v>
                </c:pt>
                <c:pt idx="2">
                  <c:v>139.52793579999999</c:v>
                </c:pt>
                <c:pt idx="3">
                  <c:v>198.57800440000003</c:v>
                </c:pt>
                <c:pt idx="4">
                  <c:v>282.85301484000001</c:v>
                </c:pt>
                <c:pt idx="5">
                  <c:v>371.18928732000006</c:v>
                </c:pt>
                <c:pt idx="6">
                  <c:v>459.52555979999994</c:v>
                </c:pt>
                <c:pt idx="7">
                  <c:v>542.58012396000015</c:v>
                </c:pt>
                <c:pt idx="8">
                  <c:v>597.74550620000002</c:v>
                </c:pt>
                <c:pt idx="9">
                  <c:v>621.26594660000012</c:v>
                </c:pt>
                <c:pt idx="10">
                  <c:v>628.61230980000016</c:v>
                </c:pt>
                <c:pt idx="11">
                  <c:v>635.95867299999998</c:v>
                </c:pt>
                <c:pt idx="12">
                  <c:v>639.55725419999987</c:v>
                </c:pt>
                <c:pt idx="13">
                  <c:v>639.55725419999987</c:v>
                </c:pt>
                <c:pt idx="14">
                  <c:v>639.55725419999987</c:v>
                </c:pt>
                <c:pt idx="15">
                  <c:v>639.55725419999987</c:v>
                </c:pt>
                <c:pt idx="16">
                  <c:v>639.55725419999987</c:v>
                </c:pt>
                <c:pt idx="17">
                  <c:v>639.55725419999987</c:v>
                </c:pt>
                <c:pt idx="18">
                  <c:v>639.55725419999987</c:v>
                </c:pt>
                <c:pt idx="19">
                  <c:v>639.55725419999987</c:v>
                </c:pt>
                <c:pt idx="20">
                  <c:v>639.55725419999987</c:v>
                </c:pt>
                <c:pt idx="21">
                  <c:v>639.55725419999987</c:v>
                </c:pt>
                <c:pt idx="22">
                  <c:v>639.55725419999987</c:v>
                </c:pt>
              </c:numCache>
            </c:numRef>
          </c:val>
        </c:ser>
        <c:dLbls>
          <c:showLegendKey val="0"/>
          <c:showVal val="0"/>
          <c:showCatName val="0"/>
          <c:showSerName val="0"/>
          <c:showPercent val="0"/>
          <c:showBubbleSize val="0"/>
        </c:dLbls>
        <c:axId val="128946560"/>
        <c:axId val="128948096"/>
      </c:areaChart>
      <c:lineChart>
        <c:grouping val="standard"/>
        <c:varyColors val="0"/>
        <c:ser>
          <c:idx val="7"/>
          <c:order val="7"/>
          <c:tx>
            <c:strRef>
              <c:f>Elforbrug!$B$354</c:f>
              <c:strCache>
                <c:ptCount val="1"/>
                <c:pt idx="0">
                  <c:v>Vestdanmark (DK1) - AF2016</c:v>
                </c:pt>
              </c:strCache>
            </c:strRef>
          </c:tx>
          <c:spPr>
            <a:ln>
              <a:solidFill>
                <a:schemeClr val="accent3">
                  <a:lumMod val="60000"/>
                  <a:lumOff val="40000"/>
                </a:schemeClr>
              </a:solidFill>
              <a:prstDash val="sysDash"/>
            </a:ln>
          </c:spPr>
          <c:marker>
            <c:symbol val="none"/>
          </c:marke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Elforbrug!$E$354:$AA$354</c:f>
            </c:numRef>
          </c:val>
          <c:smooth val="0"/>
        </c:ser>
        <c:ser>
          <c:idx val="8"/>
          <c:order val="8"/>
          <c:tx>
            <c:v>Vestdanmark (DK1) - AF2017</c:v>
          </c:tx>
          <c:marker>
            <c:symbol val="none"/>
          </c:marker>
          <c:cat>
            <c:numRef>
              <c:f>Elforbrug!$D$285:$Z$285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Elforbrug!$D$403:$Z$403</c:f>
            </c:numRef>
          </c:val>
          <c:smooth val="0"/>
        </c:ser>
        <c:dLbls>
          <c:showLegendKey val="0"/>
          <c:showVal val="0"/>
          <c:showCatName val="0"/>
          <c:showSerName val="0"/>
          <c:showPercent val="0"/>
          <c:showBubbleSize val="0"/>
        </c:dLbls>
        <c:marker val="1"/>
        <c:smooth val="0"/>
        <c:axId val="128946560"/>
        <c:axId val="128948096"/>
      </c:lineChart>
      <c:catAx>
        <c:axId val="128946560"/>
        <c:scaling>
          <c:orientation val="minMax"/>
        </c:scaling>
        <c:delete val="0"/>
        <c:axPos val="b"/>
        <c:numFmt formatCode="General" sourceLinked="1"/>
        <c:majorTickMark val="none"/>
        <c:minorTickMark val="none"/>
        <c:tickLblPos val="nextTo"/>
        <c:txPr>
          <a:bodyPr rot="0" vert="horz"/>
          <a:lstStyle/>
          <a:p>
            <a:pPr>
              <a:defRPr/>
            </a:pPr>
            <a:endParaRPr lang="da-DK"/>
          </a:p>
        </c:txPr>
        <c:crossAx val="128948096"/>
        <c:crosses val="autoZero"/>
        <c:auto val="1"/>
        <c:lblAlgn val="ctr"/>
        <c:lblOffset val="100"/>
        <c:noMultiLvlLbl val="0"/>
      </c:catAx>
      <c:valAx>
        <c:axId val="128948096"/>
        <c:scaling>
          <c:orientation val="minMax"/>
          <c:min val="10000"/>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894656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Elkapacitet for store varmepumper</a:t>
            </a:r>
          </a:p>
        </c:rich>
      </c:tx>
      <c:overlay val="0"/>
    </c:title>
    <c:autoTitleDeleted val="0"/>
    <c:plotArea>
      <c:layout/>
      <c:areaChart>
        <c:grouping val="stacked"/>
        <c:varyColors val="0"/>
        <c:ser>
          <c:idx val="0"/>
          <c:order val="0"/>
          <c:tx>
            <c:strRef>
              <c:f>Elforbrug!$B$94</c:f>
              <c:strCache>
                <c:ptCount val="1"/>
                <c:pt idx="0">
                  <c:v>Centrale</c:v>
                </c:pt>
              </c:strCache>
            </c:strRef>
          </c:tx>
          <c:spPr>
            <a:solidFill>
              <a:srgbClr val="0097A7"/>
            </a:solidFill>
            <a:ln>
              <a:solidFill>
                <a:srgbClr val="0097A7"/>
              </a:solidFill>
            </a:ln>
          </c:spP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Elforbrug!$D$94:$Z$94</c:f>
              <c:numCache>
                <c:formatCode>#,##0</c:formatCode>
                <c:ptCount val="23"/>
                <c:pt idx="0">
                  <c:v>3.65079365079364</c:v>
                </c:pt>
                <c:pt idx="1">
                  <c:v>3.65079365079364</c:v>
                </c:pt>
                <c:pt idx="2">
                  <c:v>4.9931136507936404</c:v>
                </c:pt>
                <c:pt idx="3">
                  <c:v>5.8822279365079204</c:v>
                </c:pt>
                <c:pt idx="4">
                  <c:v>6.3296679365079207</c:v>
                </c:pt>
                <c:pt idx="5">
                  <c:v>6.6600107936507804</c:v>
                </c:pt>
                <c:pt idx="6">
                  <c:v>10.46801079365078</c:v>
                </c:pt>
                <c:pt idx="7">
                  <c:v>11.829370793650781</c:v>
                </c:pt>
                <c:pt idx="8">
                  <c:v>12.723053650793641</c:v>
                </c:pt>
                <c:pt idx="9">
                  <c:v>13.069913650793641</c:v>
                </c:pt>
                <c:pt idx="10">
                  <c:v>13.069913650793641</c:v>
                </c:pt>
                <c:pt idx="11">
                  <c:v>15.440393650793641</c:v>
                </c:pt>
                <c:pt idx="12">
                  <c:v>40.018412698412646</c:v>
                </c:pt>
                <c:pt idx="13">
                  <c:v>40.018412698412646</c:v>
                </c:pt>
                <c:pt idx="14">
                  <c:v>40.018412698412646</c:v>
                </c:pt>
                <c:pt idx="15">
                  <c:v>40.018412698412646</c:v>
                </c:pt>
                <c:pt idx="16">
                  <c:v>40.018412698412646</c:v>
                </c:pt>
                <c:pt idx="17">
                  <c:v>68.351746031745947</c:v>
                </c:pt>
                <c:pt idx="18">
                  <c:v>128.8279365079363</c:v>
                </c:pt>
                <c:pt idx="19">
                  <c:v>195.4946031746029</c:v>
                </c:pt>
                <c:pt idx="20">
                  <c:v>195.4946031746029</c:v>
                </c:pt>
                <c:pt idx="21">
                  <c:v>195.4946031746029</c:v>
                </c:pt>
                <c:pt idx="22">
                  <c:v>195.4946031746029</c:v>
                </c:pt>
              </c:numCache>
            </c:numRef>
          </c:val>
        </c:ser>
        <c:ser>
          <c:idx val="1"/>
          <c:order val="1"/>
          <c:tx>
            <c:strRef>
              <c:f>Elforbrug!$B$95</c:f>
              <c:strCache>
                <c:ptCount val="1"/>
                <c:pt idx="0">
                  <c:v>Decentrale</c:v>
                </c:pt>
              </c:strCache>
            </c:strRef>
          </c:tx>
          <c:spPr>
            <a:solidFill>
              <a:srgbClr val="1D4C57"/>
            </a:solidFill>
            <a:ln>
              <a:solidFill>
                <a:srgbClr val="1D4C57"/>
              </a:solidFill>
            </a:ln>
          </c:spP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Elforbrug!$D$95:$Z$95</c:f>
              <c:numCache>
                <c:formatCode>#,##0</c:formatCode>
                <c:ptCount val="23"/>
                <c:pt idx="0">
                  <c:v>12.425999999999981</c:v>
                </c:pt>
                <c:pt idx="1">
                  <c:v>15.857746031746011</c:v>
                </c:pt>
                <c:pt idx="2">
                  <c:v>27.219572681041821</c:v>
                </c:pt>
                <c:pt idx="3">
                  <c:v>41.550541515631778</c:v>
                </c:pt>
                <c:pt idx="4">
                  <c:v>55.746536198461087</c:v>
                </c:pt>
                <c:pt idx="5">
                  <c:v>67.514655350211726</c:v>
                </c:pt>
                <c:pt idx="6">
                  <c:v>76.425433350199327</c:v>
                </c:pt>
                <c:pt idx="7">
                  <c:v>81.999460028284318</c:v>
                </c:pt>
                <c:pt idx="8">
                  <c:v>87.636023920628375</c:v>
                </c:pt>
                <c:pt idx="9">
                  <c:v>92.200129304600964</c:v>
                </c:pt>
                <c:pt idx="10">
                  <c:v>98.170896521580758</c:v>
                </c:pt>
                <c:pt idx="11">
                  <c:v>102.67166339718216</c:v>
                </c:pt>
                <c:pt idx="12">
                  <c:v>110.02107992172266</c:v>
                </c:pt>
                <c:pt idx="13">
                  <c:v>116.58817948882285</c:v>
                </c:pt>
                <c:pt idx="14">
                  <c:v>119.82194572258905</c:v>
                </c:pt>
                <c:pt idx="15">
                  <c:v>126.38904528968865</c:v>
                </c:pt>
                <c:pt idx="16">
                  <c:v>129.62281152345486</c:v>
                </c:pt>
                <c:pt idx="17">
                  <c:v>135.33401928559937</c:v>
                </c:pt>
                <c:pt idx="18">
                  <c:v>135.33401928560011</c:v>
                </c:pt>
                <c:pt idx="19">
                  <c:v>135.33401928560011</c:v>
                </c:pt>
                <c:pt idx="20">
                  <c:v>135.33401928560011</c:v>
                </c:pt>
                <c:pt idx="21">
                  <c:v>137.83720611969412</c:v>
                </c:pt>
                <c:pt idx="22">
                  <c:v>137.83720611969412</c:v>
                </c:pt>
              </c:numCache>
            </c:numRef>
          </c:val>
        </c:ser>
        <c:dLbls>
          <c:showLegendKey val="0"/>
          <c:showVal val="0"/>
          <c:showCatName val="0"/>
          <c:showSerName val="0"/>
          <c:showPercent val="0"/>
          <c:showBubbleSize val="0"/>
        </c:dLbls>
        <c:axId val="129845888"/>
        <c:axId val="129847680"/>
      </c:areaChart>
      <c:lineChart>
        <c:grouping val="stacked"/>
        <c:varyColors val="0"/>
        <c:ser>
          <c:idx val="2"/>
          <c:order val="2"/>
          <c:tx>
            <c:v>Centrale, AF2016</c:v>
          </c:tx>
          <c:spPr>
            <a:ln>
              <a:solidFill>
                <a:schemeClr val="accent5"/>
              </a:solidFill>
              <a:prstDash val="sysDash"/>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Elforbrug!$D$358:$AA$358</c:f>
            </c:numRef>
          </c:val>
          <c:smooth val="0"/>
        </c:ser>
        <c:ser>
          <c:idx val="3"/>
          <c:order val="3"/>
          <c:tx>
            <c:v>Decentrale, AF2016</c:v>
          </c:tx>
          <c:spPr>
            <a:ln>
              <a:solidFill>
                <a:schemeClr val="accent2">
                  <a:lumMod val="75000"/>
                </a:schemeClr>
              </a:solidFill>
              <a:prstDash val="sysDash"/>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Elforbrug!$D$359:$AA$359</c:f>
            </c:numRef>
          </c:val>
          <c:smooth val="0"/>
        </c:ser>
        <c:ser>
          <c:idx val="4"/>
          <c:order val="4"/>
          <c:tx>
            <c:v>Centrale, AF2017</c:v>
          </c:tx>
          <c:marker>
            <c:symbol val="none"/>
          </c:marker>
          <c:val>
            <c:numRef>
              <c:f>Elforbrug!$D$410:$Z$410</c:f>
            </c:numRef>
          </c:val>
          <c:smooth val="0"/>
        </c:ser>
        <c:ser>
          <c:idx val="5"/>
          <c:order val="5"/>
          <c:tx>
            <c:v>Decentrale, AF2017</c:v>
          </c:tx>
          <c:marker>
            <c:symbol val="none"/>
          </c:marker>
          <c:val>
            <c:numRef>
              <c:f>Elforbrug!$D$411:$Z$411</c:f>
            </c:numRef>
          </c:val>
          <c:smooth val="0"/>
        </c:ser>
        <c:dLbls>
          <c:showLegendKey val="0"/>
          <c:showVal val="0"/>
          <c:showCatName val="0"/>
          <c:showSerName val="0"/>
          <c:showPercent val="0"/>
          <c:showBubbleSize val="0"/>
        </c:dLbls>
        <c:marker val="1"/>
        <c:smooth val="0"/>
        <c:axId val="129845888"/>
        <c:axId val="129847680"/>
      </c:lineChart>
      <c:catAx>
        <c:axId val="129845888"/>
        <c:scaling>
          <c:orientation val="minMax"/>
        </c:scaling>
        <c:delete val="0"/>
        <c:axPos val="b"/>
        <c:numFmt formatCode="General" sourceLinked="1"/>
        <c:majorTickMark val="none"/>
        <c:minorTickMark val="none"/>
        <c:tickLblPos val="nextTo"/>
        <c:txPr>
          <a:bodyPr rot="0" vert="horz"/>
          <a:lstStyle/>
          <a:p>
            <a:pPr>
              <a:defRPr/>
            </a:pPr>
            <a:endParaRPr lang="da-DK"/>
          </a:p>
        </c:txPr>
        <c:crossAx val="129847680"/>
        <c:crosses val="autoZero"/>
        <c:auto val="1"/>
        <c:lblAlgn val="ctr"/>
        <c:lblOffset val="100"/>
        <c:noMultiLvlLbl val="0"/>
      </c:catAx>
      <c:valAx>
        <c:axId val="129847680"/>
        <c:scaling>
          <c:orientation val="minMax"/>
        </c:scaling>
        <c:delete val="0"/>
        <c:axPos val="l"/>
        <c:majorGridlines>
          <c:spPr>
            <a:ln>
              <a:solidFill>
                <a:srgbClr val="D7D7D7"/>
              </a:solidFill>
            </a:ln>
          </c:spPr>
        </c:majorGridlines>
        <c:title>
          <c:tx>
            <c:rich>
              <a:bodyPr rot="-5400000" vert="horz"/>
              <a:lstStyle/>
              <a:p>
                <a:pPr>
                  <a:defRPr/>
                </a:pPr>
                <a:r>
                  <a:rPr lang="en-US"/>
                  <a:t>MWe</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84588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Priser på fossile brændsler an decentralt værk</a:t>
            </a:r>
          </a:p>
        </c:rich>
      </c:tx>
      <c:overlay val="0"/>
    </c:title>
    <c:autoTitleDeleted val="0"/>
    <c:plotArea>
      <c:layout/>
      <c:lineChart>
        <c:grouping val="standard"/>
        <c:varyColors val="0"/>
        <c:ser>
          <c:idx val="0"/>
          <c:order val="0"/>
          <c:tx>
            <c:strRef>
              <c:f>'Brændselspriser og CO2-kvoter'!$B$22</c:f>
              <c:strCache>
                <c:ptCount val="1"/>
                <c:pt idx="0">
                  <c:v>Gasolie</c:v>
                </c:pt>
              </c:strCache>
            </c:strRef>
          </c:tx>
          <c:spPr>
            <a:ln>
              <a:solidFill>
                <a:srgbClr val="0097A7"/>
              </a:solidFill>
            </a:ln>
          </c:spPr>
          <c:marker>
            <c:symbol val="none"/>
          </c:marker>
          <c:cat>
            <c:numRef>
              <c:f>'Brændselspriser og CO2-kvoter'!$E$13:$AA$13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 og CO2-kvoter'!$E$22:$AA$22</c:f>
              <c:numCache>
                <c:formatCode>0.0</c:formatCode>
                <c:ptCount val="23"/>
                <c:pt idx="0">
                  <c:v>102.3104251328233</c:v>
                </c:pt>
                <c:pt idx="1">
                  <c:v>103.05178796995769</c:v>
                </c:pt>
                <c:pt idx="2">
                  <c:v>103.97382274850283</c:v>
                </c:pt>
                <c:pt idx="3">
                  <c:v>105.77188899897229</c:v>
                </c:pt>
                <c:pt idx="4">
                  <c:v>107.56600829801657</c:v>
                </c:pt>
                <c:pt idx="5">
                  <c:v>109.24603389193106</c:v>
                </c:pt>
                <c:pt idx="6">
                  <c:v>110.9535966432199</c:v>
                </c:pt>
                <c:pt idx="7">
                  <c:v>112.55411049689897</c:v>
                </c:pt>
                <c:pt idx="8">
                  <c:v>115.24543763900819</c:v>
                </c:pt>
                <c:pt idx="9">
                  <c:v>117.36079589318577</c:v>
                </c:pt>
                <c:pt idx="10">
                  <c:v>119.38857830116581</c:v>
                </c:pt>
                <c:pt idx="11">
                  <c:v>121.29973517819484</c:v>
                </c:pt>
                <c:pt idx="12">
                  <c:v>123.16257234916148</c:v>
                </c:pt>
                <c:pt idx="13">
                  <c:v>124.98469451223755</c:v>
                </c:pt>
                <c:pt idx="14">
                  <c:v>126.85205524820601</c:v>
                </c:pt>
                <c:pt idx="15">
                  <c:v>128.59578435440511</c:v>
                </c:pt>
                <c:pt idx="16">
                  <c:v>130.26337675043379</c:v>
                </c:pt>
                <c:pt idx="17">
                  <c:v>131.83367376115945</c:v>
                </c:pt>
                <c:pt idx="18">
                  <c:v>133.48310095465925</c:v>
                </c:pt>
                <c:pt idx="19">
                  <c:v>135.15617925371203</c:v>
                </c:pt>
                <c:pt idx="20">
                  <c:v>136.75810297361119</c:v>
                </c:pt>
                <c:pt idx="21">
                  <c:v>138.24852382872547</c:v>
                </c:pt>
                <c:pt idx="22">
                  <c:v>139.69562737633407</c:v>
                </c:pt>
              </c:numCache>
            </c:numRef>
          </c:val>
          <c:smooth val="0"/>
        </c:ser>
        <c:ser>
          <c:idx val="1"/>
          <c:order val="1"/>
          <c:tx>
            <c:strRef>
              <c:f>'Brændselspriser og CO2-kvoter'!$B$23</c:f>
              <c:strCache>
                <c:ptCount val="1"/>
                <c:pt idx="0">
                  <c:v>Naturgas (LHV, inkl. sunk costs)</c:v>
                </c:pt>
              </c:strCache>
            </c:strRef>
          </c:tx>
          <c:spPr>
            <a:ln>
              <a:solidFill>
                <a:srgbClr val="1D4C57"/>
              </a:solidFill>
            </a:ln>
          </c:spPr>
          <c:marker>
            <c:symbol val="none"/>
          </c:marker>
          <c:cat>
            <c:numRef>
              <c:f>'Brændselspriser og CO2-kvoter'!$E$13:$AA$13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 og CO2-kvoter'!$E$23:$AA$23</c:f>
              <c:numCache>
                <c:formatCode>0.0</c:formatCode>
                <c:ptCount val="23"/>
                <c:pt idx="0">
                  <c:v>52.255044482543511</c:v>
                </c:pt>
                <c:pt idx="1">
                  <c:v>49.730824641672072</c:v>
                </c:pt>
                <c:pt idx="2">
                  <c:v>45.447329755223834</c:v>
                </c:pt>
                <c:pt idx="3">
                  <c:v>46.375365784578207</c:v>
                </c:pt>
                <c:pt idx="4">
                  <c:v>47.758394526897973</c:v>
                </c:pt>
                <c:pt idx="5">
                  <c:v>49.021352491982867</c:v>
                </c:pt>
                <c:pt idx="6">
                  <c:v>50.241821757338599</c:v>
                </c:pt>
                <c:pt idx="7">
                  <c:v>51.415342353177039</c:v>
                </c:pt>
                <c:pt idx="8">
                  <c:v>52.980878231199611</c:v>
                </c:pt>
                <c:pt idx="9">
                  <c:v>54.358022267388087</c:v>
                </c:pt>
                <c:pt idx="10">
                  <c:v>55.692643469140158</c:v>
                </c:pt>
                <c:pt idx="11">
                  <c:v>56.965706581302967</c:v>
                </c:pt>
                <c:pt idx="12">
                  <c:v>58.220018383009077</c:v>
                </c:pt>
                <c:pt idx="13">
                  <c:v>59.374073505721142</c:v>
                </c:pt>
                <c:pt idx="14">
                  <c:v>60.497058218926966</c:v>
                </c:pt>
                <c:pt idx="15">
                  <c:v>61.559074205232832</c:v>
                </c:pt>
                <c:pt idx="16">
                  <c:v>62.589059373886776</c:v>
                </c:pt>
                <c:pt idx="17">
                  <c:v>63.573433649456319</c:v>
                </c:pt>
                <c:pt idx="18">
                  <c:v>64.762932974922293</c:v>
                </c:pt>
                <c:pt idx="19">
                  <c:v>65.509657057896561</c:v>
                </c:pt>
                <c:pt idx="20">
                  <c:v>66.223245453613202</c:v>
                </c:pt>
                <c:pt idx="21">
                  <c:v>66.879021120284861</c:v>
                </c:pt>
                <c:pt idx="22">
                  <c:v>67.517610750236344</c:v>
                </c:pt>
              </c:numCache>
            </c:numRef>
          </c:val>
          <c:smooth val="0"/>
        </c:ser>
        <c:ser>
          <c:idx val="3"/>
          <c:order val="2"/>
          <c:tx>
            <c:strRef>
              <c:f>'Brændselspriser og CO2-kvoter'!$D$81</c:f>
              <c:strCache>
                <c:ptCount val="1"/>
                <c:pt idx="0">
                  <c:v>Naturgas - AF2016</c:v>
                </c:pt>
              </c:strCache>
            </c:strRef>
          </c:tx>
          <c:spPr>
            <a:ln>
              <a:solidFill>
                <a:schemeClr val="accent2"/>
              </a:solidFill>
              <a:prstDash val="sysDash"/>
            </a:ln>
          </c:spPr>
          <c:marker>
            <c:symbol val="none"/>
          </c:marker>
          <c:val>
            <c:numRef>
              <c:f>'Brændselspriser og CO2-kvoter'!$E$81:$AA$81</c:f>
            </c:numRef>
          </c:val>
          <c:smooth val="0"/>
        </c:ser>
        <c:ser>
          <c:idx val="4"/>
          <c:order val="3"/>
          <c:tx>
            <c:v>Naturgas - AF2017</c:v>
          </c:tx>
          <c:spPr>
            <a:ln>
              <a:solidFill>
                <a:schemeClr val="accent2">
                  <a:lumMod val="75000"/>
                </a:schemeClr>
              </a:solidFill>
              <a:prstDash val="sysDash"/>
            </a:ln>
          </c:spPr>
          <c:marker>
            <c:symbol val="none"/>
          </c:marker>
          <c:val>
            <c:numRef>
              <c:f>'Brændselspriser og CO2-kvoter'!$E$105:$AA$105</c:f>
            </c:numRef>
          </c:val>
          <c:smooth val="0"/>
        </c:ser>
        <c:ser>
          <c:idx val="5"/>
          <c:order val="4"/>
          <c:tx>
            <c:v>Naturgas (ekskl. sunk costs) - AF2017</c:v>
          </c:tx>
          <c:spPr>
            <a:ln>
              <a:solidFill>
                <a:schemeClr val="accent3">
                  <a:lumMod val="75000"/>
                </a:schemeClr>
              </a:solidFill>
              <a:prstDash val="sysDash"/>
            </a:ln>
          </c:spPr>
          <c:marker>
            <c:symbol val="none"/>
          </c:marker>
          <c:val>
            <c:numRef>
              <c:f>'Brændselspriser og CO2-kvoter'!$E$106:$AA$106</c:f>
            </c:numRef>
          </c:val>
          <c:smooth val="0"/>
        </c:ser>
        <c:ser>
          <c:idx val="6"/>
          <c:order val="5"/>
          <c:tx>
            <c:v>Gasolie - AF2017</c:v>
          </c:tx>
          <c:spPr>
            <a:ln>
              <a:solidFill>
                <a:schemeClr val="accent5">
                  <a:lumMod val="75000"/>
                </a:schemeClr>
              </a:solidFill>
              <a:prstDash val="sysDash"/>
            </a:ln>
          </c:spPr>
          <c:marker>
            <c:symbol val="none"/>
          </c:marker>
          <c:val>
            <c:numRef>
              <c:f>'Brændselspriser og CO2-kvoter'!$E$104:$AA$104</c:f>
            </c:numRef>
          </c:val>
          <c:smooth val="0"/>
        </c:ser>
        <c:dLbls>
          <c:showLegendKey val="0"/>
          <c:showVal val="0"/>
          <c:showCatName val="0"/>
          <c:showSerName val="0"/>
          <c:showPercent val="0"/>
          <c:showBubbleSize val="0"/>
        </c:dLbls>
        <c:marker val="1"/>
        <c:smooth val="0"/>
        <c:axId val="113240320"/>
        <c:axId val="119676928"/>
      </c:lineChart>
      <c:catAx>
        <c:axId val="113240320"/>
        <c:scaling>
          <c:orientation val="minMax"/>
        </c:scaling>
        <c:delete val="0"/>
        <c:axPos val="b"/>
        <c:numFmt formatCode="General" sourceLinked="1"/>
        <c:majorTickMark val="none"/>
        <c:minorTickMark val="none"/>
        <c:tickLblPos val="nextTo"/>
        <c:txPr>
          <a:bodyPr rot="0" vert="horz"/>
          <a:lstStyle/>
          <a:p>
            <a:pPr>
              <a:defRPr/>
            </a:pPr>
            <a:endParaRPr lang="da-DK"/>
          </a:p>
        </c:txPr>
        <c:crossAx val="119676928"/>
        <c:crosses val="autoZero"/>
        <c:auto val="1"/>
        <c:lblAlgn val="ctr"/>
        <c:lblOffset val="100"/>
        <c:noMultiLvlLbl val="0"/>
      </c:catAx>
      <c:valAx>
        <c:axId val="119676928"/>
        <c:scaling>
          <c:orientation val="minMax"/>
        </c:scaling>
        <c:delete val="0"/>
        <c:axPos val="l"/>
        <c:majorGridlines>
          <c:spPr>
            <a:ln>
              <a:solidFill>
                <a:srgbClr val="D7D7D7"/>
              </a:solidFill>
            </a:ln>
          </c:spPr>
        </c:majorGridlines>
        <c:title>
          <c:tx>
            <c:strRef>
              <c:f>'Brændselspriser og CO2-kvoter'!$B$116</c:f>
              <c:strCache>
                <c:ptCount val="1"/>
                <c:pt idx="0">
                  <c:v>kr./GJ (2018-priser)</c:v>
                </c:pt>
              </c:strCache>
            </c:strRef>
          </c:tx>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1324032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baseline="0"/>
              <a:t>Elkapacitet for elkedler</a:t>
            </a:r>
            <a:endParaRPr lang="da-DK" sz="1200"/>
          </a:p>
        </c:rich>
      </c:tx>
      <c:overlay val="0"/>
    </c:title>
    <c:autoTitleDeleted val="0"/>
    <c:plotArea>
      <c:layout/>
      <c:areaChart>
        <c:grouping val="stacked"/>
        <c:varyColors val="0"/>
        <c:ser>
          <c:idx val="0"/>
          <c:order val="0"/>
          <c:tx>
            <c:v>Vestdanmark</c:v>
          </c:tx>
          <c:spPr>
            <a:solidFill>
              <a:srgbClr val="0097A7"/>
            </a:solidFill>
            <a:ln>
              <a:solidFill>
                <a:srgbClr val="0097A7"/>
              </a:solidFill>
            </a:ln>
          </c:spPr>
          <c:cat>
            <c:numRef>
              <c:f>Elforbrug!$D$123:$AA$123</c:f>
              <c:numCache>
                <c:formatCode>General</c:formatCode>
                <c:ptCount val="24"/>
              </c:numCache>
            </c:numRef>
          </c:cat>
          <c:val>
            <c:numRef>
              <c:f>Elforbrug!$D$127:$Z$127</c:f>
              <c:numCache>
                <c:formatCode>0</c:formatCode>
                <c:ptCount val="23"/>
                <c:pt idx="0">
                  <c:v>526</c:v>
                </c:pt>
                <c:pt idx="1">
                  <c:v>601</c:v>
                </c:pt>
                <c:pt idx="2">
                  <c:v>609</c:v>
                </c:pt>
                <c:pt idx="3">
                  <c:v>647</c:v>
                </c:pt>
                <c:pt idx="4">
                  <c:v>647</c:v>
                </c:pt>
                <c:pt idx="5">
                  <c:v>647</c:v>
                </c:pt>
                <c:pt idx="6">
                  <c:v>647</c:v>
                </c:pt>
                <c:pt idx="7">
                  <c:v>647</c:v>
                </c:pt>
                <c:pt idx="8">
                  <c:v>647</c:v>
                </c:pt>
                <c:pt idx="9">
                  <c:v>647</c:v>
                </c:pt>
                <c:pt idx="10">
                  <c:v>647</c:v>
                </c:pt>
                <c:pt idx="11">
                  <c:v>647</c:v>
                </c:pt>
                <c:pt idx="12">
                  <c:v>647</c:v>
                </c:pt>
                <c:pt idx="13">
                  <c:v>647</c:v>
                </c:pt>
                <c:pt idx="14">
                  <c:v>647</c:v>
                </c:pt>
                <c:pt idx="15">
                  <c:v>647</c:v>
                </c:pt>
                <c:pt idx="16">
                  <c:v>647</c:v>
                </c:pt>
                <c:pt idx="17">
                  <c:v>647</c:v>
                </c:pt>
                <c:pt idx="18">
                  <c:v>647</c:v>
                </c:pt>
                <c:pt idx="19">
                  <c:v>647</c:v>
                </c:pt>
                <c:pt idx="20">
                  <c:v>647</c:v>
                </c:pt>
                <c:pt idx="21">
                  <c:v>647</c:v>
                </c:pt>
                <c:pt idx="22">
                  <c:v>647</c:v>
                </c:pt>
              </c:numCache>
            </c:numRef>
          </c:val>
        </c:ser>
        <c:ser>
          <c:idx val="1"/>
          <c:order val="1"/>
          <c:tx>
            <c:v>Østdanmark</c:v>
          </c:tx>
          <c:spPr>
            <a:solidFill>
              <a:srgbClr val="673AB7"/>
            </a:solidFill>
            <a:ln>
              <a:solidFill>
                <a:srgbClr val="673AB7"/>
              </a:solidFill>
            </a:ln>
          </c:spPr>
          <c:val>
            <c:numRef>
              <c:f>Elforbrug!$D$128:$Z$128</c:f>
              <c:numCache>
                <c:formatCode>0</c:formatCode>
                <c:ptCount val="23"/>
                <c:pt idx="0">
                  <c:v>135</c:v>
                </c:pt>
                <c:pt idx="1">
                  <c:v>175</c:v>
                </c:pt>
                <c:pt idx="2">
                  <c:v>175</c:v>
                </c:pt>
                <c:pt idx="3">
                  <c:v>255</c:v>
                </c:pt>
                <c:pt idx="4">
                  <c:v>255</c:v>
                </c:pt>
                <c:pt idx="5">
                  <c:v>255</c:v>
                </c:pt>
                <c:pt idx="6">
                  <c:v>255</c:v>
                </c:pt>
                <c:pt idx="7">
                  <c:v>255</c:v>
                </c:pt>
                <c:pt idx="8">
                  <c:v>255</c:v>
                </c:pt>
                <c:pt idx="9">
                  <c:v>255</c:v>
                </c:pt>
                <c:pt idx="10">
                  <c:v>255</c:v>
                </c:pt>
                <c:pt idx="11">
                  <c:v>255</c:v>
                </c:pt>
                <c:pt idx="12">
                  <c:v>255</c:v>
                </c:pt>
                <c:pt idx="13">
                  <c:v>255</c:v>
                </c:pt>
                <c:pt idx="14">
                  <c:v>255</c:v>
                </c:pt>
                <c:pt idx="15">
                  <c:v>255</c:v>
                </c:pt>
                <c:pt idx="16">
                  <c:v>255</c:v>
                </c:pt>
                <c:pt idx="17">
                  <c:v>255</c:v>
                </c:pt>
                <c:pt idx="18">
                  <c:v>255</c:v>
                </c:pt>
                <c:pt idx="19">
                  <c:v>255</c:v>
                </c:pt>
                <c:pt idx="20">
                  <c:v>255</c:v>
                </c:pt>
                <c:pt idx="21">
                  <c:v>255</c:v>
                </c:pt>
                <c:pt idx="22">
                  <c:v>255</c:v>
                </c:pt>
              </c:numCache>
            </c:numRef>
          </c:val>
        </c:ser>
        <c:dLbls>
          <c:showLegendKey val="0"/>
          <c:showVal val="0"/>
          <c:showCatName val="0"/>
          <c:showSerName val="0"/>
          <c:showPercent val="0"/>
          <c:showBubbleSize val="0"/>
        </c:dLbls>
        <c:axId val="129889024"/>
        <c:axId val="129890560"/>
      </c:areaChart>
      <c:lineChart>
        <c:grouping val="standard"/>
        <c:varyColors val="0"/>
        <c:ser>
          <c:idx val="2"/>
          <c:order val="2"/>
          <c:tx>
            <c:v>Forbrug, Vestdanmark</c:v>
          </c:tx>
          <c:spPr>
            <a:ln>
              <a:solidFill>
                <a:srgbClr val="FF5252"/>
              </a:solidFill>
            </a:ln>
          </c:spPr>
          <c:marker>
            <c:symbol val="none"/>
          </c:marker>
          <c:cat>
            <c:numRef>
              <c:f>Elforbrug!$D$123:$AA$123</c:f>
              <c:numCache>
                <c:formatCode>General</c:formatCode>
                <c:ptCount val="24"/>
              </c:numCache>
            </c:numRef>
          </c:cat>
          <c:val>
            <c:numRef>
              <c:f>Elforbrug!$D$258:$Z$258</c:f>
              <c:numCache>
                <c:formatCode>#,##0</c:formatCode>
                <c:ptCount val="23"/>
                <c:pt idx="0">
                  <c:v>28.164479787379605</c:v>
                </c:pt>
                <c:pt idx="1">
                  <c:v>31.09159897404837</c:v>
                </c:pt>
                <c:pt idx="2">
                  <c:v>7.8438703160919694</c:v>
                </c:pt>
                <c:pt idx="3">
                  <c:v>7.5278447805367463</c:v>
                </c:pt>
                <c:pt idx="4">
                  <c:v>7.4630597767432594</c:v>
                </c:pt>
                <c:pt idx="5">
                  <c:v>7.8549507590993377</c:v>
                </c:pt>
                <c:pt idx="6">
                  <c:v>8.9626888012418515</c:v>
                </c:pt>
                <c:pt idx="7">
                  <c:v>11.400760702200913</c:v>
                </c:pt>
                <c:pt idx="8">
                  <c:v>12.920654121743349</c:v>
                </c:pt>
                <c:pt idx="9">
                  <c:v>14.138023462499163</c:v>
                </c:pt>
                <c:pt idx="10">
                  <c:v>14.256821945054014</c:v>
                </c:pt>
                <c:pt idx="11">
                  <c:v>17.81749449439538</c:v>
                </c:pt>
                <c:pt idx="12">
                  <c:v>20.931728125066787</c:v>
                </c:pt>
                <c:pt idx="13">
                  <c:v>24.144975375415118</c:v>
                </c:pt>
                <c:pt idx="14">
                  <c:v>31.020992832644097</c:v>
                </c:pt>
                <c:pt idx="15">
                  <c:v>34.065953676632347</c:v>
                </c:pt>
                <c:pt idx="16">
                  <c:v>40.251455025464466</c:v>
                </c:pt>
                <c:pt idx="17">
                  <c:v>40.187589340966738</c:v>
                </c:pt>
                <c:pt idx="18">
                  <c:v>30.680281775222621</c:v>
                </c:pt>
                <c:pt idx="19">
                  <c:v>33.5480765983989</c:v>
                </c:pt>
                <c:pt idx="20">
                  <c:v>39.378205522430207</c:v>
                </c:pt>
                <c:pt idx="21">
                  <c:v>42.20159860076474</c:v>
                </c:pt>
                <c:pt idx="22">
                  <c:v>48.467657784254015</c:v>
                </c:pt>
              </c:numCache>
            </c:numRef>
          </c:val>
          <c:smooth val="0"/>
        </c:ser>
        <c:ser>
          <c:idx val="3"/>
          <c:order val="3"/>
          <c:tx>
            <c:v>Forbrug, Østdanmark</c:v>
          </c:tx>
          <c:spPr>
            <a:ln>
              <a:solidFill>
                <a:srgbClr val="0091EA"/>
              </a:solidFill>
            </a:ln>
          </c:spPr>
          <c:marker>
            <c:symbol val="none"/>
          </c:marker>
          <c:cat>
            <c:numRef>
              <c:f>Elforbrug!$D$123:$AA$123</c:f>
              <c:numCache>
                <c:formatCode>General</c:formatCode>
                <c:ptCount val="24"/>
              </c:numCache>
            </c:numRef>
          </c:cat>
          <c:val>
            <c:numRef>
              <c:f>Elforbrug!$D$268:$Z$268</c:f>
              <c:numCache>
                <c:formatCode>#,##0</c:formatCode>
                <c:ptCount val="23"/>
                <c:pt idx="0">
                  <c:v>0.51971901628143602</c:v>
                </c:pt>
                <c:pt idx="1">
                  <c:v>36.688353755253502</c:v>
                </c:pt>
                <c:pt idx="2">
                  <c:v>2.8212603862404199E-2</c:v>
                </c:pt>
                <c:pt idx="3">
                  <c:v>0.462556677552312</c:v>
                </c:pt>
                <c:pt idx="4">
                  <c:v>2.3017469223353751E-2</c:v>
                </c:pt>
                <c:pt idx="5">
                  <c:v>2.0723259652981367</c:v>
                </c:pt>
                <c:pt idx="6">
                  <c:v>2.1980992754540871</c:v>
                </c:pt>
                <c:pt idx="7">
                  <c:v>2.6397338463130349</c:v>
                </c:pt>
                <c:pt idx="8">
                  <c:v>2.7510470437972403</c:v>
                </c:pt>
                <c:pt idx="9">
                  <c:v>2.9873554802760522</c:v>
                </c:pt>
                <c:pt idx="10">
                  <c:v>3.0382128748191293</c:v>
                </c:pt>
                <c:pt idx="11">
                  <c:v>3.649237117014164</c:v>
                </c:pt>
                <c:pt idx="12">
                  <c:v>3.9301498511477195</c:v>
                </c:pt>
                <c:pt idx="13">
                  <c:v>4.4228446472280689</c:v>
                </c:pt>
                <c:pt idx="14">
                  <c:v>6.6035228273745794</c:v>
                </c:pt>
                <c:pt idx="15">
                  <c:v>7.797355296756173</c:v>
                </c:pt>
                <c:pt idx="16">
                  <c:v>8.3175674227157597</c:v>
                </c:pt>
                <c:pt idx="17">
                  <c:v>7.0654501421262719</c:v>
                </c:pt>
                <c:pt idx="18">
                  <c:v>13.268936130854271</c:v>
                </c:pt>
                <c:pt idx="19">
                  <c:v>17.616542285591294</c:v>
                </c:pt>
                <c:pt idx="20">
                  <c:v>21.593878928704171</c:v>
                </c:pt>
                <c:pt idx="21">
                  <c:v>22.80768004754643</c:v>
                </c:pt>
                <c:pt idx="22">
                  <c:v>23.8012608453543</c:v>
                </c:pt>
              </c:numCache>
            </c:numRef>
          </c:val>
          <c:smooth val="0"/>
        </c:ser>
        <c:dLbls>
          <c:showLegendKey val="0"/>
          <c:showVal val="0"/>
          <c:showCatName val="0"/>
          <c:showSerName val="0"/>
          <c:showPercent val="0"/>
          <c:showBubbleSize val="0"/>
        </c:dLbls>
        <c:marker val="1"/>
        <c:smooth val="0"/>
        <c:axId val="129644800"/>
        <c:axId val="129642880"/>
      </c:lineChart>
      <c:catAx>
        <c:axId val="129889024"/>
        <c:scaling>
          <c:orientation val="minMax"/>
        </c:scaling>
        <c:delete val="0"/>
        <c:axPos val="b"/>
        <c:numFmt formatCode="General" sourceLinked="1"/>
        <c:majorTickMark val="none"/>
        <c:minorTickMark val="none"/>
        <c:tickLblPos val="nextTo"/>
        <c:txPr>
          <a:bodyPr rot="0" vert="horz"/>
          <a:lstStyle/>
          <a:p>
            <a:pPr>
              <a:defRPr/>
            </a:pPr>
            <a:endParaRPr lang="da-DK"/>
          </a:p>
        </c:txPr>
        <c:crossAx val="129890560"/>
        <c:crosses val="autoZero"/>
        <c:auto val="1"/>
        <c:lblAlgn val="ctr"/>
        <c:lblOffset val="100"/>
        <c:tickLblSkip val="1"/>
        <c:noMultiLvlLbl val="0"/>
      </c:catAx>
      <c:valAx>
        <c:axId val="129890560"/>
        <c:scaling>
          <c:orientation val="minMax"/>
        </c:scaling>
        <c:delete val="0"/>
        <c:axPos val="l"/>
        <c:majorGridlines>
          <c:spPr>
            <a:ln>
              <a:solidFill>
                <a:srgbClr val="D7D7D7"/>
              </a:solidFill>
            </a:ln>
          </c:spPr>
        </c:majorGridlines>
        <c:title>
          <c:tx>
            <c:rich>
              <a:bodyPr rot="-5400000" vert="horz"/>
              <a:lstStyle/>
              <a:p>
                <a:pPr>
                  <a:defRPr/>
                </a:pPr>
                <a:r>
                  <a:rPr lang="da-DK"/>
                  <a:t>MWe</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889024"/>
        <c:crosses val="autoZero"/>
        <c:crossBetween val="between"/>
      </c:valAx>
      <c:valAx>
        <c:axId val="129642880"/>
        <c:scaling>
          <c:orientation val="minMax"/>
        </c:scaling>
        <c:delete val="0"/>
        <c:axPos val="r"/>
        <c:title>
          <c:tx>
            <c:rich>
              <a:bodyPr rot="-5400000" vert="horz"/>
              <a:lstStyle/>
              <a:p>
                <a:pPr>
                  <a:defRPr/>
                </a:pPr>
                <a:r>
                  <a:rPr lang="en-US"/>
                  <a:t>GWh</a:t>
                </a:r>
              </a:p>
            </c:rich>
          </c:tx>
          <c:overlay val="0"/>
        </c:title>
        <c:numFmt formatCode="#,##0" sourceLinked="1"/>
        <c:majorTickMark val="out"/>
        <c:minorTickMark val="none"/>
        <c:tickLblPos val="nextTo"/>
        <c:crossAx val="129644800"/>
        <c:crosses val="max"/>
        <c:crossBetween val="between"/>
      </c:valAx>
      <c:catAx>
        <c:axId val="129644800"/>
        <c:scaling>
          <c:orientation val="minMax"/>
        </c:scaling>
        <c:delete val="1"/>
        <c:axPos val="b"/>
        <c:numFmt formatCode="General" sourceLinked="1"/>
        <c:majorTickMark val="out"/>
        <c:minorTickMark val="none"/>
        <c:tickLblPos val="nextTo"/>
        <c:crossAx val="129642880"/>
        <c:crosses val="autoZero"/>
        <c:auto val="1"/>
        <c:lblAlgn val="ctr"/>
        <c:lblOffset val="100"/>
        <c:noMultiLvlLbl val="0"/>
      </c:cat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baseline="0"/>
              <a:t>Elforbrug, elkedler</a:t>
            </a:r>
            <a:endParaRPr lang="da-DK" sz="1200"/>
          </a:p>
        </c:rich>
      </c:tx>
      <c:overlay val="0"/>
    </c:title>
    <c:autoTitleDeleted val="0"/>
    <c:plotArea>
      <c:layout/>
      <c:areaChart>
        <c:grouping val="stacked"/>
        <c:varyColors val="0"/>
        <c:ser>
          <c:idx val="2"/>
          <c:order val="0"/>
          <c:tx>
            <c:v>Vestdanmark</c:v>
          </c:tx>
          <c:spPr>
            <a:solidFill>
              <a:srgbClr val="0097A7"/>
            </a:solidFill>
            <a:ln>
              <a:solidFill>
                <a:srgbClr val="0097A7"/>
              </a:solidFill>
            </a:ln>
          </c:spP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Elforbrug!$D$258:$Z$258</c:f>
              <c:numCache>
                <c:formatCode>#,##0</c:formatCode>
                <c:ptCount val="23"/>
                <c:pt idx="0">
                  <c:v>28.164479787379605</c:v>
                </c:pt>
                <c:pt idx="1">
                  <c:v>31.09159897404837</c:v>
                </c:pt>
                <c:pt idx="2">
                  <c:v>7.8438703160919694</c:v>
                </c:pt>
                <c:pt idx="3">
                  <c:v>7.5278447805367463</c:v>
                </c:pt>
                <c:pt idx="4">
                  <c:v>7.4630597767432594</c:v>
                </c:pt>
                <c:pt idx="5">
                  <c:v>7.8549507590993377</c:v>
                </c:pt>
                <c:pt idx="6">
                  <c:v>8.9626888012418515</c:v>
                </c:pt>
                <c:pt idx="7">
                  <c:v>11.400760702200913</c:v>
                </c:pt>
                <c:pt idx="8">
                  <c:v>12.920654121743349</c:v>
                </c:pt>
                <c:pt idx="9">
                  <c:v>14.138023462499163</c:v>
                </c:pt>
                <c:pt idx="10">
                  <c:v>14.256821945054014</c:v>
                </c:pt>
                <c:pt idx="11">
                  <c:v>17.81749449439538</c:v>
                </c:pt>
                <c:pt idx="12">
                  <c:v>20.931728125066787</c:v>
                </c:pt>
                <c:pt idx="13">
                  <c:v>24.144975375415118</c:v>
                </c:pt>
                <c:pt idx="14">
                  <c:v>31.020992832644097</c:v>
                </c:pt>
                <c:pt idx="15">
                  <c:v>34.065953676632347</c:v>
                </c:pt>
                <c:pt idx="16">
                  <c:v>40.251455025464466</c:v>
                </c:pt>
                <c:pt idx="17">
                  <c:v>40.187589340966738</c:v>
                </c:pt>
                <c:pt idx="18">
                  <c:v>30.680281775222621</c:v>
                </c:pt>
                <c:pt idx="19">
                  <c:v>33.5480765983989</c:v>
                </c:pt>
                <c:pt idx="20">
                  <c:v>39.378205522430207</c:v>
                </c:pt>
                <c:pt idx="21">
                  <c:v>42.20159860076474</c:v>
                </c:pt>
                <c:pt idx="22">
                  <c:v>48.467657784254015</c:v>
                </c:pt>
              </c:numCache>
            </c:numRef>
          </c:val>
        </c:ser>
        <c:ser>
          <c:idx val="3"/>
          <c:order val="1"/>
          <c:tx>
            <c:v>Østdanmark</c:v>
          </c:tx>
          <c:spPr>
            <a:solidFill>
              <a:srgbClr val="1D4C57"/>
            </a:solidFill>
            <a:ln>
              <a:solidFill>
                <a:srgbClr val="1D4C57"/>
              </a:solidFill>
            </a:ln>
          </c:spP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Elforbrug!$D$268:$Z$268</c:f>
              <c:numCache>
                <c:formatCode>#,##0</c:formatCode>
                <c:ptCount val="23"/>
                <c:pt idx="0">
                  <c:v>0.51971901628143602</c:v>
                </c:pt>
                <c:pt idx="1">
                  <c:v>36.688353755253502</c:v>
                </c:pt>
                <c:pt idx="2">
                  <c:v>2.8212603862404199E-2</c:v>
                </c:pt>
                <c:pt idx="3">
                  <c:v>0.462556677552312</c:v>
                </c:pt>
                <c:pt idx="4">
                  <c:v>2.3017469223353751E-2</c:v>
                </c:pt>
                <c:pt idx="5">
                  <c:v>2.0723259652981367</c:v>
                </c:pt>
                <c:pt idx="6">
                  <c:v>2.1980992754540871</c:v>
                </c:pt>
                <c:pt idx="7">
                  <c:v>2.6397338463130349</c:v>
                </c:pt>
                <c:pt idx="8">
                  <c:v>2.7510470437972403</c:v>
                </c:pt>
                <c:pt idx="9">
                  <c:v>2.9873554802760522</c:v>
                </c:pt>
                <c:pt idx="10">
                  <c:v>3.0382128748191293</c:v>
                </c:pt>
                <c:pt idx="11">
                  <c:v>3.649237117014164</c:v>
                </c:pt>
                <c:pt idx="12">
                  <c:v>3.9301498511477195</c:v>
                </c:pt>
                <c:pt idx="13">
                  <c:v>4.4228446472280689</c:v>
                </c:pt>
                <c:pt idx="14">
                  <c:v>6.6035228273745794</c:v>
                </c:pt>
                <c:pt idx="15">
                  <c:v>7.797355296756173</c:v>
                </c:pt>
                <c:pt idx="16">
                  <c:v>8.3175674227157597</c:v>
                </c:pt>
                <c:pt idx="17">
                  <c:v>7.0654501421262719</c:v>
                </c:pt>
                <c:pt idx="18">
                  <c:v>13.268936130854271</c:v>
                </c:pt>
                <c:pt idx="19">
                  <c:v>17.616542285591294</c:v>
                </c:pt>
                <c:pt idx="20">
                  <c:v>21.593878928704171</c:v>
                </c:pt>
                <c:pt idx="21">
                  <c:v>22.80768004754643</c:v>
                </c:pt>
                <c:pt idx="22">
                  <c:v>23.8012608453543</c:v>
                </c:pt>
              </c:numCache>
            </c:numRef>
          </c:val>
        </c:ser>
        <c:dLbls>
          <c:showLegendKey val="0"/>
          <c:showVal val="0"/>
          <c:showCatName val="0"/>
          <c:showSerName val="0"/>
          <c:showPercent val="0"/>
          <c:showBubbleSize val="0"/>
        </c:dLbls>
        <c:axId val="129689856"/>
        <c:axId val="129712128"/>
      </c:areaChart>
      <c:lineChart>
        <c:grouping val="standard"/>
        <c:varyColors val="0"/>
        <c:ser>
          <c:idx val="1"/>
          <c:order val="2"/>
          <c:tx>
            <c:v>Danmark, AF2016</c:v>
          </c:tx>
          <c:spPr>
            <a:ln>
              <a:solidFill>
                <a:schemeClr val="accent3"/>
              </a:solidFill>
              <a:prstDash val="sysDash"/>
            </a:ln>
          </c:spPr>
          <c:marker>
            <c:symbol val="none"/>
          </c:marker>
          <c:cat>
            <c:numRef>
              <c:f>Elforbrug!$D$123:$AA$123</c:f>
              <c:numCache>
                <c:formatCode>General</c:formatCode>
                <c:ptCount val="24"/>
              </c:numCache>
            </c:numRef>
          </c:cat>
          <c:val>
            <c:numRef>
              <c:f>Elforbrug!$E$346:$AA$346</c:f>
            </c:numRef>
          </c:val>
          <c:smooth val="0"/>
        </c:ser>
        <c:dLbls>
          <c:showLegendKey val="0"/>
          <c:showVal val="0"/>
          <c:showCatName val="0"/>
          <c:showSerName val="0"/>
          <c:showPercent val="0"/>
          <c:showBubbleSize val="0"/>
        </c:dLbls>
        <c:marker val="1"/>
        <c:smooth val="0"/>
        <c:axId val="129689856"/>
        <c:axId val="129712128"/>
      </c:lineChart>
      <c:lineChart>
        <c:grouping val="standard"/>
        <c:varyColors val="0"/>
        <c:ser>
          <c:idx val="0"/>
          <c:order val="3"/>
          <c:tx>
            <c:v>Danmark, AF2017</c:v>
          </c:tx>
          <c:spPr>
            <a:ln>
              <a:solidFill>
                <a:schemeClr val="accent3"/>
              </a:solidFill>
            </a:ln>
          </c:spPr>
          <c:marker>
            <c:symbol val="none"/>
          </c:marker>
          <c:val>
            <c:numRef>
              <c:f>Elforbrug!$D$395:$Z$395</c:f>
            </c:numRef>
          </c:val>
          <c:smooth val="0"/>
        </c:ser>
        <c:dLbls>
          <c:showLegendKey val="0"/>
          <c:showVal val="0"/>
          <c:showCatName val="0"/>
          <c:showSerName val="0"/>
          <c:showPercent val="0"/>
          <c:showBubbleSize val="0"/>
        </c:dLbls>
        <c:marker val="1"/>
        <c:smooth val="0"/>
        <c:axId val="129715584"/>
        <c:axId val="129714048"/>
      </c:lineChart>
      <c:catAx>
        <c:axId val="129689856"/>
        <c:scaling>
          <c:orientation val="minMax"/>
        </c:scaling>
        <c:delete val="0"/>
        <c:axPos val="b"/>
        <c:numFmt formatCode="General" sourceLinked="1"/>
        <c:majorTickMark val="none"/>
        <c:minorTickMark val="none"/>
        <c:tickLblPos val="nextTo"/>
        <c:txPr>
          <a:bodyPr rot="0" vert="horz"/>
          <a:lstStyle/>
          <a:p>
            <a:pPr>
              <a:defRPr/>
            </a:pPr>
            <a:endParaRPr lang="da-DK"/>
          </a:p>
        </c:txPr>
        <c:crossAx val="129712128"/>
        <c:crosses val="autoZero"/>
        <c:auto val="1"/>
        <c:lblAlgn val="ctr"/>
        <c:lblOffset val="100"/>
        <c:noMultiLvlLbl val="0"/>
      </c:catAx>
      <c:valAx>
        <c:axId val="129712128"/>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689856"/>
        <c:crosses val="autoZero"/>
        <c:crossBetween val="between"/>
      </c:valAx>
      <c:valAx>
        <c:axId val="129714048"/>
        <c:scaling>
          <c:orientation val="minMax"/>
        </c:scaling>
        <c:delete val="1"/>
        <c:axPos val="r"/>
        <c:numFmt formatCode="#,##0" sourceLinked="1"/>
        <c:majorTickMark val="out"/>
        <c:minorTickMark val="none"/>
        <c:tickLblPos val="nextTo"/>
        <c:crossAx val="129715584"/>
        <c:crosses val="max"/>
        <c:crossBetween val="between"/>
      </c:valAx>
      <c:catAx>
        <c:axId val="129715584"/>
        <c:scaling>
          <c:orientation val="minMax"/>
        </c:scaling>
        <c:delete val="1"/>
        <c:axPos val="b"/>
        <c:numFmt formatCode="General" sourceLinked="1"/>
        <c:majorTickMark val="out"/>
        <c:minorTickMark val="none"/>
        <c:tickLblPos val="nextTo"/>
        <c:crossAx val="129714048"/>
        <c:crosses val="autoZero"/>
        <c:auto val="1"/>
        <c:lblAlgn val="ctr"/>
        <c:lblOffset val="100"/>
        <c:noMultiLvlLbl val="0"/>
      </c:cat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Elforbrug,</a:t>
            </a:r>
            <a:r>
              <a:rPr lang="en-US" sz="1200" baseline="0"/>
              <a:t> store varmepumper</a:t>
            </a:r>
            <a:endParaRPr lang="en-US" sz="1200"/>
          </a:p>
        </c:rich>
      </c:tx>
      <c:overlay val="0"/>
    </c:title>
    <c:autoTitleDeleted val="0"/>
    <c:plotArea>
      <c:layout/>
      <c:areaChart>
        <c:grouping val="stacked"/>
        <c:varyColors val="0"/>
        <c:ser>
          <c:idx val="0"/>
          <c:order val="0"/>
          <c:tx>
            <c:v>Vestdanmark</c:v>
          </c:tx>
          <c:spPr>
            <a:solidFill>
              <a:srgbClr val="0097A7"/>
            </a:solidFill>
            <a:ln>
              <a:solidFill>
                <a:srgbClr val="0097A7"/>
              </a:solidFill>
            </a:ln>
          </c:spPr>
          <c:cat>
            <c:numRef>
              <c:f>Elforbrug!$D$106:$Z$106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Elforbrug!$D$107:$Z$107</c:f>
              <c:numCache>
                <c:formatCode>#,##0</c:formatCode>
                <c:ptCount val="23"/>
                <c:pt idx="0">
                  <c:v>56.950970133460643</c:v>
                </c:pt>
                <c:pt idx="1">
                  <c:v>62.705556728897186</c:v>
                </c:pt>
                <c:pt idx="2">
                  <c:v>142.33660178977064</c:v>
                </c:pt>
                <c:pt idx="3">
                  <c:v>254.10011329283543</c:v>
                </c:pt>
                <c:pt idx="4">
                  <c:v>340.03925340968766</c:v>
                </c:pt>
                <c:pt idx="5">
                  <c:v>389.03375056865332</c:v>
                </c:pt>
                <c:pt idx="6">
                  <c:v>428.60285411855494</c:v>
                </c:pt>
                <c:pt idx="7">
                  <c:v>459.65168893527698</c:v>
                </c:pt>
                <c:pt idx="8">
                  <c:v>487.97792384569891</c:v>
                </c:pt>
                <c:pt idx="9">
                  <c:v>507.48794393476408</c:v>
                </c:pt>
                <c:pt idx="10">
                  <c:v>529.3560378751132</c:v>
                </c:pt>
                <c:pt idx="11">
                  <c:v>557.3615095894454</c:v>
                </c:pt>
                <c:pt idx="12">
                  <c:v>626.92582467130705</c:v>
                </c:pt>
                <c:pt idx="13">
                  <c:v>652.67967669803204</c:v>
                </c:pt>
                <c:pt idx="14">
                  <c:v>658.31554937107728</c:v>
                </c:pt>
                <c:pt idx="15">
                  <c:v>656.88516814307604</c:v>
                </c:pt>
                <c:pt idx="16">
                  <c:v>654.4394792723582</c:v>
                </c:pt>
                <c:pt idx="17">
                  <c:v>741.48736947974476</c:v>
                </c:pt>
                <c:pt idx="18">
                  <c:v>797.68106673699708</c:v>
                </c:pt>
                <c:pt idx="19">
                  <c:v>806.56665539051323</c:v>
                </c:pt>
                <c:pt idx="20">
                  <c:v>819.81210554967367</c:v>
                </c:pt>
                <c:pt idx="21">
                  <c:v>827.24240915055429</c:v>
                </c:pt>
                <c:pt idx="22">
                  <c:v>828.06518398992262</c:v>
                </c:pt>
              </c:numCache>
            </c:numRef>
          </c:val>
        </c:ser>
        <c:ser>
          <c:idx val="1"/>
          <c:order val="1"/>
          <c:tx>
            <c:v>Østdanmark</c:v>
          </c:tx>
          <c:spPr>
            <a:solidFill>
              <a:srgbClr val="1D4C57"/>
            </a:solidFill>
            <a:ln>
              <a:solidFill>
                <a:srgbClr val="1D4C57"/>
              </a:solidFill>
            </a:ln>
          </c:spPr>
          <c:cat>
            <c:numRef>
              <c:f>Elforbrug!$D$106:$Z$106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Elforbrug!$D$111:$Z$111</c:f>
              <c:numCache>
                <c:formatCode>#,##0</c:formatCode>
                <c:ptCount val="23"/>
                <c:pt idx="0">
                  <c:v>28.743257100956164</c:v>
                </c:pt>
                <c:pt idx="1">
                  <c:v>41.8109894002231</c:v>
                </c:pt>
                <c:pt idx="2">
                  <c:v>43.57858050228139</c:v>
                </c:pt>
                <c:pt idx="3">
                  <c:v>54.723587393732217</c:v>
                </c:pt>
                <c:pt idx="4">
                  <c:v>68.166211692249547</c:v>
                </c:pt>
                <c:pt idx="5">
                  <c:v>74.215206334342867</c:v>
                </c:pt>
                <c:pt idx="6">
                  <c:v>99.892725738622346</c:v>
                </c:pt>
                <c:pt idx="7">
                  <c:v>104.65770825662759</c:v>
                </c:pt>
                <c:pt idx="8">
                  <c:v>107.15255563477164</c:v>
                </c:pt>
                <c:pt idx="9">
                  <c:v>110.23202815786293</c:v>
                </c:pt>
                <c:pt idx="10">
                  <c:v>112.57876314699232</c:v>
                </c:pt>
                <c:pt idx="11">
                  <c:v>116.17204541672035</c:v>
                </c:pt>
                <c:pt idx="12">
                  <c:v>124.00688215399123</c:v>
                </c:pt>
                <c:pt idx="13">
                  <c:v>125.09505909949308</c:v>
                </c:pt>
                <c:pt idx="14">
                  <c:v>126.48275771443097</c:v>
                </c:pt>
                <c:pt idx="15">
                  <c:v>149.5636807352262</c:v>
                </c:pt>
                <c:pt idx="16">
                  <c:v>152.43643126281637</c:v>
                </c:pt>
                <c:pt idx="17">
                  <c:v>152.58205393225913</c:v>
                </c:pt>
                <c:pt idx="18">
                  <c:v>283.47326206018289</c:v>
                </c:pt>
                <c:pt idx="19">
                  <c:v>592.18611810991115</c:v>
                </c:pt>
                <c:pt idx="20">
                  <c:v>629.06460299030209</c:v>
                </c:pt>
                <c:pt idx="21">
                  <c:v>628.76480506434257</c:v>
                </c:pt>
                <c:pt idx="22">
                  <c:v>623.52570633690902</c:v>
                </c:pt>
              </c:numCache>
            </c:numRef>
          </c:val>
        </c:ser>
        <c:dLbls>
          <c:showLegendKey val="0"/>
          <c:showVal val="0"/>
          <c:showCatName val="0"/>
          <c:showSerName val="0"/>
          <c:showPercent val="0"/>
          <c:showBubbleSize val="0"/>
        </c:dLbls>
        <c:axId val="129759872"/>
        <c:axId val="129765760"/>
      </c:areaChart>
      <c:lineChart>
        <c:grouping val="standard"/>
        <c:varyColors val="0"/>
        <c:ser>
          <c:idx val="2"/>
          <c:order val="2"/>
          <c:tx>
            <c:v>Danmark, AF2016</c:v>
          </c:tx>
          <c:spPr>
            <a:ln>
              <a:prstDash val="sysDash"/>
            </a:ln>
          </c:spPr>
          <c:marker>
            <c:symbol val="none"/>
          </c:marker>
          <c:cat>
            <c:numRef>
              <c:f>Elforbrug!$D$106:$Z$106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Elforbrug!$D$342:$AA$342</c:f>
            </c:numRef>
          </c:val>
          <c:smooth val="0"/>
        </c:ser>
        <c:ser>
          <c:idx val="3"/>
          <c:order val="3"/>
          <c:tx>
            <c:v>Danmark, AF2017</c:v>
          </c:tx>
          <c:marker>
            <c:symbol val="none"/>
          </c:marker>
          <c:val>
            <c:numRef>
              <c:f>Elforbrug!$D$394:$Z$394</c:f>
            </c:numRef>
          </c:val>
          <c:smooth val="0"/>
        </c:ser>
        <c:dLbls>
          <c:showLegendKey val="0"/>
          <c:showVal val="0"/>
          <c:showCatName val="0"/>
          <c:showSerName val="0"/>
          <c:showPercent val="0"/>
          <c:showBubbleSize val="0"/>
        </c:dLbls>
        <c:marker val="1"/>
        <c:smooth val="0"/>
        <c:axId val="129759872"/>
        <c:axId val="129765760"/>
      </c:lineChart>
      <c:catAx>
        <c:axId val="129759872"/>
        <c:scaling>
          <c:orientation val="minMax"/>
        </c:scaling>
        <c:delete val="0"/>
        <c:axPos val="b"/>
        <c:numFmt formatCode="General" sourceLinked="1"/>
        <c:majorTickMark val="none"/>
        <c:minorTickMark val="none"/>
        <c:tickLblPos val="nextTo"/>
        <c:txPr>
          <a:bodyPr rot="0" vert="horz"/>
          <a:lstStyle/>
          <a:p>
            <a:pPr>
              <a:defRPr/>
            </a:pPr>
            <a:endParaRPr lang="da-DK"/>
          </a:p>
        </c:txPr>
        <c:crossAx val="129765760"/>
        <c:crosses val="autoZero"/>
        <c:auto val="1"/>
        <c:lblAlgn val="ctr"/>
        <c:lblOffset val="100"/>
        <c:noMultiLvlLbl val="0"/>
      </c:catAx>
      <c:valAx>
        <c:axId val="129765760"/>
        <c:scaling>
          <c:orientation val="minMax"/>
        </c:scaling>
        <c:delete val="0"/>
        <c:axPos val="l"/>
        <c:majorGridlines>
          <c:spPr>
            <a:ln>
              <a:solidFill>
                <a:srgbClr val="D7D7D7"/>
              </a:solidFill>
            </a:ln>
          </c:spPr>
        </c:majorGridlines>
        <c:title>
          <c:tx>
            <c:rich>
              <a:bodyPr rot="-5400000" vert="horz"/>
              <a:lstStyle/>
              <a:p>
                <a:pPr>
                  <a:defRPr/>
                </a:pPr>
                <a:r>
                  <a:rPr lang="en-US"/>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75987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baseline="0"/>
              <a:t>Elkapacitet, elkedler</a:t>
            </a:r>
            <a:endParaRPr lang="da-DK" sz="1200"/>
          </a:p>
        </c:rich>
      </c:tx>
      <c:overlay val="0"/>
    </c:title>
    <c:autoTitleDeleted val="0"/>
    <c:plotArea>
      <c:layout/>
      <c:areaChart>
        <c:grouping val="stacked"/>
        <c:varyColors val="0"/>
        <c:ser>
          <c:idx val="0"/>
          <c:order val="0"/>
          <c:tx>
            <c:v>Vestdanmark</c:v>
          </c:tx>
          <c:spPr>
            <a:solidFill>
              <a:srgbClr val="0097A7"/>
            </a:solidFill>
            <a:ln>
              <a:solidFill>
                <a:srgbClr val="0097A7"/>
              </a:solidFill>
            </a:ln>
          </c:spP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Elforbrug!$D$127:$Z$127</c:f>
              <c:numCache>
                <c:formatCode>0</c:formatCode>
                <c:ptCount val="23"/>
                <c:pt idx="0">
                  <c:v>526</c:v>
                </c:pt>
                <c:pt idx="1">
                  <c:v>601</c:v>
                </c:pt>
                <c:pt idx="2">
                  <c:v>609</c:v>
                </c:pt>
                <c:pt idx="3">
                  <c:v>647</c:v>
                </c:pt>
                <c:pt idx="4">
                  <c:v>647</c:v>
                </c:pt>
                <c:pt idx="5">
                  <c:v>647</c:v>
                </c:pt>
                <c:pt idx="6">
                  <c:v>647</c:v>
                </c:pt>
                <c:pt idx="7">
                  <c:v>647</c:v>
                </c:pt>
                <c:pt idx="8">
                  <c:v>647</c:v>
                </c:pt>
                <c:pt idx="9">
                  <c:v>647</c:v>
                </c:pt>
                <c:pt idx="10">
                  <c:v>647</c:v>
                </c:pt>
                <c:pt idx="11">
                  <c:v>647</c:v>
                </c:pt>
                <c:pt idx="12">
                  <c:v>647</c:v>
                </c:pt>
                <c:pt idx="13">
                  <c:v>647</c:v>
                </c:pt>
                <c:pt idx="14">
                  <c:v>647</c:v>
                </c:pt>
                <c:pt idx="15">
                  <c:v>647</c:v>
                </c:pt>
                <c:pt idx="16">
                  <c:v>647</c:v>
                </c:pt>
                <c:pt idx="17">
                  <c:v>647</c:v>
                </c:pt>
                <c:pt idx="18">
                  <c:v>647</c:v>
                </c:pt>
                <c:pt idx="19">
                  <c:v>647</c:v>
                </c:pt>
                <c:pt idx="20">
                  <c:v>647</c:v>
                </c:pt>
                <c:pt idx="21">
                  <c:v>647</c:v>
                </c:pt>
                <c:pt idx="22">
                  <c:v>647</c:v>
                </c:pt>
              </c:numCache>
            </c:numRef>
          </c:val>
        </c:ser>
        <c:ser>
          <c:idx val="1"/>
          <c:order val="1"/>
          <c:tx>
            <c:v>Østdanmark</c:v>
          </c:tx>
          <c:spPr>
            <a:solidFill>
              <a:srgbClr val="1D4C57"/>
            </a:solidFill>
            <a:ln>
              <a:solidFill>
                <a:srgbClr val="1D4C57"/>
              </a:solidFill>
            </a:ln>
          </c:spP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Elforbrug!$D$128:$Z$128</c:f>
              <c:numCache>
                <c:formatCode>0</c:formatCode>
                <c:ptCount val="23"/>
                <c:pt idx="0">
                  <c:v>135</c:v>
                </c:pt>
                <c:pt idx="1">
                  <c:v>175</c:v>
                </c:pt>
                <c:pt idx="2">
                  <c:v>175</c:v>
                </c:pt>
                <c:pt idx="3">
                  <c:v>255</c:v>
                </c:pt>
                <c:pt idx="4">
                  <c:v>255</c:v>
                </c:pt>
                <c:pt idx="5">
                  <c:v>255</c:v>
                </c:pt>
                <c:pt idx="6">
                  <c:v>255</c:v>
                </c:pt>
                <c:pt idx="7">
                  <c:v>255</c:v>
                </c:pt>
                <c:pt idx="8">
                  <c:v>255</c:v>
                </c:pt>
                <c:pt idx="9">
                  <c:v>255</c:v>
                </c:pt>
                <c:pt idx="10">
                  <c:v>255</c:v>
                </c:pt>
                <c:pt idx="11">
                  <c:v>255</c:v>
                </c:pt>
                <c:pt idx="12">
                  <c:v>255</c:v>
                </c:pt>
                <c:pt idx="13">
                  <c:v>255</c:v>
                </c:pt>
                <c:pt idx="14">
                  <c:v>255</c:v>
                </c:pt>
                <c:pt idx="15">
                  <c:v>255</c:v>
                </c:pt>
                <c:pt idx="16">
                  <c:v>255</c:v>
                </c:pt>
                <c:pt idx="17">
                  <c:v>255</c:v>
                </c:pt>
                <c:pt idx="18">
                  <c:v>255</c:v>
                </c:pt>
                <c:pt idx="19">
                  <c:v>255</c:v>
                </c:pt>
                <c:pt idx="20">
                  <c:v>255</c:v>
                </c:pt>
                <c:pt idx="21">
                  <c:v>255</c:v>
                </c:pt>
                <c:pt idx="22">
                  <c:v>255</c:v>
                </c:pt>
              </c:numCache>
            </c:numRef>
          </c:val>
        </c:ser>
        <c:dLbls>
          <c:showLegendKey val="0"/>
          <c:showVal val="0"/>
          <c:showCatName val="0"/>
          <c:showSerName val="0"/>
          <c:showPercent val="0"/>
          <c:showBubbleSize val="0"/>
        </c:dLbls>
        <c:axId val="129789312"/>
        <c:axId val="129799296"/>
      </c:areaChart>
      <c:lineChart>
        <c:grouping val="standard"/>
        <c:varyColors val="0"/>
        <c:ser>
          <c:idx val="2"/>
          <c:order val="2"/>
          <c:tx>
            <c:v>Danmark, AF2016</c:v>
          </c:tx>
          <c:spPr>
            <a:ln>
              <a:prstDash val="sysDash"/>
            </a:ln>
          </c:spPr>
          <c:marker>
            <c:symbol val="none"/>
          </c:marker>
          <c:cat>
            <c:numRef>
              <c:f>Elforbrug!$D$123:$AA$123</c:f>
              <c:numCache>
                <c:formatCode>General</c:formatCode>
                <c:ptCount val="24"/>
              </c:numCache>
            </c:numRef>
          </c:cat>
          <c:val>
            <c:numRef>
              <c:f>Elforbrug!$E$364:$AA$364</c:f>
            </c:numRef>
          </c:val>
          <c:smooth val="0"/>
        </c:ser>
        <c:ser>
          <c:idx val="3"/>
          <c:order val="3"/>
          <c:tx>
            <c:v>Danmark, AF2017</c:v>
          </c:tx>
          <c:spPr>
            <a:ln>
              <a:solidFill>
                <a:schemeClr val="accent3"/>
              </a:solidFill>
            </a:ln>
          </c:spPr>
          <c:marker>
            <c:symbol val="none"/>
          </c:marker>
          <c:val>
            <c:numRef>
              <c:f>Elforbrug!$D$413:$Z$413</c:f>
            </c:numRef>
          </c:val>
          <c:smooth val="0"/>
        </c:ser>
        <c:dLbls>
          <c:showLegendKey val="0"/>
          <c:showVal val="0"/>
          <c:showCatName val="0"/>
          <c:showSerName val="0"/>
          <c:showPercent val="0"/>
          <c:showBubbleSize val="0"/>
        </c:dLbls>
        <c:marker val="1"/>
        <c:smooth val="0"/>
        <c:axId val="129789312"/>
        <c:axId val="129799296"/>
      </c:lineChart>
      <c:catAx>
        <c:axId val="129789312"/>
        <c:scaling>
          <c:orientation val="minMax"/>
        </c:scaling>
        <c:delete val="0"/>
        <c:axPos val="b"/>
        <c:numFmt formatCode="General" sourceLinked="1"/>
        <c:majorTickMark val="none"/>
        <c:minorTickMark val="none"/>
        <c:tickLblPos val="nextTo"/>
        <c:txPr>
          <a:bodyPr rot="0" vert="horz"/>
          <a:lstStyle/>
          <a:p>
            <a:pPr>
              <a:defRPr/>
            </a:pPr>
            <a:endParaRPr lang="da-DK"/>
          </a:p>
        </c:txPr>
        <c:crossAx val="129799296"/>
        <c:crosses val="autoZero"/>
        <c:auto val="1"/>
        <c:lblAlgn val="ctr"/>
        <c:lblOffset val="100"/>
        <c:noMultiLvlLbl val="0"/>
      </c:catAx>
      <c:valAx>
        <c:axId val="129799296"/>
        <c:scaling>
          <c:orientation val="minMax"/>
        </c:scaling>
        <c:delete val="0"/>
        <c:axPos val="l"/>
        <c:majorGridlines>
          <c:spPr>
            <a:ln>
              <a:solidFill>
                <a:srgbClr val="D7D7D7"/>
              </a:solidFill>
            </a:ln>
          </c:spPr>
        </c:majorGridlines>
        <c:title>
          <c:tx>
            <c:rich>
              <a:bodyPr rot="-5400000" vert="horz"/>
              <a:lstStyle/>
              <a:p>
                <a:pPr>
                  <a:defRPr/>
                </a:pPr>
                <a:r>
                  <a:rPr lang="da-DK"/>
                  <a:t>MWe</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78931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Nettoelforbrug til banen</a:t>
            </a:r>
          </a:p>
        </c:rich>
      </c:tx>
      <c:overlay val="0"/>
    </c:title>
    <c:autoTitleDeleted val="0"/>
    <c:plotArea>
      <c:layout/>
      <c:areaChart>
        <c:grouping val="stacked"/>
        <c:varyColors val="0"/>
        <c:ser>
          <c:idx val="1"/>
          <c:order val="0"/>
          <c:tx>
            <c:strRef>
              <c:f>Elforbrug!$B$213</c:f>
              <c:strCache>
                <c:ptCount val="1"/>
                <c:pt idx="0">
                  <c:v>Letbaner, S-tog og Metro</c:v>
                </c:pt>
              </c:strCache>
            </c:strRef>
          </c:tx>
          <c:spPr>
            <a:solidFill>
              <a:srgbClr val="FF5252"/>
            </a:solidFill>
            <a:ln>
              <a:solidFill>
                <a:srgbClr val="FF5252"/>
              </a:solidFill>
            </a:ln>
          </c:spPr>
          <c:cat>
            <c:numRef>
              <c:f>Elforbrug!$D$197:$Z$197</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Elforbrug!$D$213:$Z$213</c:f>
              <c:numCache>
                <c:formatCode>#,##0</c:formatCode>
                <c:ptCount val="23"/>
                <c:pt idx="0">
                  <c:v>120</c:v>
                </c:pt>
                <c:pt idx="1">
                  <c:v>131</c:v>
                </c:pt>
                <c:pt idx="2">
                  <c:v>143</c:v>
                </c:pt>
                <c:pt idx="3">
                  <c:v>148</c:v>
                </c:pt>
                <c:pt idx="4">
                  <c:v>148</c:v>
                </c:pt>
                <c:pt idx="5">
                  <c:v>154</c:v>
                </c:pt>
                <c:pt idx="6">
                  <c:v>168</c:v>
                </c:pt>
                <c:pt idx="7">
                  <c:v>168</c:v>
                </c:pt>
                <c:pt idx="8">
                  <c:v>168</c:v>
                </c:pt>
                <c:pt idx="9">
                  <c:v>167</c:v>
                </c:pt>
                <c:pt idx="10">
                  <c:v>167</c:v>
                </c:pt>
                <c:pt idx="11">
                  <c:v>167</c:v>
                </c:pt>
                <c:pt idx="12">
                  <c:v>166</c:v>
                </c:pt>
                <c:pt idx="13">
                  <c:v>166</c:v>
                </c:pt>
                <c:pt idx="14">
                  <c:v>166</c:v>
                </c:pt>
                <c:pt idx="15">
                  <c:v>166</c:v>
                </c:pt>
                <c:pt idx="16">
                  <c:v>166</c:v>
                </c:pt>
                <c:pt idx="17">
                  <c:v>166</c:v>
                </c:pt>
                <c:pt idx="18">
                  <c:v>166</c:v>
                </c:pt>
                <c:pt idx="19">
                  <c:v>166</c:v>
                </c:pt>
                <c:pt idx="20">
                  <c:v>166</c:v>
                </c:pt>
                <c:pt idx="21">
                  <c:v>166</c:v>
                </c:pt>
                <c:pt idx="22">
                  <c:v>166</c:v>
                </c:pt>
              </c:numCache>
            </c:numRef>
          </c:val>
        </c:ser>
        <c:ser>
          <c:idx val="0"/>
          <c:order val="1"/>
          <c:tx>
            <c:strRef>
              <c:f>Elforbrug!$B$211</c:f>
              <c:strCache>
                <c:ptCount val="1"/>
                <c:pt idx="0">
                  <c:v>Fjernbane og Femern eksisterende tilslutninger</c:v>
                </c:pt>
              </c:strCache>
            </c:strRef>
          </c:tx>
          <c:spPr>
            <a:solidFill>
              <a:srgbClr val="0097A7"/>
            </a:solidFill>
            <a:ln>
              <a:solidFill>
                <a:srgbClr val="0097A7"/>
              </a:solidFill>
            </a:ln>
          </c:spPr>
          <c:cat>
            <c:numRef>
              <c:f>Elforbrug!$D$197:$Z$197</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Elforbrug!$D$211:$Z$211</c:f>
              <c:numCache>
                <c:formatCode>#,##0</c:formatCode>
                <c:ptCount val="23"/>
                <c:pt idx="0">
                  <c:v>193.8</c:v>
                </c:pt>
                <c:pt idx="1">
                  <c:v>193.8</c:v>
                </c:pt>
                <c:pt idx="2">
                  <c:v>193.8</c:v>
                </c:pt>
                <c:pt idx="3">
                  <c:v>193.8</c:v>
                </c:pt>
                <c:pt idx="4">
                  <c:v>193.8</c:v>
                </c:pt>
                <c:pt idx="5">
                  <c:v>193.8</c:v>
                </c:pt>
                <c:pt idx="6">
                  <c:v>193.8</c:v>
                </c:pt>
                <c:pt idx="7">
                  <c:v>193.8</c:v>
                </c:pt>
                <c:pt idx="8">
                  <c:v>193.8</c:v>
                </c:pt>
                <c:pt idx="9">
                  <c:v>193.8</c:v>
                </c:pt>
                <c:pt idx="10">
                  <c:v>193.8</c:v>
                </c:pt>
                <c:pt idx="11">
                  <c:v>193.8</c:v>
                </c:pt>
                <c:pt idx="12">
                  <c:v>193.8</c:v>
                </c:pt>
                <c:pt idx="13">
                  <c:v>193.8</c:v>
                </c:pt>
                <c:pt idx="14">
                  <c:v>193.8</c:v>
                </c:pt>
                <c:pt idx="15">
                  <c:v>193.8</c:v>
                </c:pt>
                <c:pt idx="16">
                  <c:v>193.8</c:v>
                </c:pt>
                <c:pt idx="17">
                  <c:v>193.8</c:v>
                </c:pt>
                <c:pt idx="18">
                  <c:v>193.8</c:v>
                </c:pt>
                <c:pt idx="19">
                  <c:v>193.8</c:v>
                </c:pt>
                <c:pt idx="20">
                  <c:v>193.8</c:v>
                </c:pt>
                <c:pt idx="21">
                  <c:v>193.8</c:v>
                </c:pt>
                <c:pt idx="22">
                  <c:v>193.8</c:v>
                </c:pt>
              </c:numCache>
            </c:numRef>
          </c:val>
        </c:ser>
        <c:ser>
          <c:idx val="3"/>
          <c:order val="2"/>
          <c:tx>
            <c:strRef>
              <c:f>Elforbrug!$B$212</c:f>
              <c:strCache>
                <c:ptCount val="1"/>
                <c:pt idx="0">
                  <c:v>Fjernbane og Femern nye og opgraderede tilslutninger</c:v>
                </c:pt>
              </c:strCache>
            </c:strRef>
          </c:tx>
          <c:spPr>
            <a:solidFill>
              <a:srgbClr val="673AB7"/>
            </a:solidFill>
            <a:ln>
              <a:solidFill>
                <a:srgbClr val="673AB7"/>
              </a:solidFill>
            </a:ln>
          </c:spPr>
          <c:cat>
            <c:numRef>
              <c:f>Elforbrug!$D$197:$Z$197</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Elforbrug!$D$212:$Z$212</c:f>
              <c:numCache>
                <c:formatCode>#,##0</c:formatCode>
                <c:ptCount val="23"/>
                <c:pt idx="0">
                  <c:v>31.444236</c:v>
                </c:pt>
                <c:pt idx="1">
                  <c:v>62.888472</c:v>
                </c:pt>
                <c:pt idx="2">
                  <c:v>122.711404</c:v>
                </c:pt>
                <c:pt idx="3">
                  <c:v>284.77473200000003</c:v>
                </c:pt>
                <c:pt idx="4">
                  <c:v>476.41277200000002</c:v>
                </c:pt>
                <c:pt idx="5">
                  <c:v>651.72253599999999</c:v>
                </c:pt>
                <c:pt idx="6">
                  <c:v>866.23087599999985</c:v>
                </c:pt>
                <c:pt idx="7">
                  <c:v>1055.86312</c:v>
                </c:pt>
                <c:pt idx="8">
                  <c:v>1165.2101279999999</c:v>
                </c:pt>
                <c:pt idx="9">
                  <c:v>1244.9824239999998</c:v>
                </c:pt>
                <c:pt idx="10">
                  <c:v>1309.63876</c:v>
                </c:pt>
                <c:pt idx="11">
                  <c:v>1335.0965200000001</c:v>
                </c:pt>
                <c:pt idx="12">
                  <c:v>1357.05168</c:v>
                </c:pt>
                <c:pt idx="13">
                  <c:v>1357.05168</c:v>
                </c:pt>
                <c:pt idx="14">
                  <c:v>1357.05168</c:v>
                </c:pt>
                <c:pt idx="15">
                  <c:v>1357.05168</c:v>
                </c:pt>
                <c:pt idx="16">
                  <c:v>1357.05168</c:v>
                </c:pt>
                <c:pt idx="17">
                  <c:v>1357.05168</c:v>
                </c:pt>
                <c:pt idx="18">
                  <c:v>1357.05168</c:v>
                </c:pt>
                <c:pt idx="19">
                  <c:v>1357.05168</c:v>
                </c:pt>
                <c:pt idx="20">
                  <c:v>1357.05168</c:v>
                </c:pt>
                <c:pt idx="21">
                  <c:v>1357.05168</c:v>
                </c:pt>
                <c:pt idx="22">
                  <c:v>1357.05168</c:v>
                </c:pt>
              </c:numCache>
            </c:numRef>
          </c:val>
        </c:ser>
        <c:dLbls>
          <c:showLegendKey val="0"/>
          <c:showVal val="0"/>
          <c:showCatName val="0"/>
          <c:showSerName val="0"/>
          <c:showPercent val="0"/>
          <c:showBubbleSize val="0"/>
        </c:dLbls>
        <c:axId val="130307200"/>
        <c:axId val="130308736"/>
      </c:areaChart>
      <c:lineChart>
        <c:grouping val="standard"/>
        <c:varyColors val="0"/>
        <c:ser>
          <c:idx val="2"/>
          <c:order val="3"/>
          <c:tx>
            <c:strRef>
              <c:f>Elforbrug!$B$397</c:f>
              <c:strCache>
                <c:ptCount val="1"/>
                <c:pt idx="0">
                  <c:v>Fjernbanen og Femernforbindelsen - AF2017</c:v>
                </c:pt>
              </c:strCache>
            </c:strRef>
          </c:tx>
          <c:spPr>
            <a:ln>
              <a:prstDash val="dash"/>
            </a:ln>
          </c:spPr>
          <c:marker>
            <c:symbol val="none"/>
          </c:marker>
          <c:val>
            <c:numRef>
              <c:f>Elforbrug!$D$397:$Z$397</c:f>
            </c:numRef>
          </c:val>
          <c:smooth val="0"/>
        </c:ser>
        <c:dLbls>
          <c:showLegendKey val="0"/>
          <c:showVal val="0"/>
          <c:showCatName val="0"/>
          <c:showSerName val="0"/>
          <c:showPercent val="0"/>
          <c:showBubbleSize val="0"/>
        </c:dLbls>
        <c:marker val="1"/>
        <c:smooth val="0"/>
        <c:axId val="130307200"/>
        <c:axId val="130308736"/>
      </c:lineChart>
      <c:catAx>
        <c:axId val="130307200"/>
        <c:scaling>
          <c:orientation val="minMax"/>
        </c:scaling>
        <c:delete val="0"/>
        <c:axPos val="b"/>
        <c:numFmt formatCode="General" sourceLinked="1"/>
        <c:majorTickMark val="none"/>
        <c:minorTickMark val="none"/>
        <c:tickLblPos val="nextTo"/>
        <c:txPr>
          <a:bodyPr rot="0" vert="horz"/>
          <a:lstStyle/>
          <a:p>
            <a:pPr>
              <a:defRPr/>
            </a:pPr>
            <a:endParaRPr lang="da-DK"/>
          </a:p>
        </c:txPr>
        <c:crossAx val="130308736"/>
        <c:crosses val="autoZero"/>
        <c:auto val="1"/>
        <c:lblAlgn val="ctr"/>
        <c:lblOffset val="100"/>
        <c:noMultiLvlLbl val="0"/>
      </c:catAx>
      <c:valAx>
        <c:axId val="130308736"/>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030720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Elforbrug til søtransport</a:t>
            </a:r>
          </a:p>
        </c:rich>
      </c:tx>
      <c:overlay val="0"/>
    </c:title>
    <c:autoTitleDeleted val="0"/>
    <c:plotArea>
      <c:layout/>
      <c:areaChart>
        <c:grouping val="stacked"/>
        <c:varyColors val="0"/>
        <c:ser>
          <c:idx val="0"/>
          <c:order val="0"/>
          <c:tx>
            <c:strRef>
              <c:f>Elforbrug!$B$161</c:f>
              <c:strCache>
                <c:ptCount val="1"/>
                <c:pt idx="0">
                  <c:v>Østdanmark (DK2)</c:v>
                </c:pt>
              </c:strCache>
            </c:strRef>
          </c:tx>
          <c:spPr>
            <a:solidFill>
              <a:srgbClr val="0097A7"/>
            </a:solidFill>
            <a:ln w="25400">
              <a:noFill/>
            </a:ln>
          </c:spPr>
          <c:cat>
            <c:numRef>
              <c:f>Elforbrug!$D$154:$Z$154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Elforbrug!$D$164:$Z$164</c:f>
              <c:numCache>
                <c:formatCode>General</c:formatCode>
                <c:ptCount val="23"/>
                <c:pt idx="0">
                  <c:v>94</c:v>
                </c:pt>
                <c:pt idx="1">
                  <c:v>94</c:v>
                </c:pt>
                <c:pt idx="2">
                  <c:v>89</c:v>
                </c:pt>
                <c:pt idx="3">
                  <c:v>89</c:v>
                </c:pt>
                <c:pt idx="4">
                  <c:v>89</c:v>
                </c:pt>
                <c:pt idx="5">
                  <c:v>89</c:v>
                </c:pt>
                <c:pt idx="6">
                  <c:v>90</c:v>
                </c:pt>
                <c:pt idx="7">
                  <c:v>89</c:v>
                </c:pt>
                <c:pt idx="8">
                  <c:v>89</c:v>
                </c:pt>
                <c:pt idx="9">
                  <c:v>89</c:v>
                </c:pt>
                <c:pt idx="10">
                  <c:v>89</c:v>
                </c:pt>
                <c:pt idx="11">
                  <c:v>89</c:v>
                </c:pt>
                <c:pt idx="12">
                  <c:v>89</c:v>
                </c:pt>
                <c:pt idx="13">
                  <c:v>89</c:v>
                </c:pt>
                <c:pt idx="14">
                  <c:v>89</c:v>
                </c:pt>
                <c:pt idx="15">
                  <c:v>89</c:v>
                </c:pt>
                <c:pt idx="16">
                  <c:v>90</c:v>
                </c:pt>
                <c:pt idx="17">
                  <c:v>90</c:v>
                </c:pt>
                <c:pt idx="18">
                  <c:v>90</c:v>
                </c:pt>
                <c:pt idx="19">
                  <c:v>90</c:v>
                </c:pt>
                <c:pt idx="20">
                  <c:v>90</c:v>
                </c:pt>
                <c:pt idx="21">
                  <c:v>90</c:v>
                </c:pt>
                <c:pt idx="22">
                  <c:v>90</c:v>
                </c:pt>
              </c:numCache>
            </c:numRef>
          </c:val>
        </c:ser>
        <c:ser>
          <c:idx val="1"/>
          <c:order val="1"/>
          <c:tx>
            <c:strRef>
              <c:f>Elforbrug!$B$155</c:f>
              <c:strCache>
                <c:ptCount val="1"/>
                <c:pt idx="0">
                  <c:v>Vestdanmark (DK1)</c:v>
                </c:pt>
              </c:strCache>
            </c:strRef>
          </c:tx>
          <c:spPr>
            <a:solidFill>
              <a:srgbClr val="1D4C57"/>
            </a:solidFill>
            <a:ln w="25400">
              <a:noFill/>
            </a:ln>
          </c:spPr>
          <c:cat>
            <c:numRef>
              <c:f>Elforbrug!$D$154:$Z$154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Elforbrug!$D$158:$Z$158</c:f>
              <c:numCache>
                <c:formatCode>General</c:formatCode>
                <c:ptCount val="23"/>
                <c:pt idx="0">
                  <c:v>2</c:v>
                </c:pt>
                <c:pt idx="1">
                  <c:v>4</c:v>
                </c:pt>
                <c:pt idx="2">
                  <c:v>5</c:v>
                </c:pt>
                <c:pt idx="3">
                  <c:v>6</c:v>
                </c:pt>
                <c:pt idx="4">
                  <c:v>7</c:v>
                </c:pt>
                <c:pt idx="5">
                  <c:v>9</c:v>
                </c:pt>
                <c:pt idx="6">
                  <c:v>10</c:v>
                </c:pt>
                <c:pt idx="7">
                  <c:v>11</c:v>
                </c:pt>
                <c:pt idx="8">
                  <c:v>12</c:v>
                </c:pt>
                <c:pt idx="9">
                  <c:v>14</c:v>
                </c:pt>
                <c:pt idx="10">
                  <c:v>15</c:v>
                </c:pt>
                <c:pt idx="11">
                  <c:v>16</c:v>
                </c:pt>
                <c:pt idx="12">
                  <c:v>17</c:v>
                </c:pt>
                <c:pt idx="13">
                  <c:v>20</c:v>
                </c:pt>
                <c:pt idx="14">
                  <c:v>23</c:v>
                </c:pt>
                <c:pt idx="15">
                  <c:v>26</c:v>
                </c:pt>
                <c:pt idx="16">
                  <c:v>29</c:v>
                </c:pt>
                <c:pt idx="17">
                  <c:v>32</c:v>
                </c:pt>
                <c:pt idx="18">
                  <c:v>35</c:v>
                </c:pt>
                <c:pt idx="19">
                  <c:v>38</c:v>
                </c:pt>
                <c:pt idx="20">
                  <c:v>40</c:v>
                </c:pt>
                <c:pt idx="21">
                  <c:v>43</c:v>
                </c:pt>
                <c:pt idx="22">
                  <c:v>46</c:v>
                </c:pt>
              </c:numCache>
            </c:numRef>
          </c:val>
        </c:ser>
        <c:dLbls>
          <c:showLegendKey val="0"/>
          <c:showVal val="0"/>
          <c:showCatName val="0"/>
          <c:showSerName val="0"/>
          <c:showPercent val="0"/>
          <c:showBubbleSize val="0"/>
        </c:dLbls>
        <c:axId val="130350464"/>
        <c:axId val="130225280"/>
      </c:areaChart>
      <c:catAx>
        <c:axId val="130350464"/>
        <c:scaling>
          <c:orientation val="minMax"/>
        </c:scaling>
        <c:delete val="0"/>
        <c:axPos val="b"/>
        <c:numFmt formatCode="General" sourceLinked="1"/>
        <c:majorTickMark val="none"/>
        <c:minorTickMark val="none"/>
        <c:tickLblPos val="nextTo"/>
        <c:txPr>
          <a:bodyPr rot="0" vert="horz"/>
          <a:lstStyle/>
          <a:p>
            <a:pPr>
              <a:defRPr/>
            </a:pPr>
            <a:endParaRPr lang="da-DK"/>
          </a:p>
        </c:txPr>
        <c:crossAx val="130225280"/>
        <c:crosses val="autoZero"/>
        <c:auto val="1"/>
        <c:lblAlgn val="ctr"/>
        <c:lblOffset val="100"/>
        <c:noMultiLvlLbl val="0"/>
      </c:catAx>
      <c:valAx>
        <c:axId val="130225280"/>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0350464"/>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for erhverv og husholdninger (klassisk)</a:t>
            </a:r>
            <a:endParaRPr lang="da-DK" sz="1200"/>
          </a:p>
        </c:rich>
      </c:tx>
      <c:overlay val="0"/>
    </c:title>
    <c:autoTitleDeleted val="0"/>
    <c:plotArea>
      <c:layout/>
      <c:areaChart>
        <c:grouping val="stacked"/>
        <c:varyColors val="0"/>
        <c:ser>
          <c:idx val="0"/>
          <c:order val="0"/>
          <c:tx>
            <c:strRef>
              <c:f>Elforbrug!$B$14</c:f>
              <c:strCache>
                <c:ptCount val="1"/>
                <c:pt idx="0">
                  <c:v>Nettoelforbrug husholdninger</c:v>
                </c:pt>
              </c:strCache>
            </c:strRef>
          </c:tx>
          <c:spPr>
            <a:solidFill>
              <a:srgbClr val="0097A7"/>
            </a:solidFill>
            <a:ln>
              <a:solidFill>
                <a:srgbClr val="0097A7"/>
              </a:solidFill>
            </a:ln>
          </c:spPr>
          <c:cat>
            <c:numRef>
              <c:f>Elforbrug!$D$14:$Z$14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Elforbrug!$D$17:$Z$17</c:f>
              <c:numCache>
                <c:formatCode>#,##0</c:formatCode>
                <c:ptCount val="23"/>
                <c:pt idx="0">
                  <c:v>9535.4632116252687</c:v>
                </c:pt>
                <c:pt idx="1">
                  <c:v>9539.9091500754621</c:v>
                </c:pt>
                <c:pt idx="2">
                  <c:v>9544.3550885256518</c:v>
                </c:pt>
                <c:pt idx="3">
                  <c:v>9615.4399815552479</c:v>
                </c:pt>
                <c:pt idx="4">
                  <c:v>9686.5248745848457</c:v>
                </c:pt>
                <c:pt idx="5">
                  <c:v>9757.60976761444</c:v>
                </c:pt>
                <c:pt idx="6">
                  <c:v>9828.6946606440342</c:v>
                </c:pt>
                <c:pt idx="7">
                  <c:v>9899.779553673603</c:v>
                </c:pt>
                <c:pt idx="8">
                  <c:v>9927.0249845842518</c:v>
                </c:pt>
                <c:pt idx="9">
                  <c:v>9954.2704154948715</c:v>
                </c:pt>
                <c:pt idx="10">
                  <c:v>9981.5158464054948</c:v>
                </c:pt>
                <c:pt idx="11">
                  <c:v>10008.761277316144</c:v>
                </c:pt>
                <c:pt idx="12">
                  <c:v>10036.006708226767</c:v>
                </c:pt>
                <c:pt idx="13">
                  <c:v>10039.572883709172</c:v>
                </c:pt>
                <c:pt idx="14">
                  <c:v>10043.139059191606</c:v>
                </c:pt>
                <c:pt idx="15">
                  <c:v>10046.705234674009</c:v>
                </c:pt>
                <c:pt idx="16">
                  <c:v>10050.271410156442</c:v>
                </c:pt>
                <c:pt idx="17">
                  <c:v>10053.837585638848</c:v>
                </c:pt>
                <c:pt idx="18">
                  <c:v>10058.346296010883</c:v>
                </c:pt>
                <c:pt idx="19">
                  <c:v>10062.855006382921</c:v>
                </c:pt>
                <c:pt idx="20">
                  <c:v>10067.363716754984</c:v>
                </c:pt>
                <c:pt idx="21">
                  <c:v>10071.87242712702</c:v>
                </c:pt>
                <c:pt idx="22">
                  <c:v>10076.381137499056</c:v>
                </c:pt>
              </c:numCache>
            </c:numRef>
          </c:val>
        </c:ser>
        <c:ser>
          <c:idx val="1"/>
          <c:order val="1"/>
          <c:tx>
            <c:strRef>
              <c:f>Elforbrug!$B$25</c:f>
              <c:strCache>
                <c:ptCount val="1"/>
                <c:pt idx="0">
                  <c:v>Nettoelforbrug erhverv</c:v>
                </c:pt>
              </c:strCache>
            </c:strRef>
          </c:tx>
          <c:spPr>
            <a:solidFill>
              <a:srgbClr val="1D4C57"/>
            </a:solidFill>
            <a:ln>
              <a:solidFill>
                <a:srgbClr val="1D4C57"/>
              </a:solidFill>
            </a:ln>
          </c:spPr>
          <c:cat>
            <c:numRef>
              <c:f>Elforbrug!$D$14:$Z$14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Elforbrug!$D$28:$Z$28</c:f>
              <c:numCache>
                <c:formatCode>#,##0</c:formatCode>
                <c:ptCount val="23"/>
                <c:pt idx="0">
                  <c:v>19570.592230743237</c:v>
                </c:pt>
                <c:pt idx="1">
                  <c:v>19252.375715886439</c:v>
                </c:pt>
                <c:pt idx="2">
                  <c:v>18934.159451618536</c:v>
                </c:pt>
                <c:pt idx="3">
                  <c:v>19161.281810242504</c:v>
                </c:pt>
                <c:pt idx="4">
                  <c:v>19388.407848346549</c:v>
                </c:pt>
                <c:pt idx="5">
                  <c:v>19615.537431546789</c:v>
                </c:pt>
                <c:pt idx="6">
                  <c:v>19842.670431924729</c:v>
                </c:pt>
                <c:pt idx="7">
                  <c:v>20069.806727642881</c:v>
                </c:pt>
                <c:pt idx="8">
                  <c:v>20124.410885383932</c:v>
                </c:pt>
                <c:pt idx="9">
                  <c:v>20179.020552388523</c:v>
                </c:pt>
                <c:pt idx="10">
                  <c:v>20233.635696519836</c:v>
                </c:pt>
                <c:pt idx="11">
                  <c:v>20288.256285890489</c:v>
                </c:pt>
                <c:pt idx="12">
                  <c:v>20342.882288860117</c:v>
                </c:pt>
                <c:pt idx="13">
                  <c:v>20379.576762520664</c:v>
                </c:pt>
                <c:pt idx="14">
                  <c:v>20416.270776257534</c:v>
                </c:pt>
                <c:pt idx="15">
                  <c:v>20452.964332489282</c:v>
                </c:pt>
                <c:pt idx="16">
                  <c:v>20489.657433617507</c:v>
                </c:pt>
                <c:pt idx="17">
                  <c:v>20526.350082027016</c:v>
                </c:pt>
                <c:pt idx="18">
                  <c:v>20662.679851419449</c:v>
                </c:pt>
                <c:pt idx="19">
                  <c:v>20799.020576535469</c:v>
                </c:pt>
                <c:pt idx="20">
                  <c:v>20935.372004405017</c:v>
                </c:pt>
                <c:pt idx="21">
                  <c:v>21071.733889786843</c:v>
                </c:pt>
                <c:pt idx="22">
                  <c:v>21208.105994875343</c:v>
                </c:pt>
              </c:numCache>
            </c:numRef>
          </c:val>
        </c:ser>
        <c:dLbls>
          <c:showLegendKey val="0"/>
          <c:showVal val="0"/>
          <c:showCatName val="0"/>
          <c:showSerName val="0"/>
          <c:showPercent val="0"/>
          <c:showBubbleSize val="0"/>
        </c:dLbls>
        <c:axId val="130256896"/>
        <c:axId val="130258432"/>
      </c:areaChart>
      <c:lineChart>
        <c:grouping val="standard"/>
        <c:varyColors val="0"/>
        <c:ser>
          <c:idx val="3"/>
          <c:order val="2"/>
          <c:tx>
            <c:v>Danmark, AF2016</c:v>
          </c:tx>
          <c:spPr>
            <a:ln>
              <a:solidFill>
                <a:schemeClr val="accent3"/>
              </a:solidFill>
              <a:prstDash val="dash"/>
            </a:ln>
          </c:spPr>
          <c:marker>
            <c:symbol val="none"/>
          </c:marker>
          <c:val>
            <c:numRef>
              <c:f>Elforbrug!$D$340:$AA$340</c:f>
            </c:numRef>
          </c:val>
          <c:smooth val="0"/>
        </c:ser>
        <c:ser>
          <c:idx val="2"/>
          <c:order val="3"/>
          <c:tx>
            <c:v>Danmark, AF2017</c:v>
          </c:tx>
          <c:marker>
            <c:symbol val="none"/>
          </c:marker>
          <c:val>
            <c:numRef>
              <c:f>Elforbrug!$D$392:$Z$392</c:f>
            </c:numRef>
          </c:val>
          <c:smooth val="0"/>
        </c:ser>
        <c:dLbls>
          <c:showLegendKey val="0"/>
          <c:showVal val="0"/>
          <c:showCatName val="0"/>
          <c:showSerName val="0"/>
          <c:showPercent val="0"/>
          <c:showBubbleSize val="0"/>
        </c:dLbls>
        <c:marker val="1"/>
        <c:smooth val="0"/>
        <c:axId val="130256896"/>
        <c:axId val="130258432"/>
      </c:lineChart>
      <c:catAx>
        <c:axId val="130256896"/>
        <c:scaling>
          <c:orientation val="minMax"/>
        </c:scaling>
        <c:delete val="0"/>
        <c:axPos val="b"/>
        <c:numFmt formatCode="General" sourceLinked="1"/>
        <c:majorTickMark val="none"/>
        <c:minorTickMark val="none"/>
        <c:tickLblPos val="nextTo"/>
        <c:txPr>
          <a:bodyPr rot="0" vert="horz"/>
          <a:lstStyle/>
          <a:p>
            <a:pPr>
              <a:defRPr/>
            </a:pPr>
            <a:endParaRPr lang="da-DK"/>
          </a:p>
        </c:txPr>
        <c:crossAx val="130258432"/>
        <c:crosses val="autoZero"/>
        <c:auto val="1"/>
        <c:lblAlgn val="ctr"/>
        <c:lblOffset val="100"/>
        <c:noMultiLvlLbl val="0"/>
      </c:catAx>
      <c:valAx>
        <c:axId val="130258432"/>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025689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Nettoelforbrug</a:t>
            </a:r>
            <a:r>
              <a:rPr lang="da-DK" sz="1200" baseline="0"/>
              <a:t> til individuelle varmepumper</a:t>
            </a:r>
            <a:endParaRPr lang="da-DK" sz="1200"/>
          </a:p>
        </c:rich>
      </c:tx>
      <c:overlay val="0"/>
    </c:title>
    <c:autoTitleDeleted val="0"/>
    <c:plotArea>
      <c:layout/>
      <c:areaChart>
        <c:grouping val="stacked"/>
        <c:varyColors val="0"/>
        <c:ser>
          <c:idx val="0"/>
          <c:order val="0"/>
          <c:tx>
            <c:strRef>
              <c:f>Elforbrug!$B$48</c:f>
              <c:strCache>
                <c:ptCount val="1"/>
                <c:pt idx="0">
                  <c:v>Nettoelforbrug husholdninger</c:v>
                </c:pt>
              </c:strCache>
            </c:strRef>
          </c:tx>
          <c:spPr>
            <a:solidFill>
              <a:srgbClr val="0097A7"/>
            </a:solidFill>
            <a:ln>
              <a:solidFill>
                <a:srgbClr val="0097A7"/>
              </a:solidFill>
            </a:ln>
          </c:spPr>
          <c:cat>
            <c:numRef>
              <c:f>Elforbrug!$D$14:$Z$14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Elforbrug!$D$51:$Z$51</c:f>
              <c:numCache>
                <c:formatCode>#,##0</c:formatCode>
                <c:ptCount val="23"/>
                <c:pt idx="0">
                  <c:v>950.48752638477197</c:v>
                </c:pt>
                <c:pt idx="1">
                  <c:v>1029.1058458284749</c:v>
                </c:pt>
                <c:pt idx="2">
                  <c:v>1107.7241652721777</c:v>
                </c:pt>
                <c:pt idx="3">
                  <c:v>1169.4847313481807</c:v>
                </c:pt>
                <c:pt idx="4">
                  <c:v>1231.2452974241835</c:v>
                </c:pt>
                <c:pt idx="5">
                  <c:v>1293.005863500186</c:v>
                </c:pt>
                <c:pt idx="6">
                  <c:v>1354.7664295761888</c:v>
                </c:pt>
                <c:pt idx="7">
                  <c:v>1416.5269956521918</c:v>
                </c:pt>
                <c:pt idx="8">
                  <c:v>1539.7478499516474</c:v>
                </c:pt>
                <c:pt idx="9">
                  <c:v>1662.968704251103</c:v>
                </c:pt>
                <c:pt idx="10">
                  <c:v>1786.1895585505554</c:v>
                </c:pt>
                <c:pt idx="11">
                  <c:v>1909.410412850011</c:v>
                </c:pt>
                <c:pt idx="12">
                  <c:v>2032.6312671494666</c:v>
                </c:pt>
                <c:pt idx="13">
                  <c:v>2137.1610901004169</c:v>
                </c:pt>
                <c:pt idx="14">
                  <c:v>2241.6909130513691</c:v>
                </c:pt>
                <c:pt idx="15">
                  <c:v>2346.2207360023199</c:v>
                </c:pt>
                <c:pt idx="16">
                  <c:v>2450.7505589532698</c:v>
                </c:pt>
                <c:pt idx="17">
                  <c:v>2555.2803819042219</c:v>
                </c:pt>
                <c:pt idx="18">
                  <c:v>2581.8382414749613</c:v>
                </c:pt>
                <c:pt idx="19">
                  <c:v>2608.3961010457028</c:v>
                </c:pt>
                <c:pt idx="20">
                  <c:v>2634.9539606164417</c:v>
                </c:pt>
                <c:pt idx="21">
                  <c:v>2661.5118201871833</c:v>
                </c:pt>
                <c:pt idx="22">
                  <c:v>2688.0696797579253</c:v>
                </c:pt>
              </c:numCache>
            </c:numRef>
          </c:val>
        </c:ser>
        <c:ser>
          <c:idx val="1"/>
          <c:order val="1"/>
          <c:tx>
            <c:strRef>
              <c:f>Elforbrug!$B$59</c:f>
              <c:strCache>
                <c:ptCount val="1"/>
                <c:pt idx="0">
                  <c:v>Nettoelforbrug erhverv</c:v>
                </c:pt>
              </c:strCache>
            </c:strRef>
          </c:tx>
          <c:spPr>
            <a:solidFill>
              <a:srgbClr val="1D4C57"/>
            </a:solidFill>
            <a:ln>
              <a:solidFill>
                <a:srgbClr val="1D4C57"/>
              </a:solidFill>
            </a:ln>
          </c:spPr>
          <c:cat>
            <c:numRef>
              <c:f>Elforbrug!$D$14:$Z$14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Elforbrug!$D$62:$Z$62</c:f>
              <c:numCache>
                <c:formatCode>#,##0</c:formatCode>
                <c:ptCount val="23"/>
                <c:pt idx="0">
                  <c:v>235.07813494750306</c:v>
                </c:pt>
                <c:pt idx="1">
                  <c:v>231.91832309291703</c:v>
                </c:pt>
                <c:pt idx="2">
                  <c:v>228.75826064943365</c:v>
                </c:pt>
                <c:pt idx="3">
                  <c:v>238.41291604939903</c:v>
                </c:pt>
                <c:pt idx="4">
                  <c:v>248.06389196929459</c:v>
                </c:pt>
                <c:pt idx="5">
                  <c:v>257.7113227929928</c:v>
                </c:pt>
                <c:pt idx="6">
                  <c:v>267.35533643902704</c:v>
                </c:pt>
                <c:pt idx="7">
                  <c:v>276.99605474478534</c:v>
                </c:pt>
                <c:pt idx="8">
                  <c:v>268.12956169808922</c:v>
                </c:pt>
                <c:pt idx="9">
                  <c:v>259.25755938785278</c:v>
                </c:pt>
                <c:pt idx="10">
                  <c:v>250.38007995091419</c:v>
                </c:pt>
                <c:pt idx="11">
                  <c:v>241.49715527464744</c:v>
                </c:pt>
                <c:pt idx="12">
                  <c:v>232.60881699937715</c:v>
                </c:pt>
                <c:pt idx="13">
                  <c:v>230.36471718572963</c:v>
                </c:pt>
                <c:pt idx="14">
                  <c:v>228.12107729574316</c:v>
                </c:pt>
                <c:pt idx="15">
                  <c:v>225.87789491088967</c:v>
                </c:pt>
                <c:pt idx="16">
                  <c:v>223.635167629568</c:v>
                </c:pt>
                <c:pt idx="17">
                  <c:v>221.39289306695588</c:v>
                </c:pt>
                <c:pt idx="18">
                  <c:v>242.55743262452168</c:v>
                </c:pt>
                <c:pt idx="19">
                  <c:v>263.71101645852292</c:v>
                </c:pt>
                <c:pt idx="20">
                  <c:v>284.8538975389622</c:v>
                </c:pt>
                <c:pt idx="21">
                  <c:v>305.98632110715391</c:v>
                </c:pt>
                <c:pt idx="22">
                  <c:v>327.10852496864038</c:v>
                </c:pt>
              </c:numCache>
            </c:numRef>
          </c:val>
        </c:ser>
        <c:dLbls>
          <c:showLegendKey val="0"/>
          <c:showVal val="0"/>
          <c:showCatName val="0"/>
          <c:showSerName val="0"/>
          <c:showPercent val="0"/>
          <c:showBubbleSize val="0"/>
        </c:dLbls>
        <c:axId val="130441600"/>
        <c:axId val="130443136"/>
      </c:areaChart>
      <c:lineChart>
        <c:grouping val="standard"/>
        <c:varyColors val="0"/>
        <c:ser>
          <c:idx val="3"/>
          <c:order val="2"/>
          <c:tx>
            <c:v>Danmark, AF2016</c:v>
          </c:tx>
          <c:spPr>
            <a:ln>
              <a:solidFill>
                <a:schemeClr val="accent3"/>
              </a:solidFill>
              <a:prstDash val="dash"/>
            </a:ln>
          </c:spPr>
          <c:marker>
            <c:symbol val="none"/>
          </c:marker>
          <c:val>
            <c:numRef>
              <c:f>Elforbrug!$D$340:$AA$340</c:f>
            </c:numRef>
          </c:val>
          <c:smooth val="0"/>
        </c:ser>
        <c:ser>
          <c:idx val="2"/>
          <c:order val="3"/>
          <c:tx>
            <c:v>Danmark i alt, AF2017</c:v>
          </c:tx>
          <c:marker>
            <c:symbol val="none"/>
          </c:marker>
          <c:val>
            <c:numRef>
              <c:f>Elforbrug!$D$393:$Z$393</c:f>
            </c:numRef>
          </c:val>
          <c:smooth val="0"/>
        </c:ser>
        <c:dLbls>
          <c:showLegendKey val="0"/>
          <c:showVal val="0"/>
          <c:showCatName val="0"/>
          <c:showSerName val="0"/>
          <c:showPercent val="0"/>
          <c:showBubbleSize val="0"/>
        </c:dLbls>
        <c:marker val="1"/>
        <c:smooth val="0"/>
        <c:axId val="130441600"/>
        <c:axId val="130443136"/>
      </c:lineChart>
      <c:catAx>
        <c:axId val="130441600"/>
        <c:scaling>
          <c:orientation val="minMax"/>
        </c:scaling>
        <c:delete val="0"/>
        <c:axPos val="b"/>
        <c:numFmt formatCode="General" sourceLinked="1"/>
        <c:majorTickMark val="none"/>
        <c:minorTickMark val="none"/>
        <c:tickLblPos val="nextTo"/>
        <c:txPr>
          <a:bodyPr rot="0" vert="horz"/>
          <a:lstStyle/>
          <a:p>
            <a:pPr>
              <a:defRPr/>
            </a:pPr>
            <a:endParaRPr lang="da-DK"/>
          </a:p>
        </c:txPr>
        <c:crossAx val="130443136"/>
        <c:crosses val="autoZero"/>
        <c:auto val="1"/>
        <c:lblAlgn val="ctr"/>
        <c:lblOffset val="100"/>
        <c:noMultiLvlLbl val="0"/>
      </c:catAx>
      <c:valAx>
        <c:axId val="130443136"/>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044160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Samlet nettoelforbrug i Danmark</a:t>
            </a:r>
          </a:p>
        </c:rich>
      </c:tx>
      <c:overlay val="0"/>
    </c:title>
    <c:autoTitleDeleted val="0"/>
    <c:plotArea>
      <c:layout/>
      <c:areaChart>
        <c:grouping val="stacked"/>
        <c:varyColors val="0"/>
        <c:ser>
          <c:idx val="0"/>
          <c:order val="0"/>
          <c:tx>
            <c:v>Klassisk</c:v>
          </c:tx>
          <c:spPr>
            <a:solidFill>
              <a:srgbClr val="0097A7"/>
            </a:solidFill>
            <a:ln>
              <a:solidFill>
                <a:srgbClr val="0097A7"/>
              </a:solidFill>
            </a:ln>
          </c:spPr>
          <c:cat>
            <c:numLit>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Lit>
          </c:cat>
          <c:val>
            <c:numLit>
              <c:formatCode>General</c:formatCode>
              <c:ptCount val="23"/>
              <c:pt idx="0">
                <c:v>29106.055442368503</c:v>
              </c:pt>
              <c:pt idx="1">
                <c:v>28792.284865961905</c:v>
              </c:pt>
              <c:pt idx="2">
                <c:v>28478.514540144188</c:v>
              </c:pt>
              <c:pt idx="3">
                <c:v>28776.721791797754</c:v>
              </c:pt>
              <c:pt idx="4">
                <c:v>29074.932722931397</c:v>
              </c:pt>
              <c:pt idx="5">
                <c:v>29373.147199161231</c:v>
              </c:pt>
              <c:pt idx="6">
                <c:v>29671.365092568765</c:v>
              </c:pt>
              <c:pt idx="7">
                <c:v>29969.586281316482</c:v>
              </c:pt>
              <c:pt idx="8">
                <c:v>30051.435869968183</c:v>
              </c:pt>
              <c:pt idx="9">
                <c:v>30133.290967883397</c:v>
              </c:pt>
              <c:pt idx="10">
                <c:v>30215.15154292533</c:v>
              </c:pt>
              <c:pt idx="11">
                <c:v>30297.017563206631</c:v>
              </c:pt>
              <c:pt idx="12">
                <c:v>30378.888997086884</c:v>
              </c:pt>
              <c:pt idx="13">
                <c:v>30419.149646229838</c:v>
              </c:pt>
              <c:pt idx="14">
                <c:v>30459.40983544914</c:v>
              </c:pt>
              <c:pt idx="15">
                <c:v>30499.669567163292</c:v>
              </c:pt>
              <c:pt idx="16">
                <c:v>30539.928843773949</c:v>
              </c:pt>
              <c:pt idx="17">
                <c:v>30580.187667665865</c:v>
              </c:pt>
              <c:pt idx="18">
                <c:v>30721.02614743033</c:v>
              </c:pt>
              <c:pt idx="19">
                <c:v>30861.87558291839</c:v>
              </c:pt>
              <c:pt idx="20">
                <c:v>31002.735721160003</c:v>
              </c:pt>
              <c:pt idx="21">
                <c:v>31143.606316913862</c:v>
              </c:pt>
              <c:pt idx="22">
                <c:v>31284.487132374401</c:v>
              </c:pt>
            </c:numLit>
          </c:val>
        </c:ser>
        <c:ser>
          <c:idx val="1"/>
          <c:order val="1"/>
          <c:tx>
            <c:v>Individuelle varmepumper</c:v>
          </c:tx>
          <c:spPr>
            <a:solidFill>
              <a:srgbClr val="673AB7"/>
            </a:solidFill>
            <a:ln>
              <a:solidFill>
                <a:srgbClr val="673AB7"/>
              </a:solidFill>
            </a:ln>
          </c:spPr>
          <c:cat>
            <c:numLit>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Lit>
          </c:cat>
          <c:val>
            <c:numLit>
              <c:formatCode>General</c:formatCode>
              <c:ptCount val="23"/>
              <c:pt idx="0">
                <c:v>1185.5656613322749</c:v>
              </c:pt>
              <c:pt idx="1">
                <c:v>1261.0241689213922</c:v>
              </c:pt>
              <c:pt idx="2">
                <c:v>1336.4824259216116</c:v>
              </c:pt>
              <c:pt idx="3">
                <c:v>1407.8976473975799</c:v>
              </c:pt>
              <c:pt idx="4">
                <c:v>1479.3091893934779</c:v>
              </c:pt>
              <c:pt idx="5">
                <c:v>1550.7171862931789</c:v>
              </c:pt>
              <c:pt idx="6">
                <c:v>1622.1217660152158</c:v>
              </c:pt>
              <c:pt idx="7">
                <c:v>1693.5230503969769</c:v>
              </c:pt>
              <c:pt idx="8">
                <c:v>1807.8774116497366</c:v>
              </c:pt>
              <c:pt idx="9">
                <c:v>1922.2262636389557</c:v>
              </c:pt>
              <c:pt idx="10">
                <c:v>2036.5696385014696</c:v>
              </c:pt>
              <c:pt idx="11">
                <c:v>2150.9075681246586</c:v>
              </c:pt>
              <c:pt idx="12">
                <c:v>2265.2400841488438</c:v>
              </c:pt>
              <c:pt idx="13">
                <c:v>2367.5258072861466</c:v>
              </c:pt>
              <c:pt idx="14">
                <c:v>2469.8119903471124</c:v>
              </c:pt>
              <c:pt idx="15">
                <c:v>2572.0986309132095</c:v>
              </c:pt>
              <c:pt idx="16">
                <c:v>2674.3857265828374</c:v>
              </c:pt>
              <c:pt idx="17">
                <c:v>2776.6732749711778</c:v>
              </c:pt>
              <c:pt idx="18">
                <c:v>2824.3956740994827</c:v>
              </c:pt>
              <c:pt idx="19">
                <c:v>2872.1071175042257</c:v>
              </c:pt>
              <c:pt idx="20">
                <c:v>2919.8078581554037</c:v>
              </c:pt>
              <c:pt idx="21">
                <c:v>2967.4981412943371</c:v>
              </c:pt>
              <c:pt idx="22">
                <c:v>3015.1782047265656</c:v>
              </c:pt>
            </c:numLit>
          </c:val>
        </c:ser>
        <c:ser>
          <c:idx val="4"/>
          <c:order val="2"/>
          <c:tx>
            <c:v>Store varmepumper</c:v>
          </c:tx>
          <c:spPr>
            <a:solidFill>
              <a:srgbClr val="FF5252"/>
            </a:solidFill>
            <a:ln>
              <a:solidFill>
                <a:srgbClr val="FF5252"/>
              </a:solidFill>
            </a:ln>
          </c:spPr>
          <c:val>
            <c:numLit>
              <c:formatCode>General</c:formatCode>
              <c:ptCount val="23"/>
              <c:pt idx="0">
                <c:v>85.694227234416815</c:v>
              </c:pt>
              <c:pt idx="1">
                <c:v>104.51654612912029</c:v>
              </c:pt>
              <c:pt idx="2">
                <c:v>185.91518229205204</c:v>
              </c:pt>
              <c:pt idx="3">
                <c:v>308.82370068656763</c:v>
              </c:pt>
              <c:pt idx="4">
                <c:v>408.20546510193719</c:v>
              </c:pt>
              <c:pt idx="5">
                <c:v>463.24895690299616</c:v>
              </c:pt>
              <c:pt idx="6">
                <c:v>528.49557985717729</c:v>
              </c:pt>
              <c:pt idx="7">
                <c:v>564.30939719190451</c:v>
              </c:pt>
              <c:pt idx="8">
                <c:v>595.13047948047051</c:v>
              </c:pt>
              <c:pt idx="9">
                <c:v>617.71997209262702</c:v>
              </c:pt>
              <c:pt idx="10">
                <c:v>641.93480102210549</c:v>
              </c:pt>
              <c:pt idx="11">
                <c:v>673.53355500616578</c:v>
              </c:pt>
              <c:pt idx="12">
                <c:v>750.93270682529828</c:v>
              </c:pt>
              <c:pt idx="13">
                <c:v>777.77473579752518</c:v>
              </c:pt>
              <c:pt idx="14">
                <c:v>784.79830708550821</c:v>
              </c:pt>
              <c:pt idx="15">
                <c:v>806.44884887830221</c:v>
              </c:pt>
              <c:pt idx="16">
                <c:v>806.87591053517463</c:v>
              </c:pt>
              <c:pt idx="17">
                <c:v>894.06942341200386</c:v>
              </c:pt>
              <c:pt idx="18">
                <c:v>1081.1543287971799</c:v>
              </c:pt>
              <c:pt idx="19">
                <c:v>1398.7527735004244</c:v>
              </c:pt>
              <c:pt idx="20">
                <c:v>1107.3016790215479</c:v>
              </c:pt>
              <c:pt idx="21">
                <c:v>1111.4983575874171</c:v>
              </c:pt>
              <c:pt idx="22">
                <c:v>1115.6943620819973</c:v>
              </c:pt>
            </c:numLit>
          </c:val>
        </c:ser>
        <c:ser>
          <c:idx val="5"/>
          <c:order val="3"/>
          <c:tx>
            <c:v>Elkedler</c:v>
          </c:tx>
          <c:spPr>
            <a:solidFill>
              <a:srgbClr val="0091EA"/>
            </a:solidFill>
            <a:ln>
              <a:solidFill>
                <a:srgbClr val="0091EA"/>
              </a:solidFill>
            </a:ln>
          </c:spPr>
          <c:val>
            <c:numLit>
              <c:formatCode>General</c:formatCode>
              <c:ptCount val="23"/>
              <c:pt idx="0">
                <c:v>28.68419880366104</c:v>
              </c:pt>
              <c:pt idx="1">
                <c:v>67.779952729301868</c:v>
              </c:pt>
              <c:pt idx="2">
                <c:v>7.8720829199543738</c:v>
              </c:pt>
              <c:pt idx="3">
                <c:v>7.9904014580890586</c:v>
              </c:pt>
              <c:pt idx="4">
                <c:v>7.4860772459666132</c:v>
              </c:pt>
              <c:pt idx="5">
                <c:v>9.9272767243974744</c:v>
              </c:pt>
              <c:pt idx="6">
                <c:v>11.160788076695939</c:v>
              </c:pt>
              <c:pt idx="7">
                <c:v>14.040494548513948</c:v>
              </c:pt>
              <c:pt idx="8">
                <c:v>15.67170116554059</c:v>
              </c:pt>
              <c:pt idx="9">
                <c:v>17.125378942775214</c:v>
              </c:pt>
              <c:pt idx="10">
                <c:v>17.295034819873145</c:v>
              </c:pt>
              <c:pt idx="11">
                <c:v>21.466731611409543</c:v>
              </c:pt>
              <c:pt idx="12">
                <c:v>24.861877976214508</c:v>
              </c:pt>
              <c:pt idx="13">
                <c:v>28.567820022643186</c:v>
              </c:pt>
              <c:pt idx="14">
                <c:v>37.624515660018673</c:v>
              </c:pt>
              <c:pt idx="15">
                <c:v>41.86330897338852</c:v>
              </c:pt>
              <c:pt idx="16">
                <c:v>48.569022448180228</c:v>
              </c:pt>
              <c:pt idx="17">
                <c:v>47.253039483093012</c:v>
              </c:pt>
              <c:pt idx="18">
                <c:v>43.949217906076896</c:v>
              </c:pt>
              <c:pt idx="19">
                <c:v>51.164618883990194</c:v>
              </c:pt>
              <c:pt idx="20">
                <c:v>60.972084451134378</c:v>
              </c:pt>
              <c:pt idx="21">
                <c:v>65.009278648311167</c:v>
              </c:pt>
              <c:pt idx="22">
                <c:v>72.268918629608322</c:v>
              </c:pt>
            </c:numLit>
          </c:val>
        </c:ser>
        <c:ser>
          <c:idx val="6"/>
          <c:order val="4"/>
          <c:tx>
            <c:v>Vej- og søtransport</c:v>
          </c:tx>
          <c:spPr>
            <a:solidFill>
              <a:srgbClr val="1DE2CD"/>
            </a:solidFill>
            <a:ln>
              <a:solidFill>
                <a:srgbClr val="1DE2CD"/>
              </a:solidFill>
            </a:ln>
          </c:spPr>
          <c:val>
            <c:numLit>
              <c:formatCode>General</c:formatCode>
              <c:ptCount val="23"/>
              <c:pt idx="0">
                <c:v>130</c:v>
              </c:pt>
              <c:pt idx="1">
                <c:v>137</c:v>
              </c:pt>
              <c:pt idx="2">
                <c:v>138</c:v>
              </c:pt>
              <c:pt idx="3">
                <c:v>149</c:v>
              </c:pt>
              <c:pt idx="4">
                <c:v>162</c:v>
              </c:pt>
              <c:pt idx="5">
                <c:v>183</c:v>
              </c:pt>
              <c:pt idx="6">
                <c:v>208</c:v>
              </c:pt>
              <c:pt idx="7">
                <c:v>241</c:v>
              </c:pt>
              <c:pt idx="8">
                <c:v>291</c:v>
              </c:pt>
              <c:pt idx="9">
                <c:v>357</c:v>
              </c:pt>
              <c:pt idx="10">
                <c:v>439</c:v>
              </c:pt>
              <c:pt idx="11">
                <c:v>537</c:v>
              </c:pt>
              <c:pt idx="12">
                <c:v>649</c:v>
              </c:pt>
              <c:pt idx="13">
                <c:v>795</c:v>
              </c:pt>
              <c:pt idx="14">
                <c:v>986</c:v>
              </c:pt>
              <c:pt idx="15">
                <c:v>1223</c:v>
              </c:pt>
              <c:pt idx="16">
                <c:v>1511</c:v>
              </c:pt>
              <c:pt idx="17">
                <c:v>1845</c:v>
              </c:pt>
              <c:pt idx="18">
                <c:v>2234</c:v>
              </c:pt>
              <c:pt idx="19">
                <c:v>2684</c:v>
              </c:pt>
              <c:pt idx="20">
                <c:v>2989</c:v>
              </c:pt>
              <c:pt idx="21">
                <c:v>3553</c:v>
              </c:pt>
              <c:pt idx="22">
                <c:v>4196</c:v>
              </c:pt>
            </c:numLit>
          </c:val>
        </c:ser>
        <c:ser>
          <c:idx val="7"/>
          <c:order val="5"/>
          <c:tx>
            <c:v>Banetransport</c:v>
          </c:tx>
          <c:spPr>
            <a:solidFill>
              <a:srgbClr val="0C2D83"/>
            </a:solidFill>
            <a:ln>
              <a:solidFill>
                <a:srgbClr val="0C2D83"/>
              </a:solidFill>
            </a:ln>
          </c:spPr>
          <c:val>
            <c:numLit>
              <c:formatCode>General</c:formatCode>
              <c:ptCount val="23"/>
              <c:pt idx="0">
                <c:v>345.244236</c:v>
              </c:pt>
              <c:pt idx="1">
                <c:v>387.68847199999999</c:v>
              </c:pt>
              <c:pt idx="2">
                <c:v>459.51140400000003</c:v>
              </c:pt>
              <c:pt idx="3">
                <c:v>626.57473200000004</c:v>
              </c:pt>
              <c:pt idx="4">
                <c:v>818.21277200000009</c:v>
              </c:pt>
              <c:pt idx="5">
                <c:v>999.52253599999995</c:v>
              </c:pt>
              <c:pt idx="6">
                <c:v>1228.0308759999998</c:v>
              </c:pt>
              <c:pt idx="7">
                <c:v>1417.6631200000002</c:v>
              </c:pt>
              <c:pt idx="8">
                <c:v>1527.0101279999999</c:v>
              </c:pt>
              <c:pt idx="9">
                <c:v>1605.782424</c:v>
              </c:pt>
              <c:pt idx="10">
                <c:v>1670.43876</c:v>
              </c:pt>
              <c:pt idx="11">
                <c:v>1695.8965199999998</c:v>
              </c:pt>
              <c:pt idx="12">
                <c:v>1716.85168</c:v>
              </c:pt>
              <c:pt idx="13">
                <c:v>1716.85168</c:v>
              </c:pt>
              <c:pt idx="14">
                <c:v>1716.85168</c:v>
              </c:pt>
              <c:pt idx="15">
                <c:v>1716.85168</c:v>
              </c:pt>
              <c:pt idx="16">
                <c:v>1716.85168</c:v>
              </c:pt>
              <c:pt idx="17">
                <c:v>1716.85168</c:v>
              </c:pt>
              <c:pt idx="18">
                <c:v>1716.85168</c:v>
              </c:pt>
              <c:pt idx="19">
                <c:v>1716.85168</c:v>
              </c:pt>
              <c:pt idx="20">
                <c:v>1716.85168</c:v>
              </c:pt>
              <c:pt idx="21">
                <c:v>1716.85168</c:v>
              </c:pt>
              <c:pt idx="22">
                <c:v>1716.85168</c:v>
              </c:pt>
            </c:numLit>
          </c:val>
        </c:ser>
        <c:ser>
          <c:idx val="8"/>
          <c:order val="6"/>
          <c:tx>
            <c:v>Store datacentre</c:v>
          </c:tx>
          <c:spPr>
            <a:solidFill>
              <a:srgbClr val="FFDA06"/>
            </a:solidFill>
            <a:ln>
              <a:solidFill>
                <a:srgbClr val="FFDA06"/>
              </a:solidFill>
            </a:ln>
          </c:spPr>
          <c:val>
            <c:numLit>
              <c:formatCode>General</c:formatCode>
              <c:ptCount val="23"/>
              <c:pt idx="0">
                <c:v>0</c:v>
              </c:pt>
              <c:pt idx="1">
                <c:v>219.8395878081391</c:v>
              </c:pt>
              <c:pt idx="2">
                <c:v>879.35835123255572</c:v>
              </c:pt>
              <c:pt idx="3">
                <c:v>1758.7167024651098</c:v>
              </c:pt>
              <c:pt idx="4">
                <c:v>2616.0910949168483</c:v>
              </c:pt>
              <c:pt idx="5">
                <c:v>3407.5136110261465</c:v>
              </c:pt>
              <c:pt idx="6">
                <c:v>4111.0002920121897</c:v>
              </c:pt>
              <c:pt idx="7">
                <c:v>4726.5511378749788</c:v>
              </c:pt>
              <c:pt idx="8">
                <c:v>5254.1661486145103</c:v>
              </c:pt>
              <c:pt idx="9">
                <c:v>5715.8292830116006</c:v>
              </c:pt>
              <c:pt idx="10">
                <c:v>6155.5084586278772</c:v>
              </c:pt>
              <c:pt idx="11">
                <c:v>6595.1876342441547</c:v>
              </c:pt>
              <c:pt idx="12">
                <c:v>7034.8668098604294</c:v>
              </c:pt>
              <c:pt idx="13">
                <c:v>7474.5459854767059</c:v>
              </c:pt>
              <c:pt idx="14">
                <c:v>7914.2251610929816</c:v>
              </c:pt>
              <c:pt idx="15">
                <c:v>8353.9043367092563</c:v>
              </c:pt>
              <c:pt idx="16">
                <c:v>8793.5835123255347</c:v>
              </c:pt>
              <c:pt idx="17">
                <c:v>9233.2626879418112</c:v>
              </c:pt>
              <c:pt idx="18">
                <c:v>9672.941863558086</c:v>
              </c:pt>
              <c:pt idx="19">
                <c:v>10112.621039174361</c:v>
              </c:pt>
              <c:pt idx="20">
                <c:v>10552</c:v>
              </c:pt>
              <c:pt idx="21">
                <c:v>10992</c:v>
              </c:pt>
              <c:pt idx="22">
                <c:v>11432</c:v>
              </c:pt>
            </c:numLit>
          </c:val>
        </c:ser>
        <c:dLbls>
          <c:showLegendKey val="0"/>
          <c:showVal val="0"/>
          <c:showCatName val="0"/>
          <c:showSerName val="0"/>
          <c:showPercent val="0"/>
          <c:showBubbleSize val="0"/>
        </c:dLbls>
        <c:axId val="130628224"/>
        <c:axId val="130650496"/>
      </c:areaChart>
      <c:lineChart>
        <c:grouping val="stacked"/>
        <c:varyColors val="0"/>
        <c:ser>
          <c:idx val="2"/>
          <c:order val="7"/>
          <c:tx>
            <c:strRef>
              <c:f>Elforbrug!$B$285</c:f>
              <c:strCache>
                <c:ptCount val="1"/>
                <c:pt idx="0">
                  <c:v>Bruttoelforbrug</c:v>
                </c:pt>
              </c:strCache>
            </c:strRef>
          </c:tx>
          <c:spPr>
            <a:ln>
              <a:solidFill>
                <a:schemeClr val="tx1"/>
              </a:solidFill>
            </a:ln>
          </c:spPr>
          <c:marker>
            <c:symbol val="none"/>
          </c:marker>
          <c:val>
            <c:numRef>
              <c:f>Elforbrug!$D$314:$Z$314</c:f>
              <c:numCache>
                <c:formatCode>#,##0</c:formatCode>
                <c:ptCount val="23"/>
                <c:pt idx="0">
                  <c:v>32920.016717475104</c:v>
                </c:pt>
                <c:pt idx="1">
                  <c:v>33015.500027234957</c:v>
                </c:pt>
                <c:pt idx="2">
                  <c:v>33568.160870756772</c:v>
                </c:pt>
                <c:pt idx="3">
                  <c:v>35223.98475826138</c:v>
                </c:pt>
                <c:pt idx="4">
                  <c:v>36858.835429841201</c:v>
                </c:pt>
                <c:pt idx="5">
                  <c:v>38376.495153745404</c:v>
                </c:pt>
                <c:pt idx="6">
                  <c:v>39863.800869538245</c:v>
                </c:pt>
                <c:pt idx="7">
                  <c:v>41194.760282887037</c:v>
                </c:pt>
                <c:pt idx="8">
                  <c:v>42172.934564951684</c:v>
                </c:pt>
                <c:pt idx="9">
                  <c:v>43055.89292864273</c:v>
                </c:pt>
                <c:pt idx="10">
                  <c:v>43917.651151280632</c:v>
                </c:pt>
                <c:pt idx="11">
                  <c:v>44767.086183098763</c:v>
                </c:pt>
                <c:pt idx="12">
                  <c:v>45674.71221807666</c:v>
                </c:pt>
                <c:pt idx="13">
                  <c:v>46485.526238168561</c:v>
                </c:pt>
                <c:pt idx="14">
                  <c:v>47328.788550814563</c:v>
                </c:pt>
                <c:pt idx="15">
                  <c:v>48231.348113595166</c:v>
                </c:pt>
                <c:pt idx="16">
                  <c:v>49168.395586083279</c:v>
                </c:pt>
                <c:pt idx="17">
                  <c:v>50238.75355169439</c:v>
                </c:pt>
                <c:pt idx="18">
                  <c:v>51520.146986270665</c:v>
                </c:pt>
                <c:pt idx="19">
                  <c:v>53015.703866147727</c:v>
                </c:pt>
                <c:pt idx="20">
                  <c:v>54296.30539428653</c:v>
                </c:pt>
                <c:pt idx="21">
                  <c:v>55605.731740778843</c:v>
                </c:pt>
                <c:pt idx="22">
                  <c:v>56992.620640003734</c:v>
                </c:pt>
              </c:numCache>
            </c:numRef>
          </c:val>
          <c:smooth val="0"/>
        </c:ser>
        <c:dLbls>
          <c:showLegendKey val="0"/>
          <c:showVal val="0"/>
          <c:showCatName val="0"/>
          <c:showSerName val="0"/>
          <c:showPercent val="0"/>
          <c:showBubbleSize val="0"/>
        </c:dLbls>
        <c:marker val="1"/>
        <c:smooth val="0"/>
        <c:axId val="130628224"/>
        <c:axId val="130650496"/>
      </c:lineChart>
      <c:catAx>
        <c:axId val="130628224"/>
        <c:scaling>
          <c:orientation val="minMax"/>
        </c:scaling>
        <c:delete val="0"/>
        <c:axPos val="b"/>
        <c:numFmt formatCode="General" sourceLinked="1"/>
        <c:majorTickMark val="none"/>
        <c:minorTickMark val="none"/>
        <c:tickLblPos val="nextTo"/>
        <c:txPr>
          <a:bodyPr rot="0" vert="horz"/>
          <a:lstStyle/>
          <a:p>
            <a:pPr>
              <a:defRPr/>
            </a:pPr>
            <a:endParaRPr lang="da-DK"/>
          </a:p>
        </c:txPr>
        <c:crossAx val="130650496"/>
        <c:crosses val="autoZero"/>
        <c:auto val="1"/>
        <c:lblAlgn val="ctr"/>
        <c:lblOffset val="100"/>
        <c:noMultiLvlLbl val="0"/>
      </c:catAx>
      <c:valAx>
        <c:axId val="130650496"/>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0628224"/>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Maksimaleffekt</a:t>
            </a:r>
            <a:r>
              <a:rPr lang="da-DK" sz="1200" baseline="0"/>
              <a:t>  i Vestdanmark (DK1)</a:t>
            </a:r>
            <a:endParaRPr lang="da-DK" sz="1200"/>
          </a:p>
        </c:rich>
      </c:tx>
      <c:overlay val="0"/>
    </c:title>
    <c:autoTitleDeleted val="0"/>
    <c:plotArea>
      <c:layout/>
      <c:barChart>
        <c:barDir val="col"/>
        <c:grouping val="stacked"/>
        <c:varyColors val="0"/>
        <c:ser>
          <c:idx val="0"/>
          <c:order val="0"/>
          <c:tx>
            <c:strRef>
              <c:f>Effektforbrug!$B$46</c:f>
              <c:strCache>
                <c:ptCount val="1"/>
                <c:pt idx="0">
                  <c:v>Klassisk elforbrug</c:v>
                </c:pt>
              </c:strCache>
            </c:strRef>
          </c:tx>
          <c:spPr>
            <a:solidFill>
              <a:srgbClr val="0097A7"/>
            </a:solidFill>
            <a:ln>
              <a:solidFill>
                <a:srgbClr val="0097A7"/>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Effektforbrug!$D$46:$Z$46</c:f>
              <c:numCache>
                <c:formatCode>#,##0</c:formatCode>
                <c:ptCount val="23"/>
                <c:pt idx="0">
                  <c:v>3479.3398072163</c:v>
                </c:pt>
                <c:pt idx="1">
                  <c:v>3445.5367653325516</c:v>
                </c:pt>
                <c:pt idx="2">
                  <c:v>3411.566824524908</c:v>
                </c:pt>
                <c:pt idx="3">
                  <c:v>3446.988159986729</c:v>
                </c:pt>
                <c:pt idx="4">
                  <c:v>3482.3747827643456</c:v>
                </c:pt>
                <c:pt idx="5">
                  <c:v>3517.7266743882578</c:v>
                </c:pt>
                <c:pt idx="6">
                  <c:v>3553.0438172775607</c:v>
                </c:pt>
                <c:pt idx="7">
                  <c:v>3588.3261946871071</c:v>
                </c:pt>
                <c:pt idx="8">
                  <c:v>3600.7742298324638</c:v>
                </c:pt>
                <c:pt idx="9">
                  <c:v>3613.237512301117</c:v>
                </c:pt>
                <c:pt idx="10">
                  <c:v>3625.7160382266693</c:v>
                </c:pt>
                <c:pt idx="11">
                  <c:v>3638.2098037727305</c:v>
                </c:pt>
                <c:pt idx="12">
                  <c:v>3650.7188051326216</c:v>
                </c:pt>
                <c:pt idx="13">
                  <c:v>3661.264925558236</c:v>
                </c:pt>
                <c:pt idx="14">
                  <c:v>3671.8238686606996</c:v>
                </c:pt>
                <c:pt idx="15">
                  <c:v>3682.3956345393804</c:v>
                </c:pt>
                <c:pt idx="16">
                  <c:v>3692.9802232929587</c:v>
                </c:pt>
                <c:pt idx="17">
                  <c:v>3703.5776350194101</c:v>
                </c:pt>
                <c:pt idx="18">
                  <c:v>3722.9060544262297</c:v>
                </c:pt>
                <c:pt idx="19">
                  <c:v>3742.2243443488205</c:v>
                </c:pt>
                <c:pt idx="20">
                  <c:v>3761.5324707015302</c:v>
                </c:pt>
                <c:pt idx="21">
                  <c:v>3780.8304004400989</c:v>
                </c:pt>
                <c:pt idx="22">
                  <c:v>3800.1181015221605</c:v>
                </c:pt>
              </c:numCache>
            </c:numRef>
          </c:val>
        </c:ser>
        <c:ser>
          <c:idx val="1"/>
          <c:order val="1"/>
          <c:tx>
            <c:strRef>
              <c:f>Effektforbrug!$B$47</c:f>
              <c:strCache>
                <c:ptCount val="1"/>
                <c:pt idx="0">
                  <c:v>Individuelle varmepumper</c:v>
                </c:pt>
              </c:strCache>
            </c:strRef>
          </c:tx>
          <c:spPr>
            <a:solidFill>
              <a:srgbClr val="673AB7"/>
            </a:solidFill>
            <a:ln>
              <a:solidFill>
                <a:srgbClr val="673AB7"/>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Effektforbrug!$D$47:$Z$47</c:f>
              <c:numCache>
                <c:formatCode>#,##0</c:formatCode>
                <c:ptCount val="23"/>
                <c:pt idx="0">
                  <c:v>130.60245958637393</c:v>
                </c:pt>
                <c:pt idx="1">
                  <c:v>141.07928927103626</c:v>
                </c:pt>
                <c:pt idx="2">
                  <c:v>151.93774653294085</c:v>
                </c:pt>
                <c:pt idx="3">
                  <c:v>160.06858438661442</c:v>
                </c:pt>
                <c:pt idx="4">
                  <c:v>168.20999010237682</c:v>
                </c:pt>
                <c:pt idx="5">
                  <c:v>176.36199014429965</c:v>
                </c:pt>
                <c:pt idx="6">
                  <c:v>184.52460970324239</c:v>
                </c:pt>
                <c:pt idx="7">
                  <c:v>192.69787277251092</c:v>
                </c:pt>
                <c:pt idx="8">
                  <c:v>204.56594208219397</c:v>
                </c:pt>
                <c:pt idx="9">
                  <c:v>216.26926914218964</c:v>
                </c:pt>
                <c:pt idx="10">
                  <c:v>227.80784920331016</c:v>
                </c:pt>
                <c:pt idx="11">
                  <c:v>239.18167755323446</c:v>
                </c:pt>
                <c:pt idx="12">
                  <c:v>250.39074951614933</c:v>
                </c:pt>
                <c:pt idx="13">
                  <c:v>259.03496051906109</c:v>
                </c:pt>
                <c:pt idx="14">
                  <c:v>267.44278820578813</c:v>
                </c:pt>
                <c:pt idx="15">
                  <c:v>275.61423215547302</c:v>
                </c:pt>
                <c:pt idx="16">
                  <c:v>283.54929195020435</c:v>
                </c:pt>
                <c:pt idx="17">
                  <c:v>291.24796717499049</c:v>
                </c:pt>
                <c:pt idx="18">
                  <c:v>295.61965812460141</c:v>
                </c:pt>
                <c:pt idx="19">
                  <c:v>299.96315741425377</c:v>
                </c:pt>
                <c:pt idx="20">
                  <c:v>304.27850174220112</c:v>
                </c:pt>
                <c:pt idx="21">
                  <c:v>308.56572668550029</c:v>
                </c:pt>
                <c:pt idx="22">
                  <c:v>312.82486674250322</c:v>
                </c:pt>
              </c:numCache>
            </c:numRef>
          </c:val>
        </c:ser>
        <c:ser>
          <c:idx val="2"/>
          <c:order val="2"/>
          <c:tx>
            <c:strRef>
              <c:f>Effektforbrug!$B$48</c:f>
              <c:strCache>
                <c:ptCount val="1"/>
                <c:pt idx="0">
                  <c:v>Store varmepumper og elkedler</c:v>
                </c:pt>
              </c:strCache>
            </c:strRef>
          </c:tx>
          <c:spPr>
            <a:solidFill>
              <a:srgbClr val="FF5252"/>
            </a:solidFill>
            <a:ln>
              <a:solidFill>
                <a:srgbClr val="FF5252"/>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Effektforbrug!$D$48:$Z$48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3"/>
          <c:order val="3"/>
          <c:tx>
            <c:strRef>
              <c:f>Effektforbrug!$B$49</c:f>
              <c:strCache>
                <c:ptCount val="1"/>
                <c:pt idx="0">
                  <c:v>El til vejtransport</c:v>
                </c:pt>
              </c:strCache>
            </c:strRef>
          </c:tx>
          <c:spPr>
            <a:solidFill>
              <a:srgbClr val="0091EA"/>
            </a:solidFill>
            <a:ln>
              <a:solidFill>
                <a:srgbClr val="0091EA"/>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Effektforbrug!$D$49:$Z$49</c:f>
              <c:numCache>
                <c:formatCode>#,##0</c:formatCode>
                <c:ptCount val="23"/>
                <c:pt idx="0">
                  <c:v>0.73610611510791368</c:v>
                </c:pt>
                <c:pt idx="1">
                  <c:v>0.9814748201438851</c:v>
                </c:pt>
                <c:pt idx="2">
                  <c:v>1.1286960431654678</c:v>
                </c:pt>
                <c:pt idx="3">
                  <c:v>1.4722122302158274</c:v>
                </c:pt>
                <c:pt idx="4">
                  <c:v>1.8157284172661872</c:v>
                </c:pt>
                <c:pt idx="5">
                  <c:v>2.4046133093525182</c:v>
                </c:pt>
                <c:pt idx="6">
                  <c:v>3.0916456834532373</c:v>
                </c:pt>
                <c:pt idx="7">
                  <c:v>4.0240467625899274</c:v>
                </c:pt>
                <c:pt idx="8">
                  <c:v>5.4471852517985617</c:v>
                </c:pt>
                <c:pt idx="9">
                  <c:v>7.4101348920863304</c:v>
                </c:pt>
                <c:pt idx="10">
                  <c:v>9.9128956834532378</c:v>
                </c:pt>
                <c:pt idx="11">
                  <c:v>12.955467625899281</c:v>
                </c:pt>
                <c:pt idx="12">
                  <c:v>16.145260791366908</c:v>
                </c:pt>
                <c:pt idx="13">
                  <c:v>20.316528776978419</c:v>
                </c:pt>
                <c:pt idx="14">
                  <c:v>25.763714028776977</c:v>
                </c:pt>
                <c:pt idx="15">
                  <c:v>32.48681654676259</c:v>
                </c:pt>
                <c:pt idx="16">
                  <c:v>40.68213129496403</c:v>
                </c:pt>
                <c:pt idx="17">
                  <c:v>50.153363309352521</c:v>
                </c:pt>
                <c:pt idx="18">
                  <c:v>61.145881294964035</c:v>
                </c:pt>
                <c:pt idx="19">
                  <c:v>73.90505395683455</c:v>
                </c:pt>
                <c:pt idx="20">
                  <c:v>88.381807553956833</c:v>
                </c:pt>
                <c:pt idx="21">
                  <c:v>105.01780575539568</c:v>
                </c:pt>
                <c:pt idx="22">
                  <c:v>123.91119604316546</c:v>
                </c:pt>
              </c:numCache>
            </c:numRef>
          </c:val>
        </c:ser>
        <c:ser>
          <c:idx val="4"/>
          <c:order val="4"/>
          <c:tx>
            <c:strRef>
              <c:f>Effektforbrug!$B$50</c:f>
              <c:strCache>
                <c:ptCount val="1"/>
                <c:pt idx="0">
                  <c:v>El til banetransport</c:v>
                </c:pt>
              </c:strCache>
            </c:strRef>
          </c:tx>
          <c:spPr>
            <a:solidFill>
              <a:srgbClr val="1DE2CD"/>
            </a:solidFill>
            <a:ln>
              <a:solidFill>
                <a:srgbClr val="1DE2CD"/>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Effektforbrug!$D$50:$Z$50</c:f>
              <c:numCache>
                <c:formatCode>#,##0</c:formatCode>
                <c:ptCount val="23"/>
                <c:pt idx="0">
                  <c:v>53.136407580000004</c:v>
                </c:pt>
                <c:pt idx="1">
                  <c:v>59.192815160000016</c:v>
                </c:pt>
                <c:pt idx="2">
                  <c:v>69.763967899999997</c:v>
                </c:pt>
                <c:pt idx="3">
                  <c:v>99.289002200000013</c:v>
                </c:pt>
                <c:pt idx="4">
                  <c:v>141.42650742000001</c:v>
                </c:pt>
                <c:pt idx="5">
                  <c:v>185.59464366000003</c:v>
                </c:pt>
                <c:pt idx="6">
                  <c:v>229.76277989999997</c:v>
                </c:pt>
                <c:pt idx="7">
                  <c:v>271.29006198000008</c:v>
                </c:pt>
                <c:pt idx="8">
                  <c:v>298.87275310000001</c:v>
                </c:pt>
                <c:pt idx="9">
                  <c:v>310.63297330000006</c:v>
                </c:pt>
                <c:pt idx="10">
                  <c:v>314.30615490000008</c:v>
                </c:pt>
                <c:pt idx="11">
                  <c:v>317.97933649999999</c:v>
                </c:pt>
                <c:pt idx="12">
                  <c:v>319.77862709999994</c:v>
                </c:pt>
                <c:pt idx="13">
                  <c:v>319.77862709999994</c:v>
                </c:pt>
                <c:pt idx="14">
                  <c:v>319.77862709999994</c:v>
                </c:pt>
                <c:pt idx="15">
                  <c:v>319.77862709999994</c:v>
                </c:pt>
                <c:pt idx="16">
                  <c:v>319.77862709999994</c:v>
                </c:pt>
                <c:pt idx="17">
                  <c:v>319.77862709999994</c:v>
                </c:pt>
                <c:pt idx="18">
                  <c:v>319.77862709999994</c:v>
                </c:pt>
                <c:pt idx="19">
                  <c:v>319.77862709999994</c:v>
                </c:pt>
                <c:pt idx="20">
                  <c:v>319.77862709999994</c:v>
                </c:pt>
                <c:pt idx="21">
                  <c:v>319.77862709999994</c:v>
                </c:pt>
                <c:pt idx="22">
                  <c:v>319.77862709999994</c:v>
                </c:pt>
              </c:numCache>
            </c:numRef>
          </c:val>
        </c:ser>
        <c:ser>
          <c:idx val="5"/>
          <c:order val="5"/>
          <c:tx>
            <c:strRef>
              <c:f>Effektforbrug!$B$51</c:f>
              <c:strCache>
                <c:ptCount val="1"/>
                <c:pt idx="0">
                  <c:v>Store datacentre</c:v>
                </c:pt>
              </c:strCache>
            </c:strRef>
          </c:tx>
          <c:spPr>
            <a:solidFill>
              <a:srgbClr val="0C2D83"/>
            </a:solidFill>
            <a:ln>
              <a:solidFill>
                <a:srgbClr val="0C2D83"/>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Effektforbrug!$D$51:$Z$51</c:f>
              <c:numCache>
                <c:formatCode>#,##0</c:formatCode>
                <c:ptCount val="23"/>
                <c:pt idx="0">
                  <c:v>0</c:v>
                </c:pt>
                <c:pt idx="1">
                  <c:v>32.223062870508059</c:v>
                </c:pt>
                <c:pt idx="2">
                  <c:v>128.89225148203215</c:v>
                </c:pt>
                <c:pt idx="3">
                  <c:v>257.78450296406402</c:v>
                </c:pt>
                <c:pt idx="4">
                  <c:v>383.45444815904489</c:v>
                </c:pt>
                <c:pt idx="5">
                  <c:v>499.45747449287353</c:v>
                </c:pt>
                <c:pt idx="6">
                  <c:v>602.57127567849909</c:v>
                </c:pt>
                <c:pt idx="7">
                  <c:v>692.79585171592169</c:v>
                </c:pt>
                <c:pt idx="8">
                  <c:v>770.13120260514063</c:v>
                </c:pt>
                <c:pt idx="9">
                  <c:v>837.79963463320723</c:v>
                </c:pt>
                <c:pt idx="10">
                  <c:v>902.24576037422321</c:v>
                </c:pt>
                <c:pt idx="11">
                  <c:v>966.69188611523907</c:v>
                </c:pt>
                <c:pt idx="12">
                  <c:v>1031.1380118562547</c:v>
                </c:pt>
                <c:pt idx="13">
                  <c:v>1095.5841375972707</c:v>
                </c:pt>
                <c:pt idx="14">
                  <c:v>1160.0302633382862</c:v>
                </c:pt>
                <c:pt idx="15">
                  <c:v>1224.4763890793022</c:v>
                </c:pt>
                <c:pt idx="16">
                  <c:v>1288.9225148203184</c:v>
                </c:pt>
                <c:pt idx="17">
                  <c:v>1353.3686405613339</c:v>
                </c:pt>
                <c:pt idx="18">
                  <c:v>1417.8147663023497</c:v>
                </c:pt>
                <c:pt idx="19">
                  <c:v>1482.2608920433654</c:v>
                </c:pt>
                <c:pt idx="20">
                  <c:v>1546.6630136986305</c:v>
                </c:pt>
                <c:pt idx="21">
                  <c:v>1611.1561643835616</c:v>
                </c:pt>
                <c:pt idx="22">
                  <c:v>1675.6493150684935</c:v>
                </c:pt>
              </c:numCache>
            </c:numRef>
          </c:val>
        </c:ser>
        <c:dLbls>
          <c:showLegendKey val="0"/>
          <c:showVal val="0"/>
          <c:showCatName val="0"/>
          <c:showSerName val="0"/>
          <c:showPercent val="0"/>
          <c:showBubbleSize val="0"/>
        </c:dLbls>
        <c:gapWidth val="75"/>
        <c:overlap val="100"/>
        <c:axId val="39008128"/>
        <c:axId val="39009664"/>
      </c:barChart>
      <c:catAx>
        <c:axId val="39008128"/>
        <c:scaling>
          <c:orientation val="minMax"/>
        </c:scaling>
        <c:delete val="0"/>
        <c:axPos val="b"/>
        <c:numFmt formatCode="General" sourceLinked="1"/>
        <c:majorTickMark val="none"/>
        <c:minorTickMark val="none"/>
        <c:tickLblPos val="nextTo"/>
        <c:txPr>
          <a:bodyPr rot="0" vert="horz"/>
          <a:lstStyle/>
          <a:p>
            <a:pPr>
              <a:defRPr/>
            </a:pPr>
            <a:endParaRPr lang="da-DK"/>
          </a:p>
        </c:txPr>
        <c:crossAx val="39009664"/>
        <c:crosses val="autoZero"/>
        <c:auto val="1"/>
        <c:lblAlgn val="ctr"/>
        <c:lblOffset val="100"/>
        <c:noMultiLvlLbl val="0"/>
      </c:catAx>
      <c:valAx>
        <c:axId val="39009664"/>
        <c:scaling>
          <c:orientation val="minMax"/>
          <c:max val="6500"/>
          <c:min val="0"/>
        </c:scaling>
        <c:delete val="0"/>
        <c:axPos val="l"/>
        <c:majorGridlines>
          <c:spPr>
            <a:ln>
              <a:solidFill>
                <a:srgbClr val="D7D7D7"/>
              </a:solidFill>
            </a:ln>
          </c:spPr>
        </c:majorGridlines>
        <c:title>
          <c:tx>
            <c:rich>
              <a:bodyPr rot="-5400000" vert="horz"/>
              <a:lstStyle/>
              <a:p>
                <a:pPr>
                  <a:defRPr/>
                </a:pPr>
                <a:r>
                  <a:rPr lang="da-DK"/>
                  <a:t>MWh/h</a:t>
                </a:r>
              </a:p>
            </c:rich>
          </c:tx>
          <c:overlay val="0"/>
        </c:title>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3900812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Priser på fast biomasse an decentralt værk</a:t>
            </a:r>
          </a:p>
        </c:rich>
      </c:tx>
      <c:overlay val="0"/>
    </c:title>
    <c:autoTitleDeleted val="0"/>
    <c:plotArea>
      <c:layout/>
      <c:lineChart>
        <c:grouping val="standard"/>
        <c:varyColors val="0"/>
        <c:ser>
          <c:idx val="0"/>
          <c:order val="0"/>
          <c:tx>
            <c:strRef>
              <c:f>'Brændselspriser og CO2-kvoter'!$B$43</c:f>
              <c:strCache>
                <c:ptCount val="1"/>
                <c:pt idx="0">
                  <c:v>Halm</c:v>
                </c:pt>
              </c:strCache>
            </c:strRef>
          </c:tx>
          <c:spPr>
            <a:ln>
              <a:solidFill>
                <a:srgbClr val="0097A7"/>
              </a:solidFill>
            </a:ln>
          </c:spPr>
          <c:marker>
            <c:symbol val="none"/>
          </c:marker>
          <c:cat>
            <c:numRef>
              <c:f>'Brændselspriser og CO2-kvoter'!$E$36:$AA$36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 og CO2-kvoter'!$E$43:$AA$43</c:f>
              <c:numCache>
                <c:formatCode>#,##0.0</c:formatCode>
                <c:ptCount val="23"/>
                <c:pt idx="0">
                  <c:v>42.230385944239956</c:v>
                </c:pt>
                <c:pt idx="1">
                  <c:v>42.568417628796958</c:v>
                </c:pt>
                <c:pt idx="2">
                  <c:v>42.838601473042679</c:v>
                </c:pt>
                <c:pt idx="3">
                  <c:v>43.128787985069401</c:v>
                </c:pt>
                <c:pt idx="4">
                  <c:v>43.416756949567052</c:v>
                </c:pt>
                <c:pt idx="5">
                  <c:v>43.702483562526709</c:v>
                </c:pt>
                <c:pt idx="6">
                  <c:v>43.98594359550426</c:v>
                </c:pt>
                <c:pt idx="7">
                  <c:v>44.267113389359686</c:v>
                </c:pt>
                <c:pt idx="8">
                  <c:v>44.510043308653302</c:v>
                </c:pt>
                <c:pt idx="9">
                  <c:v>44.752937296226428</c:v>
                </c:pt>
                <c:pt idx="10">
                  <c:v>44.995794745107567</c:v>
                </c:pt>
                <c:pt idx="11">
                  <c:v>45.23861505458526</c:v>
                </c:pt>
                <c:pt idx="12">
                  <c:v>45.481397630137096</c:v>
                </c:pt>
                <c:pt idx="13">
                  <c:v>45.638192438446048</c:v>
                </c:pt>
                <c:pt idx="14">
                  <c:v>45.794953650081901</c:v>
                </c:pt>
                <c:pt idx="15">
                  <c:v>45.951680601817962</c:v>
                </c:pt>
                <c:pt idx="16">
                  <c:v>46.108372636945816</c:v>
                </c:pt>
                <c:pt idx="17">
                  <c:v>46.265029105204853</c:v>
                </c:pt>
                <c:pt idx="18">
                  <c:v>46.412130295794512</c:v>
                </c:pt>
                <c:pt idx="19">
                  <c:v>46.55919147351112</c:v>
                </c:pt>
                <c:pt idx="20">
                  <c:v>46.706211885909148</c:v>
                </c:pt>
                <c:pt idx="21">
                  <c:v>46.893073837393942</c:v>
                </c:pt>
                <c:pt idx="22">
                  <c:v>47.103714583149127</c:v>
                </c:pt>
              </c:numCache>
            </c:numRef>
          </c:val>
          <c:smooth val="0"/>
        </c:ser>
        <c:ser>
          <c:idx val="2"/>
          <c:order val="1"/>
          <c:tx>
            <c:strRef>
              <c:f>'Brændselspriser og CO2-kvoter'!$B$45</c:f>
              <c:strCache>
                <c:ptCount val="1"/>
                <c:pt idx="0">
                  <c:v>Træpiller</c:v>
                </c:pt>
              </c:strCache>
            </c:strRef>
          </c:tx>
          <c:spPr>
            <a:ln>
              <a:solidFill>
                <a:srgbClr val="673AB7"/>
              </a:solidFill>
            </a:ln>
          </c:spPr>
          <c:marker>
            <c:symbol val="none"/>
          </c:marker>
          <c:cat>
            <c:numRef>
              <c:f>'Brændselspriser og CO2-kvoter'!$E$36:$AA$36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 og CO2-kvoter'!$E$45:$AA$45</c:f>
              <c:numCache>
                <c:formatCode>#,##0.0</c:formatCode>
                <c:ptCount val="23"/>
                <c:pt idx="0">
                  <c:v>74.128596477452504</c:v>
                </c:pt>
                <c:pt idx="1">
                  <c:v>73.771707840472985</c:v>
                </c:pt>
                <c:pt idx="2">
                  <c:v>73.038265528508248</c:v>
                </c:pt>
                <c:pt idx="3">
                  <c:v>73.313223416523343</c:v>
                </c:pt>
                <c:pt idx="4">
                  <c:v>73.581795792959113</c:v>
                </c:pt>
                <c:pt idx="5">
                  <c:v>73.843913331746961</c:v>
                </c:pt>
                <c:pt idx="6">
                  <c:v>74.099507873421345</c:v>
                </c:pt>
                <c:pt idx="7">
                  <c:v>74.348512411615729</c:v>
                </c:pt>
                <c:pt idx="8">
                  <c:v>74.670491104180002</c:v>
                </c:pt>
                <c:pt idx="9">
                  <c:v>74.99250627177102</c:v>
                </c:pt>
                <c:pt idx="10">
                  <c:v>75.314539860382141</c:v>
                </c:pt>
                <c:pt idx="11">
                  <c:v>75.636573977656695</c:v>
                </c:pt>
                <c:pt idx="12">
                  <c:v>75.958590891547288</c:v>
                </c:pt>
                <c:pt idx="13">
                  <c:v>76.179217919564962</c:v>
                </c:pt>
                <c:pt idx="14">
                  <c:v>76.399753744064569</c:v>
                </c:pt>
                <c:pt idx="15">
                  <c:v>76.620181976624124</c:v>
                </c:pt>
                <c:pt idx="16">
                  <c:v>76.840486372572499</c:v>
                </c:pt>
                <c:pt idx="17">
                  <c:v>77.060650829895948</c:v>
                </c:pt>
                <c:pt idx="18">
                  <c:v>77.2604244520777</c:v>
                </c:pt>
                <c:pt idx="19">
                  <c:v>77.45995937376604</c:v>
                </c:pt>
                <c:pt idx="20">
                  <c:v>77.659243722241087</c:v>
                </c:pt>
                <c:pt idx="21">
                  <c:v>77.858265728845495</c:v>
                </c:pt>
                <c:pt idx="22">
                  <c:v>78.057013728219744</c:v>
                </c:pt>
              </c:numCache>
            </c:numRef>
          </c:val>
          <c:smooth val="0"/>
        </c:ser>
        <c:ser>
          <c:idx val="1"/>
          <c:order val="2"/>
          <c:tx>
            <c:strRef>
              <c:f>'Brændselspriser og CO2-kvoter'!$B$44</c:f>
              <c:strCache>
                <c:ptCount val="1"/>
                <c:pt idx="0">
                  <c:v>Træflis</c:v>
                </c:pt>
              </c:strCache>
            </c:strRef>
          </c:tx>
          <c:spPr>
            <a:ln>
              <a:solidFill>
                <a:srgbClr val="FF5252"/>
              </a:solidFill>
            </a:ln>
          </c:spPr>
          <c:marker>
            <c:symbol val="none"/>
          </c:marker>
          <c:cat>
            <c:numRef>
              <c:f>'Brændselspriser og CO2-kvoter'!$E$36:$AA$36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 og CO2-kvoter'!$E$44:$AA$44</c:f>
              <c:numCache>
                <c:formatCode>#,##0.0</c:formatCode>
                <c:ptCount val="23"/>
                <c:pt idx="0">
                  <c:v>49.471836428756781</c:v>
                </c:pt>
                <c:pt idx="1">
                  <c:v>49.760896055109683</c:v>
                </c:pt>
                <c:pt idx="2">
                  <c:v>50.045095178788181</c:v>
                </c:pt>
                <c:pt idx="3">
                  <c:v>50.384098113398835</c:v>
                </c:pt>
                <c:pt idx="4">
                  <c:v>50.720510455101696</c:v>
                </c:pt>
                <c:pt idx="5">
                  <c:v>51.054303227250827</c:v>
                </c:pt>
                <c:pt idx="6">
                  <c:v>51.385448125589093</c:v>
                </c:pt>
                <c:pt idx="7">
                  <c:v>51.713917510934216</c:v>
                </c:pt>
                <c:pt idx="8">
                  <c:v>51.997714145623014</c:v>
                </c:pt>
                <c:pt idx="9">
                  <c:v>52.281468804002834</c:v>
                </c:pt>
                <c:pt idx="10">
                  <c:v>52.565180776994822</c:v>
                </c:pt>
                <c:pt idx="11">
                  <c:v>52.848849362833249</c:v>
                </c:pt>
                <c:pt idx="12">
                  <c:v>53.132473866982593</c:v>
                </c:pt>
                <c:pt idx="13">
                  <c:v>53.315645372016412</c:v>
                </c:pt>
                <c:pt idx="14">
                  <c:v>53.498777628600351</c:v>
                </c:pt>
                <c:pt idx="15">
                  <c:v>53.681869861936875</c:v>
                </c:pt>
                <c:pt idx="16">
                  <c:v>53.864921304843243</c:v>
                </c:pt>
                <c:pt idx="17">
                  <c:v>54.047931197669222</c:v>
                </c:pt>
                <c:pt idx="18">
                  <c:v>54.219778382937513</c:v>
                </c:pt>
                <c:pt idx="19">
                  <c:v>54.391578824195236</c:v>
                </c:pt>
                <c:pt idx="20">
                  <c:v>54.563331642417232</c:v>
                </c:pt>
                <c:pt idx="21">
                  <c:v>54.781628314712549</c:v>
                </c:pt>
                <c:pt idx="22">
                  <c:v>55.027703952277022</c:v>
                </c:pt>
              </c:numCache>
            </c:numRef>
          </c:val>
          <c:smooth val="0"/>
        </c:ser>
        <c:ser>
          <c:idx val="3"/>
          <c:order val="3"/>
          <c:tx>
            <c:strRef>
              <c:f>'Brændselspriser og CO2-kvoter'!$D$83</c:f>
              <c:strCache>
                <c:ptCount val="1"/>
                <c:pt idx="0">
                  <c:v>Halm - AF2016</c:v>
                </c:pt>
              </c:strCache>
            </c:strRef>
          </c:tx>
          <c:spPr>
            <a:ln>
              <a:solidFill>
                <a:schemeClr val="accent1"/>
              </a:solidFill>
              <a:prstDash val="dash"/>
            </a:ln>
          </c:spPr>
          <c:marker>
            <c:symbol val="none"/>
          </c:marker>
          <c:val>
            <c:numRef>
              <c:f>'Brændselspriser og CO2-kvoter'!$E$83:$AA$83</c:f>
            </c:numRef>
          </c:val>
          <c:smooth val="0"/>
        </c:ser>
        <c:ser>
          <c:idx val="4"/>
          <c:order val="4"/>
          <c:tx>
            <c:strRef>
              <c:f>'Brændselspriser og CO2-kvoter'!$D$85</c:f>
              <c:strCache>
                <c:ptCount val="1"/>
                <c:pt idx="0">
                  <c:v>Træpiller - AF2016</c:v>
                </c:pt>
              </c:strCache>
            </c:strRef>
          </c:tx>
          <c:spPr>
            <a:ln>
              <a:solidFill>
                <a:schemeClr val="accent3"/>
              </a:solidFill>
              <a:prstDash val="dash"/>
            </a:ln>
          </c:spPr>
          <c:marker>
            <c:symbol val="none"/>
          </c:marker>
          <c:val>
            <c:numRef>
              <c:f>'Brændselspriser og CO2-kvoter'!$E$85:$AA$85</c:f>
            </c:numRef>
          </c:val>
          <c:smooth val="0"/>
        </c:ser>
        <c:ser>
          <c:idx val="5"/>
          <c:order val="5"/>
          <c:tx>
            <c:strRef>
              <c:f>'Brændselspriser og CO2-kvoter'!$D$107</c:f>
              <c:strCache>
                <c:ptCount val="1"/>
                <c:pt idx="0">
                  <c:v>Halm - AF2017</c:v>
                </c:pt>
              </c:strCache>
            </c:strRef>
          </c:tx>
          <c:spPr>
            <a:ln>
              <a:solidFill>
                <a:schemeClr val="accent5">
                  <a:lumMod val="75000"/>
                </a:schemeClr>
              </a:solidFill>
              <a:prstDash val="sysDash"/>
            </a:ln>
          </c:spPr>
          <c:marker>
            <c:symbol val="none"/>
          </c:marker>
          <c:val>
            <c:numRef>
              <c:f>'Brændselspriser og CO2-kvoter'!$E$107:$AA$107</c:f>
            </c:numRef>
          </c:val>
          <c:smooth val="0"/>
        </c:ser>
        <c:ser>
          <c:idx val="6"/>
          <c:order val="6"/>
          <c:tx>
            <c:strRef>
              <c:f>'Brændselspriser og CO2-kvoter'!$D$108</c:f>
              <c:strCache>
                <c:ptCount val="1"/>
                <c:pt idx="0">
                  <c:v>Træflis - AF2017</c:v>
                </c:pt>
              </c:strCache>
            </c:strRef>
          </c:tx>
          <c:spPr>
            <a:ln>
              <a:solidFill>
                <a:schemeClr val="accent2">
                  <a:lumMod val="75000"/>
                </a:schemeClr>
              </a:solidFill>
              <a:prstDash val="sysDash"/>
            </a:ln>
          </c:spPr>
          <c:marker>
            <c:symbol val="none"/>
          </c:marker>
          <c:val>
            <c:numRef>
              <c:f>'Brændselspriser og CO2-kvoter'!$E$108:$AA$108</c:f>
            </c:numRef>
          </c:val>
          <c:smooth val="0"/>
        </c:ser>
        <c:ser>
          <c:idx val="7"/>
          <c:order val="7"/>
          <c:tx>
            <c:strRef>
              <c:f>'Brændselspriser og CO2-kvoter'!$D$109</c:f>
              <c:strCache>
                <c:ptCount val="1"/>
                <c:pt idx="0">
                  <c:v>Træpiller - AF2017</c:v>
                </c:pt>
              </c:strCache>
            </c:strRef>
          </c:tx>
          <c:spPr>
            <a:ln>
              <a:solidFill>
                <a:schemeClr val="accent3">
                  <a:lumMod val="75000"/>
                </a:schemeClr>
              </a:solidFill>
              <a:prstDash val="sysDash"/>
            </a:ln>
          </c:spPr>
          <c:marker>
            <c:symbol val="none"/>
          </c:marker>
          <c:val>
            <c:numRef>
              <c:f>'Brændselspriser og CO2-kvoter'!$E$109:$AA$109</c:f>
            </c:numRef>
          </c:val>
          <c:smooth val="0"/>
        </c:ser>
        <c:dLbls>
          <c:showLegendKey val="0"/>
          <c:showVal val="0"/>
          <c:showCatName val="0"/>
          <c:showSerName val="0"/>
          <c:showPercent val="0"/>
          <c:showBubbleSize val="0"/>
        </c:dLbls>
        <c:marker val="1"/>
        <c:smooth val="0"/>
        <c:axId val="119720576"/>
        <c:axId val="119730560"/>
      </c:lineChart>
      <c:catAx>
        <c:axId val="119720576"/>
        <c:scaling>
          <c:orientation val="minMax"/>
        </c:scaling>
        <c:delete val="0"/>
        <c:axPos val="b"/>
        <c:numFmt formatCode="General" sourceLinked="1"/>
        <c:majorTickMark val="none"/>
        <c:minorTickMark val="none"/>
        <c:tickLblPos val="nextTo"/>
        <c:txPr>
          <a:bodyPr rot="0" vert="horz"/>
          <a:lstStyle/>
          <a:p>
            <a:pPr>
              <a:defRPr/>
            </a:pPr>
            <a:endParaRPr lang="da-DK"/>
          </a:p>
        </c:txPr>
        <c:crossAx val="119730560"/>
        <c:crosses val="autoZero"/>
        <c:auto val="1"/>
        <c:lblAlgn val="ctr"/>
        <c:lblOffset val="100"/>
        <c:noMultiLvlLbl val="0"/>
      </c:catAx>
      <c:valAx>
        <c:axId val="119730560"/>
        <c:scaling>
          <c:orientation val="minMax"/>
        </c:scaling>
        <c:delete val="0"/>
        <c:axPos val="l"/>
        <c:majorGridlines>
          <c:spPr>
            <a:ln>
              <a:solidFill>
                <a:srgbClr val="D7D7D7"/>
              </a:solidFill>
            </a:ln>
          </c:spPr>
        </c:majorGridlines>
        <c:title>
          <c:tx>
            <c:strRef>
              <c:f>'Brændselspriser og CO2-kvoter'!$B$116</c:f>
              <c:strCache>
                <c:ptCount val="1"/>
                <c:pt idx="0">
                  <c:v>kr./GJ (2018-priser)</c:v>
                </c:pt>
              </c:strCache>
            </c:strRef>
          </c:tx>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1972057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Maksimaleffekt</a:t>
            </a:r>
            <a:r>
              <a:rPr lang="da-DK" sz="1200" baseline="0"/>
              <a:t>  i Østdanmark (DK2)</a:t>
            </a:r>
            <a:endParaRPr lang="da-DK" sz="1200"/>
          </a:p>
        </c:rich>
      </c:tx>
      <c:overlay val="0"/>
    </c:title>
    <c:autoTitleDeleted val="0"/>
    <c:plotArea>
      <c:layout/>
      <c:barChart>
        <c:barDir val="col"/>
        <c:grouping val="stacked"/>
        <c:varyColors val="0"/>
        <c:ser>
          <c:idx val="0"/>
          <c:order val="0"/>
          <c:tx>
            <c:strRef>
              <c:f>Effektforbrug!$B$55</c:f>
              <c:strCache>
                <c:ptCount val="1"/>
                <c:pt idx="0">
                  <c:v>Klassisk elforbrug</c:v>
                </c:pt>
              </c:strCache>
            </c:strRef>
          </c:tx>
          <c:spPr>
            <a:solidFill>
              <a:srgbClr val="0097A7"/>
            </a:solidFill>
            <a:ln>
              <a:solidFill>
                <a:srgbClr val="0097A7"/>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Effektforbrug!$D$55:$Z$55</c:f>
              <c:numCache>
                <c:formatCode>#,##0</c:formatCode>
                <c:ptCount val="23"/>
                <c:pt idx="0">
                  <c:v>2309.9555880164462</c:v>
                </c:pt>
                <c:pt idx="1">
                  <c:v>2281.2226560002991</c:v>
                </c:pt>
                <c:pt idx="2">
                  <c:v>2252.6623458067038</c:v>
                </c:pt>
                <c:pt idx="3">
                  <c:v>2276.5631606371994</c:v>
                </c:pt>
                <c:pt idx="4">
                  <c:v>2300.500614667269</c:v>
                </c:pt>
                <c:pt idx="5">
                  <c:v>2324.4746997187317</c:v>
                </c:pt>
                <c:pt idx="6">
                  <c:v>2348.4854080068726</c:v>
                </c:pt>
                <c:pt idx="7">
                  <c:v>2372.5327321170412</c:v>
                </c:pt>
                <c:pt idx="8">
                  <c:v>2376.274337584</c:v>
                </c:pt>
                <c:pt idx="9">
                  <c:v>2380.0012957427161</c:v>
                </c:pt>
                <c:pt idx="10">
                  <c:v>2383.7136040683126</c:v>
                </c:pt>
                <c:pt idx="11">
                  <c:v>2387.4112600555063</c:v>
                </c:pt>
                <c:pt idx="12">
                  <c:v>2391.0942612184181</c:v>
                </c:pt>
                <c:pt idx="13">
                  <c:v>2388.3612761051422</c:v>
                </c:pt>
                <c:pt idx="14">
                  <c:v>2385.6149391891845</c:v>
                </c:pt>
                <c:pt idx="15">
                  <c:v>2382.8552508586731</c:v>
                </c:pt>
                <c:pt idx="16">
                  <c:v>2380.0822114990292</c:v>
                </c:pt>
                <c:pt idx="17">
                  <c:v>2377.295821492969</c:v>
                </c:pt>
                <c:pt idx="18">
                  <c:v>2385.8959543390074</c:v>
                </c:pt>
                <c:pt idx="19">
                  <c:v>2394.5087845580802</c:v>
                </c:pt>
                <c:pt idx="20">
                  <c:v>2403.1342960499105</c:v>
                </c:pt>
                <c:pt idx="21">
                  <c:v>2411.7724732061174</c:v>
                </c:pt>
                <c:pt idx="22">
                  <c:v>2420.4233008915653</c:v>
                </c:pt>
              </c:numCache>
            </c:numRef>
          </c:val>
        </c:ser>
        <c:ser>
          <c:idx val="1"/>
          <c:order val="1"/>
          <c:tx>
            <c:strRef>
              <c:f>Effektforbrug!$B$56</c:f>
              <c:strCache>
                <c:ptCount val="1"/>
                <c:pt idx="0">
                  <c:v>Individuelle varmepumper</c:v>
                </c:pt>
              </c:strCache>
            </c:strRef>
          </c:tx>
          <c:spPr>
            <a:solidFill>
              <a:srgbClr val="673AB7"/>
            </a:solidFill>
            <a:ln>
              <a:solidFill>
                <a:srgbClr val="673AB7"/>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Effektforbrug!$D$56:$Z$56</c:f>
              <c:numCache>
                <c:formatCode>#,##0</c:formatCode>
                <c:ptCount val="23"/>
                <c:pt idx="0">
                  <c:v>105.58857955617992</c:v>
                </c:pt>
                <c:pt idx="1">
                  <c:v>110.07120933749189</c:v>
                </c:pt>
                <c:pt idx="2">
                  <c:v>114.15919111831234</c:v>
                </c:pt>
                <c:pt idx="3">
                  <c:v>120.24689125069978</c:v>
                </c:pt>
                <c:pt idx="4">
                  <c:v>126.32291756418398</c:v>
                </c:pt>
                <c:pt idx="5">
                  <c:v>132.38726997067548</c:v>
                </c:pt>
                <c:pt idx="6">
                  <c:v>138.43994838632284</c:v>
                </c:pt>
                <c:pt idx="7">
                  <c:v>144.48095273126086</c:v>
                </c:pt>
                <c:pt idx="8">
                  <c:v>155.4195984910894</c:v>
                </c:pt>
                <c:pt idx="9">
                  <c:v>166.52746705064146</c:v>
                </c:pt>
                <c:pt idx="10">
                  <c:v>177.80456984319096</c:v>
                </c:pt>
                <c:pt idx="11">
                  <c:v>189.25091821326112</c:v>
                </c:pt>
                <c:pt idx="12">
                  <c:v>200.86652341748234</c:v>
                </c:pt>
                <c:pt idx="13">
                  <c:v>212.68906640677068</c:v>
                </c:pt>
                <c:pt idx="14">
                  <c:v>224.7561195165338</c:v>
                </c:pt>
                <c:pt idx="15">
                  <c:v>237.06768269105228</c:v>
                </c:pt>
                <c:pt idx="16">
                  <c:v>249.62375587499685</c:v>
                </c:pt>
                <c:pt idx="17">
                  <c:v>262.42433901342525</c:v>
                </c:pt>
                <c:pt idx="18">
                  <c:v>267.59010224964965</c:v>
                </c:pt>
                <c:pt idx="19">
                  <c:v>272.78279159599794</c:v>
                </c:pt>
                <c:pt idx="20">
                  <c:v>278.00242045134559</c:v>
                </c:pt>
                <c:pt idx="21">
                  <c:v>283.24900180520922</c:v>
                </c:pt>
                <c:pt idx="22">
                  <c:v>288.52254825325952</c:v>
                </c:pt>
              </c:numCache>
            </c:numRef>
          </c:val>
        </c:ser>
        <c:ser>
          <c:idx val="2"/>
          <c:order val="2"/>
          <c:tx>
            <c:strRef>
              <c:f>Effektforbrug!$B$57</c:f>
              <c:strCache>
                <c:ptCount val="1"/>
                <c:pt idx="0">
                  <c:v>Store varmepumper og elkedler</c:v>
                </c:pt>
              </c:strCache>
            </c:strRef>
          </c:tx>
          <c:spPr>
            <a:solidFill>
              <a:srgbClr val="FF5252"/>
            </a:solidFill>
            <a:ln>
              <a:solidFill>
                <a:srgbClr val="FF5252"/>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Effektforbrug!$D$57:$Z$57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3"/>
          <c:order val="3"/>
          <c:tx>
            <c:strRef>
              <c:f>Effektforbrug!$B$58</c:f>
              <c:strCache>
                <c:ptCount val="1"/>
                <c:pt idx="0">
                  <c:v>El til vejtransport</c:v>
                </c:pt>
              </c:strCache>
            </c:strRef>
          </c:tx>
          <c:spPr>
            <a:solidFill>
              <a:srgbClr val="0091EA"/>
            </a:solidFill>
            <a:ln>
              <a:solidFill>
                <a:srgbClr val="0091EA"/>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Effektforbrug!$D$58:$Z$58</c:f>
              <c:numCache>
                <c:formatCode>#,##0</c:formatCode>
                <c:ptCount val="23"/>
                <c:pt idx="0">
                  <c:v>5.8352731368500095</c:v>
                </c:pt>
                <c:pt idx="1">
                  <c:v>5.9367561479256619</c:v>
                </c:pt>
                <c:pt idx="2">
                  <c:v>5.8352731368500095</c:v>
                </c:pt>
                <c:pt idx="3">
                  <c:v>6.0382391590013142</c:v>
                </c:pt>
                <c:pt idx="4">
                  <c:v>6.3426881922282714</c:v>
                </c:pt>
                <c:pt idx="5">
                  <c:v>6.7993617420687071</c:v>
                </c:pt>
                <c:pt idx="6">
                  <c:v>7.3575183029847961</c:v>
                </c:pt>
                <c:pt idx="7">
                  <c:v>8.067899380514362</c:v>
                </c:pt>
                <c:pt idx="8">
                  <c:v>9.1334709968087111</c:v>
                </c:pt>
                <c:pt idx="9">
                  <c:v>10.452750140792192</c:v>
                </c:pt>
                <c:pt idx="10">
                  <c:v>12.025736812464803</c:v>
                </c:pt>
                <c:pt idx="11">
                  <c:v>13.852431011826543</c:v>
                </c:pt>
                <c:pt idx="12">
                  <c:v>16.237281772104378</c:v>
                </c:pt>
                <c:pt idx="13">
                  <c:v>19.332513609911771</c:v>
                </c:pt>
                <c:pt idx="14">
                  <c:v>23.391834052937867</c:v>
                </c:pt>
                <c:pt idx="15">
                  <c:v>28.465984606720479</c:v>
                </c:pt>
                <c:pt idx="16">
                  <c:v>34.60570677679744</c:v>
                </c:pt>
                <c:pt idx="17">
                  <c:v>41.760259057630932</c:v>
                </c:pt>
                <c:pt idx="18">
                  <c:v>50.13260747137226</c:v>
                </c:pt>
                <c:pt idx="19">
                  <c:v>59.773493523559232</c:v>
                </c:pt>
                <c:pt idx="20">
                  <c:v>70.784400225267504</c:v>
                </c:pt>
                <c:pt idx="21">
                  <c:v>83.368293598648393</c:v>
                </c:pt>
                <c:pt idx="22">
                  <c:v>97.728139665853206</c:v>
                </c:pt>
              </c:numCache>
            </c:numRef>
          </c:val>
        </c:ser>
        <c:ser>
          <c:idx val="4"/>
          <c:order val="4"/>
          <c:tx>
            <c:strRef>
              <c:f>Effektforbrug!$B$59</c:f>
              <c:strCache>
                <c:ptCount val="1"/>
                <c:pt idx="0">
                  <c:v>El til banetransport</c:v>
                </c:pt>
              </c:strCache>
            </c:strRef>
          </c:tx>
          <c:spPr>
            <a:solidFill>
              <a:srgbClr val="1DE2CD"/>
            </a:solidFill>
            <a:ln>
              <a:solidFill>
                <a:srgbClr val="1DE2CD"/>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Effektforbrug!$D$59:$Z$59</c:f>
              <c:numCache>
                <c:formatCode>#,##0</c:formatCode>
                <c:ptCount val="23"/>
                <c:pt idx="0">
                  <c:v>130.33963944000001</c:v>
                </c:pt>
                <c:pt idx="1">
                  <c:v>146.83527888000003</c:v>
                </c:pt>
                <c:pt idx="2">
                  <c:v>174.42907592</c:v>
                </c:pt>
                <c:pt idx="3">
                  <c:v>233.72354036000002</c:v>
                </c:pt>
                <c:pt idx="4">
                  <c:v>293.54800480000006</c:v>
                </c:pt>
                <c:pt idx="5">
                  <c:v>345.88682979999999</c:v>
                </c:pt>
                <c:pt idx="6">
                  <c:v>423.24090007999996</c:v>
                </c:pt>
                <c:pt idx="7">
                  <c:v>482.60681276000008</c:v>
                </c:pt>
                <c:pt idx="8">
                  <c:v>513.23581804000003</c:v>
                </c:pt>
                <c:pt idx="9">
                  <c:v>543.33482331999994</c:v>
                </c:pt>
                <c:pt idx="10">
                  <c:v>573.96382860000006</c:v>
                </c:pt>
                <c:pt idx="11">
                  <c:v>583.81758860000002</c:v>
                </c:pt>
                <c:pt idx="12">
                  <c:v>593.14134860000001</c:v>
                </c:pt>
                <c:pt idx="13">
                  <c:v>593.14134860000001</c:v>
                </c:pt>
                <c:pt idx="14">
                  <c:v>593.14134860000001</c:v>
                </c:pt>
                <c:pt idx="15">
                  <c:v>593.14134860000001</c:v>
                </c:pt>
                <c:pt idx="16">
                  <c:v>593.14134860000001</c:v>
                </c:pt>
                <c:pt idx="17">
                  <c:v>593.14134860000001</c:v>
                </c:pt>
                <c:pt idx="18">
                  <c:v>593.14134860000001</c:v>
                </c:pt>
                <c:pt idx="19">
                  <c:v>593.14134860000001</c:v>
                </c:pt>
                <c:pt idx="20">
                  <c:v>593.14134860000001</c:v>
                </c:pt>
                <c:pt idx="21">
                  <c:v>593.14134860000001</c:v>
                </c:pt>
                <c:pt idx="22">
                  <c:v>593.14134860000001</c:v>
                </c:pt>
              </c:numCache>
            </c:numRef>
          </c:val>
        </c:ser>
        <c:ser>
          <c:idx val="5"/>
          <c:order val="5"/>
          <c:tx>
            <c:strRef>
              <c:f>Effektforbrug!$B$60</c:f>
              <c:strCache>
                <c:ptCount val="1"/>
                <c:pt idx="0">
                  <c:v>Store datacentre</c:v>
                </c:pt>
              </c:strCache>
            </c:strRef>
          </c:tx>
          <c:spPr>
            <a:solidFill>
              <a:srgbClr val="0C2D83"/>
            </a:solidFill>
            <a:ln>
              <a:solidFill>
                <a:srgbClr val="0C2D83"/>
              </a:solidFill>
            </a:ln>
          </c:spPr>
          <c:invertIfNegative val="0"/>
          <c:cat>
            <c:numRef>
              <c:f>Effektforbrug!$D$44:$Z$44</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Effektforbrug!$D$60:$Z$60</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75"/>
        <c:overlap val="100"/>
        <c:axId val="130560000"/>
        <c:axId val="130561536"/>
      </c:barChart>
      <c:catAx>
        <c:axId val="130560000"/>
        <c:scaling>
          <c:orientation val="minMax"/>
        </c:scaling>
        <c:delete val="0"/>
        <c:axPos val="b"/>
        <c:numFmt formatCode="General" sourceLinked="1"/>
        <c:majorTickMark val="none"/>
        <c:minorTickMark val="none"/>
        <c:tickLblPos val="nextTo"/>
        <c:txPr>
          <a:bodyPr rot="0" vert="horz"/>
          <a:lstStyle/>
          <a:p>
            <a:pPr>
              <a:defRPr/>
            </a:pPr>
            <a:endParaRPr lang="da-DK"/>
          </a:p>
        </c:txPr>
        <c:crossAx val="130561536"/>
        <c:crosses val="autoZero"/>
        <c:auto val="1"/>
        <c:lblAlgn val="ctr"/>
        <c:lblOffset val="100"/>
        <c:noMultiLvlLbl val="0"/>
      </c:catAx>
      <c:valAx>
        <c:axId val="130561536"/>
        <c:scaling>
          <c:orientation val="minMax"/>
          <c:max val="4000"/>
          <c:min val="0"/>
        </c:scaling>
        <c:delete val="0"/>
        <c:axPos val="l"/>
        <c:majorGridlines>
          <c:spPr>
            <a:ln>
              <a:solidFill>
                <a:srgbClr val="D7D7D7"/>
              </a:solidFill>
            </a:ln>
          </c:spPr>
        </c:majorGridlines>
        <c:title>
          <c:tx>
            <c:rich>
              <a:bodyPr rot="-5400000" vert="horz"/>
              <a:lstStyle/>
              <a:p>
                <a:pPr>
                  <a:defRPr/>
                </a:pPr>
                <a:r>
                  <a:rPr lang="da-DK"/>
                  <a:t>MWh/h</a:t>
                </a:r>
              </a:p>
            </c:rich>
          </c:tx>
          <c:overlay val="0"/>
        </c:title>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3056000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Minimaleffekt</a:t>
            </a:r>
            <a:r>
              <a:rPr lang="da-DK" sz="1200" baseline="0"/>
              <a:t>  i Vestdanmark (DK1)</a:t>
            </a:r>
            <a:endParaRPr lang="da-DK" sz="1200"/>
          </a:p>
        </c:rich>
      </c:tx>
      <c:overlay val="0"/>
    </c:title>
    <c:autoTitleDeleted val="0"/>
    <c:plotArea>
      <c:layout/>
      <c:barChart>
        <c:barDir val="col"/>
        <c:grouping val="stacked"/>
        <c:varyColors val="0"/>
        <c:ser>
          <c:idx val="0"/>
          <c:order val="0"/>
          <c:tx>
            <c:strRef>
              <c:f>Effektforbrug!$B$68</c:f>
              <c:strCache>
                <c:ptCount val="1"/>
                <c:pt idx="0">
                  <c:v>Klassisk elforbrug</c:v>
                </c:pt>
              </c:strCache>
            </c:strRef>
          </c:tx>
          <c:spPr>
            <a:solidFill>
              <a:srgbClr val="0097A7"/>
            </a:solidFill>
            <a:ln>
              <a:solidFill>
                <a:srgbClr val="0097A7"/>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Effektforbrug!$D$68:$Z$68</c:f>
              <c:numCache>
                <c:formatCode>#,##0</c:formatCode>
                <c:ptCount val="23"/>
                <c:pt idx="0">
                  <c:v>1099.0773346018066</c:v>
                </c:pt>
                <c:pt idx="1">
                  <c:v>1088.3994016508577</c:v>
                </c:pt>
                <c:pt idx="2">
                  <c:v>1077.6687475417045</c:v>
                </c:pt>
                <c:pt idx="3">
                  <c:v>1088.8578779872762</c:v>
                </c:pt>
                <c:pt idx="4">
                  <c:v>1100.0360431559434</c:v>
                </c:pt>
                <c:pt idx="5">
                  <c:v>1111.2032372134358</c:v>
                </c:pt>
                <c:pt idx="6">
                  <c:v>1122.3594546061775</c:v>
                </c:pt>
                <c:pt idx="7">
                  <c:v>1133.5046900445998</c:v>
                </c:pt>
                <c:pt idx="8">
                  <c:v>1137.436859377475</c:v>
                </c:pt>
                <c:pt idx="9">
                  <c:v>1141.3738451377121</c:v>
                </c:pt>
                <c:pt idx="10">
                  <c:v>1145.3156461039671</c:v>
                </c:pt>
                <c:pt idx="11">
                  <c:v>1149.2622610643759</c:v>
                </c:pt>
                <c:pt idx="12">
                  <c:v>1153.2136888164582</c:v>
                </c:pt>
                <c:pt idx="13">
                  <c:v>1156.5450684947909</c:v>
                </c:pt>
                <c:pt idx="14">
                  <c:v>1159.8804986868056</c:v>
                </c:pt>
                <c:pt idx="15">
                  <c:v>1163.2199794238916</c:v>
                </c:pt>
                <c:pt idx="16">
                  <c:v>1166.5635107372202</c:v>
                </c:pt>
                <c:pt idx="17">
                  <c:v>1169.9110926577412</c:v>
                </c:pt>
                <c:pt idx="18">
                  <c:v>1176.0166841954385</c:v>
                </c:pt>
                <c:pt idx="19">
                  <c:v>1182.1190759633103</c:v>
                </c:pt>
                <c:pt idx="20">
                  <c:v>1188.2182571941514</c:v>
                </c:pt>
                <c:pt idx="21">
                  <c:v>1194.314217449717</c:v>
                </c:pt>
                <c:pt idx="22">
                  <c:v>1200.4069466082492</c:v>
                </c:pt>
              </c:numCache>
            </c:numRef>
          </c:val>
        </c:ser>
        <c:ser>
          <c:idx val="1"/>
          <c:order val="1"/>
          <c:tx>
            <c:strRef>
              <c:f>Effektforbrug!$B$69</c:f>
              <c:strCache>
                <c:ptCount val="1"/>
                <c:pt idx="0">
                  <c:v>Individuelle varmepumper</c:v>
                </c:pt>
              </c:strCache>
            </c:strRef>
          </c:tx>
          <c:spPr>
            <a:solidFill>
              <a:srgbClr val="673AB7"/>
            </a:solidFill>
            <a:ln>
              <a:solidFill>
                <a:srgbClr val="673AB7"/>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Effektforbrug!$D$69:$Z$69</c:f>
              <c:numCache>
                <c:formatCode>#,##0</c:formatCode>
                <c:ptCount val="23"/>
                <c:pt idx="0">
                  <c:v>41.255586153706325</c:v>
                </c:pt>
                <c:pt idx="1">
                  <c:v>44.565077805258575</c:v>
                </c:pt>
                <c:pt idx="2">
                  <c:v>47.995120550882184</c:v>
                </c:pt>
                <c:pt idx="3">
                  <c:v>50.563544473650666</c:v>
                </c:pt>
                <c:pt idx="4">
                  <c:v>53.135306644000757</c:v>
                </c:pt>
                <c:pt idx="5">
                  <c:v>55.710415421581963</c:v>
                </c:pt>
                <c:pt idx="6">
                  <c:v>58.288878763852921</c:v>
                </c:pt>
                <c:pt idx="7">
                  <c:v>60.87070424998101</c:v>
                </c:pt>
                <c:pt idx="8">
                  <c:v>64.619670061455452</c:v>
                </c:pt>
                <c:pt idx="9">
                  <c:v>68.316595979526198</c:v>
                </c:pt>
                <c:pt idx="10">
                  <c:v>71.961480503987787</c:v>
                </c:pt>
                <c:pt idx="11">
                  <c:v>75.554322146280469</c:v>
                </c:pt>
                <c:pt idx="12">
                  <c:v>79.09511942937678</c:v>
                </c:pt>
                <c:pt idx="13">
                  <c:v>81.82571112643123</c:v>
                </c:pt>
                <c:pt idx="14">
                  <c:v>84.481632466609994</c:v>
                </c:pt>
                <c:pt idx="15">
                  <c:v>87.062883316969774</c:v>
                </c:pt>
                <c:pt idx="16">
                  <c:v>89.569463545497896</c:v>
                </c:pt>
                <c:pt idx="17">
                  <c:v>92.00137302110403</c:v>
                </c:pt>
                <c:pt idx="18">
                  <c:v>93.382332255564492</c:v>
                </c:pt>
                <c:pt idx="19">
                  <c:v>94.754386118258452</c:v>
                </c:pt>
                <c:pt idx="20">
                  <c:v>96.117546201677854</c:v>
                </c:pt>
                <c:pt idx="21">
                  <c:v>97.471823744143435</c:v>
                </c:pt>
                <c:pt idx="22">
                  <c:v>98.817229643227449</c:v>
                </c:pt>
              </c:numCache>
            </c:numRef>
          </c:val>
        </c:ser>
        <c:ser>
          <c:idx val="2"/>
          <c:order val="2"/>
          <c:tx>
            <c:strRef>
              <c:f>Effektforbrug!$B$70</c:f>
              <c:strCache>
                <c:ptCount val="1"/>
                <c:pt idx="0">
                  <c:v>Store varmepumper og elkedler</c:v>
                </c:pt>
              </c:strCache>
            </c:strRef>
          </c:tx>
          <c:spPr>
            <a:solidFill>
              <a:srgbClr val="FF5252"/>
            </a:solidFill>
            <a:ln>
              <a:solidFill>
                <a:srgbClr val="FF5252"/>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Effektforbrug!$D$70:$Z$70</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3"/>
          <c:order val="3"/>
          <c:tx>
            <c:strRef>
              <c:f>Effektforbrug!$B$71</c:f>
              <c:strCache>
                <c:ptCount val="1"/>
                <c:pt idx="0">
                  <c:v>El til vejtransport</c:v>
                </c:pt>
              </c:strCache>
            </c:strRef>
          </c:tx>
          <c:spPr>
            <a:solidFill>
              <a:srgbClr val="0091EA"/>
            </a:solidFill>
            <a:ln>
              <a:solidFill>
                <a:srgbClr val="0091EA"/>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Effektforbrug!$D$71:$Z$71</c:f>
              <c:numCache>
                <c:formatCode>#,##0</c:formatCode>
                <c:ptCount val="23"/>
                <c:pt idx="0">
                  <c:v>0.23252616640056767</c:v>
                </c:pt>
                <c:pt idx="1">
                  <c:v>0.31003488853409028</c:v>
                </c:pt>
                <c:pt idx="2">
                  <c:v>0.3565401218142038</c:v>
                </c:pt>
                <c:pt idx="3">
                  <c:v>0.46505233280113534</c:v>
                </c:pt>
                <c:pt idx="4">
                  <c:v>0.57356454378806698</c:v>
                </c:pt>
                <c:pt idx="5">
                  <c:v>0.75958547690852118</c:v>
                </c:pt>
                <c:pt idx="6">
                  <c:v>0.97660989888238425</c:v>
                </c:pt>
                <c:pt idx="7">
                  <c:v>1.2711430429897699</c:v>
                </c:pt>
                <c:pt idx="8">
                  <c:v>1.7206936313642009</c:v>
                </c:pt>
                <c:pt idx="9">
                  <c:v>2.3407634084323812</c:v>
                </c:pt>
                <c:pt idx="10">
                  <c:v>3.1313523741943117</c:v>
                </c:pt>
                <c:pt idx="11">
                  <c:v>4.0924605286499913</c:v>
                </c:pt>
                <c:pt idx="12">
                  <c:v>5.1000739163857851</c:v>
                </c:pt>
                <c:pt idx="13">
                  <c:v>6.4177221926556687</c:v>
                </c:pt>
                <c:pt idx="14">
                  <c:v>8.1384158240198694</c:v>
                </c:pt>
                <c:pt idx="15">
                  <c:v>10.262154810478387</c:v>
                </c:pt>
                <c:pt idx="16">
                  <c:v>12.850946129738041</c:v>
                </c:pt>
                <c:pt idx="17">
                  <c:v>15.84278280409201</c:v>
                </c:pt>
                <c:pt idx="18">
                  <c:v>19.315173555673823</c:v>
                </c:pt>
                <c:pt idx="19">
                  <c:v>23.345627106616998</c:v>
                </c:pt>
                <c:pt idx="20">
                  <c:v>27.918641712494825</c:v>
                </c:pt>
                <c:pt idx="21">
                  <c:v>33.173733073147652</c:v>
                </c:pt>
                <c:pt idx="22">
                  <c:v>39.14190467742889</c:v>
                </c:pt>
              </c:numCache>
            </c:numRef>
          </c:val>
        </c:ser>
        <c:ser>
          <c:idx val="4"/>
          <c:order val="4"/>
          <c:tx>
            <c:strRef>
              <c:f>Effektforbrug!$B$72</c:f>
              <c:strCache>
                <c:ptCount val="1"/>
                <c:pt idx="0">
                  <c:v>El til banetransport</c:v>
                </c:pt>
              </c:strCache>
            </c:strRef>
          </c:tx>
          <c:spPr>
            <a:solidFill>
              <a:srgbClr val="1DE2CD"/>
            </a:solidFill>
            <a:ln>
              <a:solidFill>
                <a:srgbClr val="1DE2CD"/>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Effektforbrug!$D$72:$Z$72</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5"/>
          <c:order val="5"/>
          <c:tx>
            <c:strRef>
              <c:f>Effektforbrug!$B$73</c:f>
              <c:strCache>
                <c:ptCount val="1"/>
                <c:pt idx="0">
                  <c:v>Store datacentre</c:v>
                </c:pt>
              </c:strCache>
            </c:strRef>
          </c:tx>
          <c:spPr>
            <a:solidFill>
              <a:srgbClr val="0C2D83"/>
            </a:solidFill>
            <a:ln>
              <a:solidFill>
                <a:srgbClr val="0C2D83"/>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Effektforbrug!$D$73:$Z$73</c:f>
              <c:numCache>
                <c:formatCode>#,##0</c:formatCode>
                <c:ptCount val="23"/>
                <c:pt idx="0">
                  <c:v>0</c:v>
                </c:pt>
                <c:pt idx="1">
                  <c:v>24.167297152881044</c:v>
                </c:pt>
                <c:pt idx="2">
                  <c:v>96.669188611524106</c:v>
                </c:pt>
                <c:pt idx="3">
                  <c:v>193.33837722304801</c:v>
                </c:pt>
                <c:pt idx="4">
                  <c:v>287.59083611928367</c:v>
                </c:pt>
                <c:pt idx="5">
                  <c:v>374.59310586965512</c:v>
                </c:pt>
                <c:pt idx="6">
                  <c:v>451.92845675887435</c:v>
                </c:pt>
                <c:pt idx="7">
                  <c:v>519.59688878694124</c:v>
                </c:pt>
                <c:pt idx="8">
                  <c:v>577.59840195385539</c:v>
                </c:pt>
                <c:pt idx="9">
                  <c:v>628.34972597490537</c:v>
                </c:pt>
                <c:pt idx="10">
                  <c:v>676.68432028066741</c:v>
                </c:pt>
                <c:pt idx="11">
                  <c:v>725.01891458642933</c:v>
                </c:pt>
                <c:pt idx="12">
                  <c:v>773.35350889219103</c:v>
                </c:pt>
                <c:pt idx="13">
                  <c:v>821.68810319795296</c:v>
                </c:pt>
                <c:pt idx="14">
                  <c:v>870.02269750371465</c:v>
                </c:pt>
                <c:pt idx="15">
                  <c:v>918.35729180947658</c:v>
                </c:pt>
                <c:pt idx="16">
                  <c:v>966.69188611523862</c:v>
                </c:pt>
                <c:pt idx="17">
                  <c:v>1015.0264804210004</c:v>
                </c:pt>
                <c:pt idx="18">
                  <c:v>1063.3610747267621</c:v>
                </c:pt>
                <c:pt idx="19">
                  <c:v>1111.6956690325239</c:v>
                </c:pt>
                <c:pt idx="20">
                  <c:v>1159.9972602739726</c:v>
                </c:pt>
                <c:pt idx="21">
                  <c:v>1208.3671232876711</c:v>
                </c:pt>
                <c:pt idx="22">
                  <c:v>1256.7369863013701</c:v>
                </c:pt>
              </c:numCache>
            </c:numRef>
          </c:val>
        </c:ser>
        <c:dLbls>
          <c:showLegendKey val="0"/>
          <c:showVal val="0"/>
          <c:showCatName val="0"/>
          <c:showSerName val="0"/>
          <c:showPercent val="0"/>
          <c:showBubbleSize val="0"/>
        </c:dLbls>
        <c:gapWidth val="75"/>
        <c:overlap val="100"/>
        <c:axId val="39585664"/>
        <c:axId val="39587200"/>
      </c:barChart>
      <c:catAx>
        <c:axId val="39585664"/>
        <c:scaling>
          <c:orientation val="minMax"/>
        </c:scaling>
        <c:delete val="0"/>
        <c:axPos val="b"/>
        <c:numFmt formatCode="General" sourceLinked="1"/>
        <c:majorTickMark val="none"/>
        <c:minorTickMark val="none"/>
        <c:tickLblPos val="nextTo"/>
        <c:txPr>
          <a:bodyPr rot="0" vert="horz"/>
          <a:lstStyle/>
          <a:p>
            <a:pPr>
              <a:defRPr/>
            </a:pPr>
            <a:endParaRPr lang="da-DK"/>
          </a:p>
        </c:txPr>
        <c:crossAx val="39587200"/>
        <c:crosses val="autoZero"/>
        <c:auto val="1"/>
        <c:lblAlgn val="ctr"/>
        <c:lblOffset val="100"/>
        <c:noMultiLvlLbl val="0"/>
      </c:catAx>
      <c:valAx>
        <c:axId val="39587200"/>
        <c:scaling>
          <c:orientation val="minMax"/>
          <c:min val="0"/>
        </c:scaling>
        <c:delete val="0"/>
        <c:axPos val="l"/>
        <c:majorGridlines>
          <c:spPr>
            <a:ln>
              <a:solidFill>
                <a:srgbClr val="D7D7D7"/>
              </a:solidFill>
            </a:ln>
          </c:spPr>
        </c:majorGridlines>
        <c:title>
          <c:tx>
            <c:rich>
              <a:bodyPr rot="-5400000" vert="horz"/>
              <a:lstStyle/>
              <a:p>
                <a:pPr>
                  <a:defRPr/>
                </a:pPr>
                <a:r>
                  <a:rPr lang="da-DK"/>
                  <a:t>MWh/h</a:t>
                </a:r>
              </a:p>
            </c:rich>
          </c:tx>
          <c:overlay val="0"/>
        </c:title>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39585664"/>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Minimaleffekt</a:t>
            </a:r>
            <a:r>
              <a:rPr lang="da-DK" sz="1200" baseline="0"/>
              <a:t>  i Østdanmark (DK2)</a:t>
            </a:r>
            <a:endParaRPr lang="da-DK" sz="1200"/>
          </a:p>
        </c:rich>
      </c:tx>
      <c:overlay val="0"/>
    </c:title>
    <c:autoTitleDeleted val="0"/>
    <c:plotArea>
      <c:layout/>
      <c:barChart>
        <c:barDir val="col"/>
        <c:grouping val="stacked"/>
        <c:varyColors val="0"/>
        <c:ser>
          <c:idx val="0"/>
          <c:order val="0"/>
          <c:tx>
            <c:strRef>
              <c:f>Effektforbrug!$B$77</c:f>
              <c:strCache>
                <c:ptCount val="1"/>
                <c:pt idx="0">
                  <c:v>Klassisk elforbrug</c:v>
                </c:pt>
              </c:strCache>
            </c:strRef>
          </c:tx>
          <c:spPr>
            <a:solidFill>
              <a:srgbClr val="0097A7"/>
            </a:solidFill>
            <a:ln>
              <a:solidFill>
                <a:srgbClr val="0097A7"/>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Effektforbrug!$D$77:$Z$77</c:f>
              <c:numCache>
                <c:formatCode>#,##0</c:formatCode>
                <c:ptCount val="23"/>
                <c:pt idx="0">
                  <c:v>745.33975322798449</c:v>
                </c:pt>
                <c:pt idx="1">
                  <c:v>736.06866742463308</c:v>
                </c:pt>
                <c:pt idx="2">
                  <c:v>726.85328048722101</c:v>
                </c:pt>
                <c:pt idx="3">
                  <c:v>734.56521552187087</c:v>
                </c:pt>
                <c:pt idx="4">
                  <c:v>742.28897271107235</c:v>
                </c:pt>
                <c:pt idx="5">
                  <c:v>750.02454941602025</c:v>
                </c:pt>
                <c:pt idx="6">
                  <c:v>757.7719431248662</c:v>
                </c:pt>
                <c:pt idx="7">
                  <c:v>765.53115144516846</c:v>
                </c:pt>
                <c:pt idx="8">
                  <c:v>766.73843322577375</c:v>
                </c:pt>
                <c:pt idx="9">
                  <c:v>767.94098884576908</c:v>
                </c:pt>
                <c:pt idx="10">
                  <c:v>769.13881749046698</c:v>
                </c:pt>
                <c:pt idx="11">
                  <c:v>770.33191835150274</c:v>
                </c:pt>
                <c:pt idx="12">
                  <c:v>771.52029062677252</c:v>
                </c:pt>
                <c:pt idx="13">
                  <c:v>770.63845443023604</c:v>
                </c:pt>
                <c:pt idx="14">
                  <c:v>769.75231008623211</c:v>
                </c:pt>
                <c:pt idx="15">
                  <c:v>768.86185771999612</c:v>
                </c:pt>
                <c:pt idx="16">
                  <c:v>767.96709745588919</c:v>
                </c:pt>
                <c:pt idx="17">
                  <c:v>767.06802941740068</c:v>
                </c:pt>
                <c:pt idx="18">
                  <c:v>769.84298358814226</c:v>
                </c:pt>
                <c:pt idx="19">
                  <c:v>772.62203474539433</c:v>
                </c:pt>
                <c:pt idx="20">
                  <c:v>775.40517769417579</c:v>
                </c:pt>
                <c:pt idx="21">
                  <c:v>778.1924073982218</c:v>
                </c:pt>
                <c:pt idx="22">
                  <c:v>780.98371897396794</c:v>
                </c:pt>
              </c:numCache>
            </c:numRef>
          </c:val>
        </c:ser>
        <c:ser>
          <c:idx val="1"/>
          <c:order val="1"/>
          <c:tx>
            <c:strRef>
              <c:f>Effektforbrug!$B$78</c:f>
              <c:strCache>
                <c:ptCount val="1"/>
                <c:pt idx="0">
                  <c:v>Individuelle varmepumper</c:v>
                </c:pt>
              </c:strCache>
            </c:strRef>
          </c:tx>
          <c:spPr>
            <a:solidFill>
              <a:srgbClr val="673AB7"/>
            </a:solidFill>
            <a:ln>
              <a:solidFill>
                <a:srgbClr val="673AB7"/>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Effektforbrug!$D$78:$Z$78</c:f>
              <c:numCache>
                <c:formatCode>#,##0</c:formatCode>
                <c:ptCount val="23"/>
                <c:pt idx="0">
                  <c:v>34.069644558697135</c:v>
                </c:pt>
                <c:pt idx="1">
                  <c:v>35.516028286742937</c:v>
                </c:pt>
                <c:pt idx="2">
                  <c:v>36.83507327077816</c:v>
                </c:pt>
                <c:pt idx="3">
                  <c:v>38.799355587693128</c:v>
                </c:pt>
                <c:pt idx="4">
                  <c:v>40.759871182275553</c:v>
                </c:pt>
                <c:pt idx="5">
                  <c:v>42.716620026102127</c:v>
                </c:pt>
                <c:pt idx="6">
                  <c:v>44.669602092116996</c:v>
                </c:pt>
                <c:pt idx="7">
                  <c:v>46.618817354550522</c:v>
                </c:pt>
                <c:pt idx="8">
                  <c:v>50.148325702492365</c:v>
                </c:pt>
                <c:pt idx="9">
                  <c:v>53.732436173713459</c:v>
                </c:pt>
                <c:pt idx="10">
                  <c:v>57.371152457320903</c:v>
                </c:pt>
                <c:pt idx="11">
                  <c:v>61.064478213785144</c:v>
                </c:pt>
                <c:pt idx="12">
                  <c:v>64.812417075216757</c:v>
                </c:pt>
                <c:pt idx="13">
                  <c:v>68.627127331932158</c:v>
                </c:pt>
                <c:pt idx="14">
                  <c:v>72.520732227921954</c:v>
                </c:pt>
                <c:pt idx="15">
                  <c:v>76.493231745207481</c:v>
                </c:pt>
                <c:pt idx="16">
                  <c:v>80.544625865935984</c:v>
                </c:pt>
                <c:pt idx="17">
                  <c:v>84.674914572379549</c:v>
                </c:pt>
                <c:pt idx="18">
                  <c:v>86.34172094549595</c:v>
                </c:pt>
                <c:pt idx="19">
                  <c:v>88.017215407846308</c:v>
                </c:pt>
                <c:pt idx="20">
                  <c:v>89.701402282766779</c:v>
                </c:pt>
                <c:pt idx="21">
                  <c:v>91.394285761508115</c:v>
                </c:pt>
                <c:pt idx="22">
                  <c:v>93.095869908241127</c:v>
                </c:pt>
              </c:numCache>
            </c:numRef>
          </c:val>
        </c:ser>
        <c:ser>
          <c:idx val="2"/>
          <c:order val="2"/>
          <c:tx>
            <c:strRef>
              <c:f>Effektforbrug!$B$79</c:f>
              <c:strCache>
                <c:ptCount val="1"/>
                <c:pt idx="0">
                  <c:v>Store varmepumper og elkedler</c:v>
                </c:pt>
              </c:strCache>
            </c:strRef>
          </c:tx>
          <c:spPr>
            <a:solidFill>
              <a:srgbClr val="FF5252"/>
            </a:solidFill>
            <a:ln>
              <a:solidFill>
                <a:srgbClr val="FF5252"/>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Effektforbrug!$D$79:$Z$79</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3"/>
          <c:order val="3"/>
          <c:tx>
            <c:strRef>
              <c:f>Effektforbrug!$B$80</c:f>
              <c:strCache>
                <c:ptCount val="1"/>
                <c:pt idx="0">
                  <c:v>El til vejtransport</c:v>
                </c:pt>
              </c:strCache>
            </c:strRef>
          </c:tx>
          <c:spPr>
            <a:solidFill>
              <a:srgbClr val="0091EA"/>
            </a:solidFill>
            <a:ln>
              <a:solidFill>
                <a:srgbClr val="0091EA"/>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Effektforbrug!$D$80:$Z$80</c:f>
              <c:numCache>
                <c:formatCode>#,##0</c:formatCode>
                <c:ptCount val="23"/>
                <c:pt idx="0">
                  <c:v>1.8828331862312444</c:v>
                </c:pt>
                <c:pt idx="1">
                  <c:v>1.9155781112091792</c:v>
                </c:pt>
                <c:pt idx="2">
                  <c:v>1.8828331862312444</c:v>
                </c:pt>
                <c:pt idx="3">
                  <c:v>1.9483230361871138</c:v>
                </c:pt>
                <c:pt idx="4">
                  <c:v>2.0465578111209179</c:v>
                </c:pt>
                <c:pt idx="5">
                  <c:v>2.1939099735216243</c:v>
                </c:pt>
                <c:pt idx="6">
                  <c:v>2.374007060900265</c:v>
                </c:pt>
                <c:pt idx="7">
                  <c:v>2.6032215357458077</c:v>
                </c:pt>
                <c:pt idx="8">
                  <c:v>2.947043248014122</c:v>
                </c:pt>
                <c:pt idx="9">
                  <c:v>3.372727272727273</c:v>
                </c:pt>
                <c:pt idx="10">
                  <c:v>3.8802736098852608</c:v>
                </c:pt>
                <c:pt idx="11">
                  <c:v>4.469682259488085</c:v>
                </c:pt>
                <c:pt idx="12">
                  <c:v>5.2391879964695507</c:v>
                </c:pt>
                <c:pt idx="13">
                  <c:v>6.2379082082965578</c:v>
                </c:pt>
                <c:pt idx="14">
                  <c:v>7.547705207413947</c:v>
                </c:pt>
                <c:pt idx="15">
                  <c:v>9.184951456310678</c:v>
                </c:pt>
                <c:pt idx="16">
                  <c:v>11.166019417475727</c:v>
                </c:pt>
                <c:pt idx="17">
                  <c:v>13.474536628420124</c:v>
                </c:pt>
                <c:pt idx="18">
                  <c:v>16.175992939099736</c:v>
                </c:pt>
                <c:pt idx="19">
                  <c:v>19.286760812003532</c:v>
                </c:pt>
                <c:pt idx="20">
                  <c:v>22.839585172109444</c:v>
                </c:pt>
                <c:pt idx="21">
                  <c:v>26.899955869373347</c:v>
                </c:pt>
                <c:pt idx="22">
                  <c:v>31.533362753751106</c:v>
                </c:pt>
              </c:numCache>
            </c:numRef>
          </c:val>
        </c:ser>
        <c:ser>
          <c:idx val="4"/>
          <c:order val="4"/>
          <c:tx>
            <c:strRef>
              <c:f>Effektforbrug!$B$81</c:f>
              <c:strCache>
                <c:ptCount val="1"/>
                <c:pt idx="0">
                  <c:v>El til banetransport</c:v>
                </c:pt>
              </c:strCache>
            </c:strRef>
          </c:tx>
          <c:spPr>
            <a:solidFill>
              <a:srgbClr val="1DE2CD"/>
            </a:solidFill>
            <a:ln>
              <a:solidFill>
                <a:srgbClr val="1DE2CD"/>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Effektforbrug!$D$81:$Z$81</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5"/>
          <c:order val="5"/>
          <c:tx>
            <c:strRef>
              <c:f>Effektforbrug!$B$82</c:f>
              <c:strCache>
                <c:ptCount val="1"/>
                <c:pt idx="0">
                  <c:v>Store datacentre</c:v>
                </c:pt>
              </c:strCache>
            </c:strRef>
          </c:tx>
          <c:spPr>
            <a:solidFill>
              <a:srgbClr val="0C2D83"/>
            </a:solidFill>
            <a:ln>
              <a:solidFill>
                <a:srgbClr val="0C2D83"/>
              </a:solidFill>
            </a:ln>
          </c:spPr>
          <c:invertIfNegative val="0"/>
          <c:cat>
            <c:numRef>
              <c:f>Effektforbrug!$D$66:$Z$66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Effektforbrug!$D$82:$Z$82</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75"/>
        <c:overlap val="100"/>
        <c:axId val="120549376"/>
        <c:axId val="120550912"/>
      </c:barChart>
      <c:catAx>
        <c:axId val="120549376"/>
        <c:scaling>
          <c:orientation val="minMax"/>
        </c:scaling>
        <c:delete val="0"/>
        <c:axPos val="b"/>
        <c:numFmt formatCode="General" sourceLinked="1"/>
        <c:majorTickMark val="none"/>
        <c:minorTickMark val="none"/>
        <c:tickLblPos val="nextTo"/>
        <c:txPr>
          <a:bodyPr rot="0" vert="horz"/>
          <a:lstStyle/>
          <a:p>
            <a:pPr>
              <a:defRPr/>
            </a:pPr>
            <a:endParaRPr lang="da-DK"/>
          </a:p>
        </c:txPr>
        <c:crossAx val="120550912"/>
        <c:crosses val="autoZero"/>
        <c:auto val="1"/>
        <c:lblAlgn val="ctr"/>
        <c:lblOffset val="100"/>
        <c:noMultiLvlLbl val="0"/>
      </c:catAx>
      <c:valAx>
        <c:axId val="120550912"/>
        <c:scaling>
          <c:orientation val="minMax"/>
        </c:scaling>
        <c:delete val="0"/>
        <c:axPos val="l"/>
        <c:majorGridlines>
          <c:spPr>
            <a:ln>
              <a:solidFill>
                <a:srgbClr val="D7D7D7"/>
              </a:solidFill>
            </a:ln>
          </c:spPr>
        </c:majorGridlines>
        <c:title>
          <c:tx>
            <c:rich>
              <a:bodyPr rot="-5400000" vert="horz"/>
              <a:lstStyle/>
              <a:p>
                <a:pPr>
                  <a:defRPr/>
                </a:pPr>
                <a:r>
                  <a:rPr lang="da-DK"/>
                  <a:t>MWh/h</a:t>
                </a:r>
              </a:p>
            </c:rich>
          </c:tx>
          <c:overlay val="0"/>
        </c:title>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054937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Driftsklar kraftværkskapacitet i Danmark</a:t>
            </a:r>
          </a:p>
        </c:rich>
      </c:tx>
      <c:overlay val="0"/>
    </c:title>
    <c:autoTitleDeleted val="0"/>
    <c:plotArea>
      <c:layout/>
      <c:areaChart>
        <c:grouping val="stacked"/>
        <c:varyColors val="0"/>
        <c:ser>
          <c:idx val="1"/>
          <c:order val="0"/>
          <c:tx>
            <c:v>Decentrale inkl. regulerkraftanlæg</c:v>
          </c:tx>
          <c:spPr>
            <a:solidFill>
              <a:srgbClr val="0097A7"/>
            </a:solidFill>
            <a:ln>
              <a:solidFill>
                <a:srgbClr val="0097A7"/>
              </a:solidFill>
            </a:ln>
          </c:spPr>
          <c:cat>
            <c:numLit>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Lit>
          </c:cat>
          <c:val>
            <c:numLit>
              <c:formatCode>General</c:formatCode>
              <c:ptCount val="23"/>
              <c:pt idx="0">
                <c:v>2443.3954111867006</c:v>
              </c:pt>
              <c:pt idx="1">
                <c:v>2264.1666162209603</c:v>
              </c:pt>
              <c:pt idx="2">
                <c:v>2198.6622147470575</c:v>
              </c:pt>
              <c:pt idx="3">
                <c:v>2081.7073639922251</c:v>
              </c:pt>
              <c:pt idx="4">
                <c:v>1967.1206360575993</c:v>
              </c:pt>
              <c:pt idx="5">
                <c:v>1891.0065945084107</c:v>
              </c:pt>
              <c:pt idx="6">
                <c:v>1834.2930048559472</c:v>
              </c:pt>
              <c:pt idx="7">
                <c:v>1772.6458584636334</c:v>
              </c:pt>
              <c:pt idx="8">
                <c:v>1765.1458584636334</c:v>
              </c:pt>
              <c:pt idx="9">
                <c:v>1765.1458584636334</c:v>
              </c:pt>
              <c:pt idx="10">
                <c:v>1765.1458584636334</c:v>
              </c:pt>
              <c:pt idx="11">
                <c:v>1765.1458584636334</c:v>
              </c:pt>
              <c:pt idx="12">
                <c:v>1725.6239087572353</c:v>
              </c:pt>
              <c:pt idx="13">
                <c:v>1725.6239087572353</c:v>
              </c:pt>
              <c:pt idx="14">
                <c:v>1720.0867741835559</c:v>
              </c:pt>
              <c:pt idx="15">
                <c:v>1720.0867741835559</c:v>
              </c:pt>
              <c:pt idx="16">
                <c:v>1720.0867741835559</c:v>
              </c:pt>
              <c:pt idx="17">
                <c:v>1685.7351383735074</c:v>
              </c:pt>
              <c:pt idx="18">
                <c:v>1670.7351383735077</c:v>
              </c:pt>
              <c:pt idx="19">
                <c:v>1545.1851383735075</c:v>
              </c:pt>
              <c:pt idx="20">
                <c:v>1473.4351383735075</c:v>
              </c:pt>
              <c:pt idx="21">
                <c:v>1473.4351383735075</c:v>
              </c:pt>
              <c:pt idx="22">
                <c:v>1467.8980037998281</c:v>
              </c:pt>
            </c:numLit>
          </c:val>
        </c:ser>
        <c:ser>
          <c:idx val="2"/>
          <c:order val="1"/>
          <c:tx>
            <c:v>Reserver</c:v>
          </c:tx>
          <c:spPr>
            <a:solidFill>
              <a:srgbClr val="673AB7"/>
            </a:solidFill>
            <a:ln>
              <a:solidFill>
                <a:srgbClr val="673AB7"/>
              </a:solidFill>
            </a:ln>
          </c:spPr>
          <c:cat>
            <c:numLit>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Lit>
          </c:cat>
          <c:val>
            <c:numLit>
              <c:formatCode>General</c:formatCode>
              <c:ptCount val="23"/>
              <c:pt idx="0">
                <c:v>550.1</c:v>
              </c:pt>
              <c:pt idx="1">
                <c:v>550.1</c:v>
              </c:pt>
              <c:pt idx="2">
                <c:v>550.1</c:v>
              </c:pt>
              <c:pt idx="3">
                <c:v>550.1</c:v>
              </c:pt>
              <c:pt idx="4">
                <c:v>550.1</c:v>
              </c:pt>
              <c:pt idx="5">
                <c:v>550.1</c:v>
              </c:pt>
              <c:pt idx="6">
                <c:v>550.1</c:v>
              </c:pt>
              <c:pt idx="7">
                <c:v>550.1</c:v>
              </c:pt>
              <c:pt idx="8">
                <c:v>550.1</c:v>
              </c:pt>
              <c:pt idx="9">
                <c:v>550.1</c:v>
              </c:pt>
              <c:pt idx="10">
                <c:v>550.1</c:v>
              </c:pt>
              <c:pt idx="11">
                <c:v>550.1</c:v>
              </c:pt>
              <c:pt idx="12">
                <c:v>536.1</c:v>
              </c:pt>
              <c:pt idx="13">
                <c:v>536.1</c:v>
              </c:pt>
              <c:pt idx="14">
                <c:v>536.1</c:v>
              </c:pt>
              <c:pt idx="15">
                <c:v>536.1</c:v>
              </c:pt>
              <c:pt idx="16">
                <c:v>536.1</c:v>
              </c:pt>
              <c:pt idx="17">
                <c:v>536.1</c:v>
              </c:pt>
              <c:pt idx="18">
                <c:v>536.1</c:v>
              </c:pt>
              <c:pt idx="19">
                <c:v>536.1</c:v>
              </c:pt>
              <c:pt idx="20">
                <c:v>536.1</c:v>
              </c:pt>
              <c:pt idx="21">
                <c:v>536.1</c:v>
              </c:pt>
              <c:pt idx="22">
                <c:v>536.1</c:v>
              </c:pt>
            </c:numLit>
          </c:val>
        </c:ser>
        <c:ser>
          <c:idx val="3"/>
          <c:order val="2"/>
          <c:tx>
            <c:v>Eksisterende kun driftsklare</c:v>
          </c:tx>
          <c:spPr>
            <a:solidFill>
              <a:srgbClr val="FF5252"/>
            </a:solidFill>
            <a:ln>
              <a:solidFill>
                <a:srgbClr val="FF5252"/>
              </a:solidFill>
            </a:ln>
          </c:spPr>
          <c:cat>
            <c:numLit>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Lit>
          </c:cat>
          <c:val>
            <c:numLit>
              <c:formatCode>General</c:formatCode>
              <c:ptCount val="23"/>
              <c:pt idx="0">
                <c:v>3421.2</c:v>
              </c:pt>
              <c:pt idx="1">
                <c:v>3279.2</c:v>
              </c:pt>
              <c:pt idx="2">
                <c:v>2947.2</c:v>
              </c:pt>
              <c:pt idx="3">
                <c:v>2573.1999999999998</c:v>
              </c:pt>
              <c:pt idx="4">
                <c:v>2573.1999999999998</c:v>
              </c:pt>
              <c:pt idx="5">
                <c:v>2202.1999999999998</c:v>
              </c:pt>
              <c:pt idx="6">
                <c:v>2202.1999999999998</c:v>
              </c:pt>
              <c:pt idx="7">
                <c:v>2202.1999999999998</c:v>
              </c:pt>
              <c:pt idx="8">
                <c:v>2179</c:v>
              </c:pt>
              <c:pt idx="9">
                <c:v>2179</c:v>
              </c:pt>
              <c:pt idx="10">
                <c:v>2179</c:v>
              </c:pt>
              <c:pt idx="11">
                <c:v>2179</c:v>
              </c:pt>
              <c:pt idx="12">
                <c:v>1794</c:v>
              </c:pt>
              <c:pt idx="13">
                <c:v>1794</c:v>
              </c:pt>
              <c:pt idx="14">
                <c:v>1794</c:v>
              </c:pt>
              <c:pt idx="15">
                <c:v>1794</c:v>
              </c:pt>
              <c:pt idx="16">
                <c:v>1794</c:v>
              </c:pt>
              <c:pt idx="17">
                <c:v>1794</c:v>
              </c:pt>
              <c:pt idx="18">
                <c:v>1794</c:v>
              </c:pt>
              <c:pt idx="19">
                <c:v>1794</c:v>
              </c:pt>
              <c:pt idx="20">
                <c:v>1794</c:v>
              </c:pt>
              <c:pt idx="21">
                <c:v>1794</c:v>
              </c:pt>
              <c:pt idx="22">
                <c:v>1794</c:v>
              </c:pt>
            </c:numLit>
          </c:val>
        </c:ser>
        <c:ser>
          <c:idx val="4"/>
          <c:order val="3"/>
          <c:tx>
            <c:v>Nyt eller ombygget</c:v>
          </c:tx>
          <c:spPr>
            <a:solidFill>
              <a:srgbClr val="0091EA"/>
            </a:solidFill>
            <a:ln>
              <a:solidFill>
                <a:srgbClr val="0091EA"/>
              </a:solidFill>
            </a:ln>
          </c:spPr>
          <c:cat>
            <c:numLit>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Lit>
          </c:cat>
          <c:val>
            <c:numLit>
              <c:formatCode>General</c:formatCode>
              <c:ptCount val="23"/>
              <c:pt idx="0">
                <c:v>0</c:v>
              </c:pt>
              <c:pt idx="1">
                <c:v>28</c:v>
              </c:pt>
              <c:pt idx="2">
                <c:v>203</c:v>
              </c:pt>
              <c:pt idx="3">
                <c:v>203</c:v>
              </c:pt>
              <c:pt idx="4">
                <c:v>533</c:v>
              </c:pt>
              <c:pt idx="5">
                <c:v>583</c:v>
              </c:pt>
              <c:pt idx="6">
                <c:v>555</c:v>
              </c:pt>
              <c:pt idx="7">
                <c:v>555</c:v>
              </c:pt>
              <c:pt idx="8">
                <c:v>555</c:v>
              </c:pt>
              <c:pt idx="9">
                <c:v>555</c:v>
              </c:pt>
              <c:pt idx="10">
                <c:v>555</c:v>
              </c:pt>
              <c:pt idx="11">
                <c:v>555</c:v>
              </c:pt>
              <c:pt idx="12">
                <c:v>287.5</c:v>
              </c:pt>
              <c:pt idx="13">
                <c:v>287.5</c:v>
              </c:pt>
              <c:pt idx="14">
                <c:v>287.5</c:v>
              </c:pt>
              <c:pt idx="15">
                <c:v>287.5</c:v>
              </c:pt>
              <c:pt idx="16">
                <c:v>287.5</c:v>
              </c:pt>
              <c:pt idx="17">
                <c:v>287.5</c:v>
              </c:pt>
              <c:pt idx="18">
                <c:v>287.5</c:v>
              </c:pt>
              <c:pt idx="19">
                <c:v>287.5</c:v>
              </c:pt>
              <c:pt idx="20">
                <c:v>287.5</c:v>
              </c:pt>
              <c:pt idx="21">
                <c:v>287.5</c:v>
              </c:pt>
              <c:pt idx="22">
                <c:v>287.5</c:v>
              </c:pt>
            </c:numLit>
          </c:val>
        </c:ser>
        <c:dLbls>
          <c:showLegendKey val="0"/>
          <c:showVal val="0"/>
          <c:showCatName val="0"/>
          <c:showSerName val="0"/>
          <c:showPercent val="0"/>
          <c:showBubbleSize val="0"/>
        </c:dLbls>
        <c:axId val="39084032"/>
        <c:axId val="39085568"/>
      </c:areaChart>
      <c:catAx>
        <c:axId val="39084032"/>
        <c:scaling>
          <c:orientation val="minMax"/>
        </c:scaling>
        <c:delete val="0"/>
        <c:axPos val="b"/>
        <c:numFmt formatCode="General" sourceLinked="1"/>
        <c:majorTickMark val="none"/>
        <c:minorTickMark val="none"/>
        <c:tickLblPos val="nextTo"/>
        <c:txPr>
          <a:bodyPr rot="0" vert="horz"/>
          <a:lstStyle/>
          <a:p>
            <a:pPr>
              <a:defRPr/>
            </a:pPr>
            <a:endParaRPr lang="da-DK"/>
          </a:p>
        </c:txPr>
        <c:crossAx val="39085568"/>
        <c:crosses val="autoZero"/>
        <c:auto val="1"/>
        <c:lblAlgn val="ctr"/>
        <c:lblOffset val="0"/>
        <c:noMultiLvlLbl val="0"/>
      </c:catAx>
      <c:valAx>
        <c:axId val="39085568"/>
        <c:scaling>
          <c:orientation val="minMax"/>
          <c:max val="8000"/>
        </c:scaling>
        <c:delete val="0"/>
        <c:axPos val="l"/>
        <c:majorGridlines>
          <c:spPr>
            <a:ln>
              <a:solidFill>
                <a:srgbClr val="D7D7D7"/>
              </a:solidFill>
            </a:ln>
          </c:spPr>
        </c:majorGridlines>
        <c:title>
          <c:tx>
            <c:rich>
              <a:bodyPr rot="-5400000" vert="horz"/>
              <a:lstStyle/>
              <a:p>
                <a:pPr>
                  <a:defRPr/>
                </a:pPr>
                <a:r>
                  <a:rPr lang="en-US"/>
                  <a:t>MW el (primo år)</a:t>
                </a:r>
              </a:p>
            </c:rich>
          </c:tx>
          <c:overlay val="0"/>
        </c:title>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3908403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Elkapacitet for solceller</a:t>
            </a:r>
          </a:p>
        </c:rich>
      </c:tx>
      <c:overlay val="0"/>
    </c:title>
    <c:autoTitleDeleted val="0"/>
    <c:plotArea>
      <c:layout/>
      <c:areaChart>
        <c:grouping val="stacked"/>
        <c:varyColors val="0"/>
        <c:ser>
          <c:idx val="0"/>
          <c:order val="0"/>
          <c:tx>
            <c:strRef>
              <c:f>Solceller!$B$34</c:f>
              <c:strCache>
                <c:ptCount val="1"/>
                <c:pt idx="0">
                  <c:v>Husstandsanlæg uden batteri</c:v>
                </c:pt>
              </c:strCache>
            </c:strRef>
          </c:tx>
          <c:spPr>
            <a:solidFill>
              <a:srgbClr val="0097A7"/>
            </a:solidFill>
            <a:ln>
              <a:solidFill>
                <a:srgbClr val="0097A7"/>
              </a:solidFill>
            </a:ln>
          </c:spPr>
          <c:cat>
            <c:numRef>
              <c:f>Solceller!$D$6:$Z$6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Solceller!$D$34:$Z$34</c:f>
              <c:numCache>
                <c:formatCode>0</c:formatCode>
                <c:ptCount val="23"/>
                <c:pt idx="0">
                  <c:v>497.38499999999999</c:v>
                </c:pt>
                <c:pt idx="1">
                  <c:v>497.38499999999999</c:v>
                </c:pt>
                <c:pt idx="2">
                  <c:v>497.38499999999999</c:v>
                </c:pt>
                <c:pt idx="3">
                  <c:v>497.38499999999999</c:v>
                </c:pt>
                <c:pt idx="4">
                  <c:v>497.46823120574999</c:v>
                </c:pt>
                <c:pt idx="5">
                  <c:v>497.55839293528419</c:v>
                </c:pt>
                <c:pt idx="6">
                  <c:v>497.67358922108997</c:v>
                </c:pt>
                <c:pt idx="7">
                  <c:v>497.79069839708598</c:v>
                </c:pt>
                <c:pt idx="8">
                  <c:v>497.92103463230143</c:v>
                </c:pt>
                <c:pt idx="9">
                  <c:v>498.09354323625428</c:v>
                </c:pt>
                <c:pt idx="10">
                  <c:v>498.58471273692697</c:v>
                </c:pt>
                <c:pt idx="11">
                  <c:v>499.23724235055636</c:v>
                </c:pt>
                <c:pt idx="12">
                  <c:v>499.96008064496789</c:v>
                </c:pt>
                <c:pt idx="13">
                  <c:v>500.82061994205554</c:v>
                </c:pt>
                <c:pt idx="14">
                  <c:v>501.83064136909212</c:v>
                </c:pt>
                <c:pt idx="15">
                  <c:v>502.84856810182907</c:v>
                </c:pt>
                <c:pt idx="16">
                  <c:v>503.81614952742456</c:v>
                </c:pt>
                <c:pt idx="17">
                  <c:v>504.88017414170156</c:v>
                </c:pt>
                <c:pt idx="18">
                  <c:v>506.03717481669594</c:v>
                </c:pt>
                <c:pt idx="19">
                  <c:v>507.83440554887846</c:v>
                </c:pt>
                <c:pt idx="20">
                  <c:v>509.92428665865413</c:v>
                </c:pt>
                <c:pt idx="21">
                  <c:v>512.36248128672571</c:v>
                </c:pt>
                <c:pt idx="22">
                  <c:v>515.14898943309333</c:v>
                </c:pt>
              </c:numCache>
            </c:numRef>
          </c:val>
        </c:ser>
        <c:ser>
          <c:idx val="1"/>
          <c:order val="1"/>
          <c:tx>
            <c:strRef>
              <c:f>Solceller!$B$35</c:f>
              <c:strCache>
                <c:ptCount val="1"/>
                <c:pt idx="0">
                  <c:v>Husstandsanlæg med batteri</c:v>
                </c:pt>
              </c:strCache>
            </c:strRef>
          </c:tx>
          <c:spPr>
            <a:solidFill>
              <a:srgbClr val="673AB7"/>
            </a:solidFill>
            <a:ln w="25400">
              <a:noFill/>
            </a:ln>
          </c:spPr>
          <c:cat>
            <c:numRef>
              <c:f>Solceller!$D$6:$Z$6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Solceller!$D$35:$Z$35</c:f>
              <c:numCache>
                <c:formatCode>0</c:formatCode>
                <c:ptCount val="23"/>
                <c:pt idx="0">
                  <c:v>4.252343302547299</c:v>
                </c:pt>
                <c:pt idx="1">
                  <c:v>4.252343302547299</c:v>
                </c:pt>
                <c:pt idx="2">
                  <c:v>4.252343302547299</c:v>
                </c:pt>
                <c:pt idx="3">
                  <c:v>4.252343302547299</c:v>
                </c:pt>
                <c:pt idx="4">
                  <c:v>4.5390285667972989</c:v>
                </c:pt>
                <c:pt idx="5">
                  <c:v>5.0037082497808729</c:v>
                </c:pt>
                <c:pt idx="6">
                  <c:v>5.5974121843185634</c:v>
                </c:pt>
                <c:pt idx="7">
                  <c:v>6.651394768282973</c:v>
                </c:pt>
                <c:pt idx="8">
                  <c:v>7.969238924349809</c:v>
                </c:pt>
                <c:pt idx="9">
                  <c:v>9.9530878698079874</c:v>
                </c:pt>
                <c:pt idx="10">
                  <c:v>12.387379344928648</c:v>
                </c:pt>
                <c:pt idx="11">
                  <c:v>15.859329364617118</c:v>
                </c:pt>
                <c:pt idx="12">
                  <c:v>20.242497745623123</c:v>
                </c:pt>
                <c:pt idx="13">
                  <c:v>26.143338639938598</c:v>
                </c:pt>
                <c:pt idx="14">
                  <c:v>32.992450505344372</c:v>
                </c:pt>
                <c:pt idx="15">
                  <c:v>40.130201812006696</c:v>
                </c:pt>
                <c:pt idx="16">
                  <c:v>48.011703677457966</c:v>
                </c:pt>
                <c:pt idx="17">
                  <c:v>56.487210087733331</c:v>
                </c:pt>
                <c:pt idx="18">
                  <c:v>65.251719158732783</c:v>
                </c:pt>
                <c:pt idx="19">
                  <c:v>77.922516415526346</c:v>
                </c:pt>
                <c:pt idx="20">
                  <c:v>92.656551038122146</c:v>
                </c:pt>
                <c:pt idx="21">
                  <c:v>109.84625809781726</c:v>
                </c:pt>
                <c:pt idx="22">
                  <c:v>129.49163759461166</c:v>
                </c:pt>
              </c:numCache>
            </c:numRef>
          </c:val>
        </c:ser>
        <c:ser>
          <c:idx val="2"/>
          <c:order val="2"/>
          <c:tx>
            <c:strRef>
              <c:f>Solceller!$B$36</c:f>
              <c:strCache>
                <c:ptCount val="1"/>
                <c:pt idx="0">
                  <c:v>Kommercielle anlæg uden batteri</c:v>
                </c:pt>
              </c:strCache>
            </c:strRef>
          </c:tx>
          <c:spPr>
            <a:solidFill>
              <a:srgbClr val="FF5252"/>
            </a:solidFill>
            <a:ln w="25400">
              <a:noFill/>
            </a:ln>
          </c:spPr>
          <c:cat>
            <c:numRef>
              <c:f>Solceller!$D$6:$Z$6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Solceller!$D$36:$Z$36</c:f>
              <c:numCache>
                <c:formatCode>#,##0</c:formatCode>
                <c:ptCount val="23"/>
                <c:pt idx="0">
                  <c:v>172.84088370014888</c:v>
                </c:pt>
                <c:pt idx="1">
                  <c:v>173.51336406124261</c:v>
                </c:pt>
                <c:pt idx="2">
                  <c:v>175.21720005300574</c:v>
                </c:pt>
                <c:pt idx="3">
                  <c:v>176.76615271275722</c:v>
                </c:pt>
                <c:pt idx="4">
                  <c:v>179.4684594919346</c:v>
                </c:pt>
                <c:pt idx="5">
                  <c:v>182.97545259614569</c:v>
                </c:pt>
                <c:pt idx="6">
                  <c:v>187.21450331759991</c:v>
                </c:pt>
                <c:pt idx="7">
                  <c:v>192.55890424859501</c:v>
                </c:pt>
                <c:pt idx="8">
                  <c:v>198.93385033312742</c:v>
                </c:pt>
                <c:pt idx="9">
                  <c:v>206.72004138898882</c:v>
                </c:pt>
                <c:pt idx="10">
                  <c:v>216.33742856440378</c:v>
                </c:pt>
                <c:pt idx="11">
                  <c:v>228.52296509836449</c:v>
                </c:pt>
                <c:pt idx="12">
                  <c:v>242.76066981316137</c:v>
                </c:pt>
                <c:pt idx="13">
                  <c:v>259.52079172306128</c:v>
                </c:pt>
                <c:pt idx="14">
                  <c:v>278.77387851638144</c:v>
                </c:pt>
                <c:pt idx="15">
                  <c:v>298.52469209768327</c:v>
                </c:pt>
                <c:pt idx="16">
                  <c:v>319.15052476972937</c:v>
                </c:pt>
                <c:pt idx="17">
                  <c:v>340.21277510751736</c:v>
                </c:pt>
                <c:pt idx="18">
                  <c:v>361.68718949183506</c:v>
                </c:pt>
                <c:pt idx="19">
                  <c:v>400.77467780790658</c:v>
                </c:pt>
                <c:pt idx="20">
                  <c:v>446.2269405572394</c:v>
                </c:pt>
                <c:pt idx="21">
                  <c:v>499.25458043146097</c:v>
                </c:pt>
                <c:pt idx="22">
                  <c:v>559.85759743057133</c:v>
                </c:pt>
              </c:numCache>
            </c:numRef>
          </c:val>
        </c:ser>
        <c:ser>
          <c:idx val="3"/>
          <c:order val="3"/>
          <c:tx>
            <c:strRef>
              <c:f>Solceller!$B$37</c:f>
              <c:strCache>
                <c:ptCount val="1"/>
                <c:pt idx="0">
                  <c:v>Kommercielle anlæg med batteri</c:v>
                </c:pt>
              </c:strCache>
            </c:strRef>
          </c:tx>
          <c:spPr>
            <a:solidFill>
              <a:srgbClr val="0091EA"/>
            </a:solidFill>
            <a:ln w="25400">
              <a:noFill/>
            </a:ln>
          </c:spPr>
          <c:cat>
            <c:numRef>
              <c:f>Solceller!$D$6:$Z$6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Solceller!$D$37:$Z$37</c:f>
              <c:numCache>
                <c:formatCode>#,##0</c:formatCode>
                <c:ptCount val="23"/>
                <c:pt idx="0">
                  <c:v>3.4342804590873488</c:v>
                </c:pt>
                <c:pt idx="1">
                  <c:v>3.4342804590873488</c:v>
                </c:pt>
                <c:pt idx="2">
                  <c:v>3.4342804590873488</c:v>
                </c:pt>
                <c:pt idx="3">
                  <c:v>3.4342804590873488</c:v>
                </c:pt>
                <c:pt idx="4">
                  <c:v>3.4342804590873488</c:v>
                </c:pt>
                <c:pt idx="5">
                  <c:v>3.4342804590873488</c:v>
                </c:pt>
                <c:pt idx="6">
                  <c:v>3.4342804590873488</c:v>
                </c:pt>
                <c:pt idx="7">
                  <c:v>3.4342804590873488</c:v>
                </c:pt>
                <c:pt idx="8">
                  <c:v>3.4342804590873488</c:v>
                </c:pt>
                <c:pt idx="9">
                  <c:v>3.4342804590873488</c:v>
                </c:pt>
                <c:pt idx="10">
                  <c:v>3.4342804590873488</c:v>
                </c:pt>
                <c:pt idx="11">
                  <c:v>3.4342804590873488</c:v>
                </c:pt>
                <c:pt idx="12">
                  <c:v>3.4342804590873488</c:v>
                </c:pt>
                <c:pt idx="13">
                  <c:v>3.4342804590873488</c:v>
                </c:pt>
                <c:pt idx="14">
                  <c:v>3.4342804590873488</c:v>
                </c:pt>
                <c:pt idx="15">
                  <c:v>3.4342804590873488</c:v>
                </c:pt>
                <c:pt idx="16">
                  <c:v>3.4342804590873488</c:v>
                </c:pt>
                <c:pt idx="17">
                  <c:v>3.4342804590873488</c:v>
                </c:pt>
                <c:pt idx="18">
                  <c:v>3.4342804590873488</c:v>
                </c:pt>
                <c:pt idx="19">
                  <c:v>3.4342804590873488</c:v>
                </c:pt>
                <c:pt idx="20">
                  <c:v>3.4342804590873488</c:v>
                </c:pt>
                <c:pt idx="21">
                  <c:v>3.4342804590873488</c:v>
                </c:pt>
                <c:pt idx="22">
                  <c:v>3.4342804590873488</c:v>
                </c:pt>
              </c:numCache>
            </c:numRef>
          </c:val>
        </c:ser>
        <c:ser>
          <c:idx val="4"/>
          <c:order val="4"/>
          <c:tx>
            <c:strRef>
              <c:f>Solceller!$B$38</c:f>
              <c:strCache>
                <c:ptCount val="1"/>
                <c:pt idx="0">
                  <c:v>Markanlæg</c:v>
                </c:pt>
              </c:strCache>
            </c:strRef>
          </c:tx>
          <c:spPr>
            <a:solidFill>
              <a:srgbClr val="1DE2CD"/>
            </a:solidFill>
            <a:ln w="25400">
              <a:noFill/>
            </a:ln>
          </c:spPr>
          <c:cat>
            <c:numRef>
              <c:f>Solceller!$D$6:$Z$6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Solceller!$D$38:$Z$38</c:f>
              <c:numCache>
                <c:formatCode>#,##0</c:formatCode>
                <c:ptCount val="23"/>
                <c:pt idx="0" formatCode="_ * #,##0_ ;_ * \-#,##0_ ;_ * &quot;-&quot;??_ ;_ @_ ">
                  <c:v>361.8</c:v>
                </c:pt>
                <c:pt idx="1">
                  <c:v>523.31000000000006</c:v>
                </c:pt>
                <c:pt idx="2">
                  <c:v>616.5100000000001</c:v>
                </c:pt>
                <c:pt idx="3">
                  <c:v>666.5100000000001</c:v>
                </c:pt>
                <c:pt idx="4">
                  <c:v>766.5100000000001</c:v>
                </c:pt>
                <c:pt idx="5">
                  <c:v>866.5100000000001</c:v>
                </c:pt>
                <c:pt idx="6">
                  <c:v>966.5100000000001</c:v>
                </c:pt>
                <c:pt idx="7">
                  <c:v>1066.5100000000002</c:v>
                </c:pt>
                <c:pt idx="8">
                  <c:v>1266.5100000000002</c:v>
                </c:pt>
                <c:pt idx="9">
                  <c:v>1466.5100000000002</c:v>
                </c:pt>
                <c:pt idx="10">
                  <c:v>1666.5100000000002</c:v>
                </c:pt>
                <c:pt idx="11">
                  <c:v>1866.5100000000002</c:v>
                </c:pt>
                <c:pt idx="12">
                  <c:v>2166.5100000000002</c:v>
                </c:pt>
                <c:pt idx="13">
                  <c:v>2466.5100000000002</c:v>
                </c:pt>
                <c:pt idx="14">
                  <c:v>2766.51</c:v>
                </c:pt>
                <c:pt idx="15">
                  <c:v>3066.51</c:v>
                </c:pt>
                <c:pt idx="16">
                  <c:v>3466.51</c:v>
                </c:pt>
                <c:pt idx="17">
                  <c:v>3866.51</c:v>
                </c:pt>
                <c:pt idx="18">
                  <c:v>4266.51</c:v>
                </c:pt>
                <c:pt idx="19">
                  <c:v>4666.51</c:v>
                </c:pt>
                <c:pt idx="20">
                  <c:v>5166.51</c:v>
                </c:pt>
                <c:pt idx="21">
                  <c:v>5666.51</c:v>
                </c:pt>
                <c:pt idx="22">
                  <c:v>6166.51</c:v>
                </c:pt>
              </c:numCache>
            </c:numRef>
          </c:val>
        </c:ser>
        <c:dLbls>
          <c:showLegendKey val="0"/>
          <c:showVal val="0"/>
          <c:showCatName val="0"/>
          <c:showSerName val="0"/>
          <c:showPercent val="0"/>
          <c:showBubbleSize val="0"/>
        </c:dLbls>
        <c:axId val="40016512"/>
        <c:axId val="40022400"/>
      </c:areaChart>
      <c:lineChart>
        <c:grouping val="standard"/>
        <c:varyColors val="0"/>
        <c:ser>
          <c:idx val="5"/>
          <c:order val="5"/>
          <c:tx>
            <c:strRef>
              <c:f>Solceller!$B$97</c:f>
              <c:strCache>
                <c:ptCount val="1"/>
                <c:pt idx="0">
                  <c:v>Danmark - AF2016</c:v>
                </c:pt>
              </c:strCache>
            </c:strRef>
          </c:tx>
          <c:spPr>
            <a:ln>
              <a:solidFill>
                <a:schemeClr val="accent3"/>
              </a:solidFill>
              <a:prstDash val="sysDash"/>
            </a:ln>
          </c:spPr>
          <c:marker>
            <c:symbol val="none"/>
          </c:marker>
          <c:cat>
            <c:numRef>
              <c:f>Solceller!$D$53:$Z$53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Solceller!$D$97:$Z$97</c:f>
            </c:numRef>
          </c:val>
          <c:smooth val="0"/>
        </c:ser>
        <c:ser>
          <c:idx val="6"/>
          <c:order val="6"/>
          <c:tx>
            <c:v>Danmark - AF2017</c:v>
          </c:tx>
          <c:spPr>
            <a:ln>
              <a:solidFill>
                <a:schemeClr val="accent3"/>
              </a:solidFill>
            </a:ln>
          </c:spPr>
          <c:marker>
            <c:symbol val="none"/>
          </c:marker>
          <c:cat>
            <c:numRef>
              <c:f>Solceller!$D$53:$Z$53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Solceller!$D$84:$Z$84</c:f>
            </c:numRef>
          </c:val>
          <c:smooth val="0"/>
        </c:ser>
        <c:ser>
          <c:idx val="7"/>
          <c:order val="7"/>
          <c:tx>
            <c:v>AF17 MWp</c:v>
          </c:tx>
          <c:marker>
            <c:symbol val="none"/>
          </c:marker>
          <c:cat>
            <c:numRef>
              <c:f>Solceller!$D$53:$Z$53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Solceller!$D$85:$Z$85</c:f>
            </c:numRef>
          </c:val>
          <c:smooth val="0"/>
        </c:ser>
        <c:dLbls>
          <c:showLegendKey val="0"/>
          <c:showVal val="0"/>
          <c:showCatName val="0"/>
          <c:showSerName val="0"/>
          <c:showPercent val="0"/>
          <c:showBubbleSize val="0"/>
        </c:dLbls>
        <c:marker val="1"/>
        <c:smooth val="0"/>
        <c:axId val="40016512"/>
        <c:axId val="40022400"/>
      </c:lineChart>
      <c:catAx>
        <c:axId val="40016512"/>
        <c:scaling>
          <c:orientation val="minMax"/>
        </c:scaling>
        <c:delete val="0"/>
        <c:axPos val="b"/>
        <c:numFmt formatCode="General" sourceLinked="1"/>
        <c:majorTickMark val="none"/>
        <c:minorTickMark val="none"/>
        <c:tickLblPos val="nextTo"/>
        <c:txPr>
          <a:bodyPr rot="0" vert="horz"/>
          <a:lstStyle/>
          <a:p>
            <a:pPr>
              <a:defRPr/>
            </a:pPr>
            <a:endParaRPr lang="da-DK"/>
          </a:p>
        </c:txPr>
        <c:crossAx val="40022400"/>
        <c:crosses val="autoZero"/>
        <c:auto val="1"/>
        <c:lblAlgn val="ctr"/>
        <c:lblOffset val="100"/>
        <c:noMultiLvlLbl val="0"/>
      </c:catAx>
      <c:valAx>
        <c:axId val="40022400"/>
        <c:scaling>
          <c:orientation val="minMax"/>
        </c:scaling>
        <c:delete val="0"/>
        <c:axPos val="l"/>
        <c:majorGridlines>
          <c:spPr>
            <a:ln>
              <a:solidFill>
                <a:srgbClr val="D7D7D7"/>
              </a:solidFill>
            </a:ln>
          </c:spPr>
        </c:majorGridlines>
        <c:title>
          <c:tx>
            <c:rich>
              <a:bodyPr rot="-5400000" vert="horz"/>
              <a:lstStyle/>
              <a:p>
                <a:pPr>
                  <a:defRPr/>
                </a:pPr>
                <a:r>
                  <a:rPr lang="da-DK"/>
                  <a:t>MWp</a:t>
                </a:r>
                <a:r>
                  <a:rPr lang="da-DK" baseline="0"/>
                  <a:t> (primo år)</a:t>
                </a:r>
                <a:endParaRPr lang="da-DK"/>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01651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Elproduktion fra solceller</a:t>
            </a:r>
          </a:p>
        </c:rich>
      </c:tx>
      <c:overlay val="0"/>
    </c:title>
    <c:autoTitleDeleted val="0"/>
    <c:plotArea>
      <c:layout/>
      <c:areaChart>
        <c:grouping val="stacked"/>
        <c:varyColors val="0"/>
        <c:ser>
          <c:idx val="0"/>
          <c:order val="0"/>
          <c:tx>
            <c:strRef>
              <c:f>Solceller!$B$71</c:f>
              <c:strCache>
                <c:ptCount val="1"/>
                <c:pt idx="0">
                  <c:v>Husstandsanlæg uden batteri</c:v>
                </c:pt>
              </c:strCache>
            </c:strRef>
          </c:tx>
          <c:spPr>
            <a:solidFill>
              <a:srgbClr val="0097A7"/>
            </a:solidFill>
            <a:ln>
              <a:solidFill>
                <a:srgbClr val="0097A7"/>
              </a:solidFill>
            </a:ln>
          </c:spPr>
          <c:cat>
            <c:numRef>
              <c:f>Solceller!$D$53:$Z$53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Solceller!$D$71:$Z$71</c:f>
              <c:numCache>
                <c:formatCode>#,##0</c:formatCode>
                <c:ptCount val="23"/>
                <c:pt idx="0">
                  <c:v>455.10727499999996</c:v>
                </c:pt>
                <c:pt idx="1">
                  <c:v>455.10727499999996</c:v>
                </c:pt>
                <c:pt idx="2">
                  <c:v>455.10727499999996</c:v>
                </c:pt>
                <c:pt idx="3">
                  <c:v>455.10727499999996</c:v>
                </c:pt>
                <c:pt idx="4">
                  <c:v>455.20553583126332</c:v>
                </c:pt>
                <c:pt idx="5">
                  <c:v>455.32294998520615</c:v>
                </c:pt>
                <c:pt idx="6">
                  <c:v>455.4751854076419</c:v>
                </c:pt>
                <c:pt idx="7">
                  <c:v>455.66325022888543</c:v>
                </c:pt>
                <c:pt idx="8">
                  <c:v>455.88679171748413</c:v>
                </c:pt>
                <c:pt idx="9">
                  <c:v>456.20587382758492</c:v>
                </c:pt>
                <c:pt idx="10">
                  <c:v>456.8818060389803</c:v>
                </c:pt>
                <c:pt idx="11">
                  <c:v>457.80772082230555</c:v>
                </c:pt>
                <c:pt idx="12">
                  <c:v>458.88615328453824</c:v>
                </c:pt>
                <c:pt idx="13">
                  <c:v>460.23604448745618</c:v>
                </c:pt>
                <c:pt idx="14">
                  <c:v>461.81489883048835</c:v>
                </c:pt>
                <c:pt idx="15">
                  <c:v>463.42491965536465</c:v>
                </c:pt>
                <c:pt idx="16">
                  <c:v>465.04377253833678</c:v>
                </c:pt>
                <c:pt idx="17">
                  <c:v>466.80457673166779</c:v>
                </c:pt>
                <c:pt idx="18">
                  <c:v>468.67770467010484</c:v>
                </c:pt>
                <c:pt idx="19">
                  <c:v>471.49658502308091</c:v>
                </c:pt>
                <c:pt idx="20">
                  <c:v>474.74607848202754</c:v>
                </c:pt>
                <c:pt idx="21">
                  <c:v>478.49636824167834</c:v>
                </c:pt>
                <c:pt idx="22">
                  <c:v>482.72812169120266</c:v>
                </c:pt>
              </c:numCache>
            </c:numRef>
          </c:val>
        </c:ser>
        <c:ser>
          <c:idx val="1"/>
          <c:order val="1"/>
          <c:tx>
            <c:strRef>
              <c:f>Solceller!$B$72</c:f>
              <c:strCache>
                <c:ptCount val="1"/>
                <c:pt idx="0">
                  <c:v>Husstandsanlæg med batteri</c:v>
                </c:pt>
              </c:strCache>
            </c:strRef>
          </c:tx>
          <c:spPr>
            <a:solidFill>
              <a:srgbClr val="673AB7"/>
            </a:solidFill>
            <a:ln w="25400">
              <a:noFill/>
            </a:ln>
          </c:spPr>
          <c:cat>
            <c:numRef>
              <c:f>Solceller!$D$53:$Z$53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Solceller!$D$72:$Z$72</c:f>
              <c:numCache>
                <c:formatCode>#,##0</c:formatCode>
                <c:ptCount val="23"/>
                <c:pt idx="0">
                  <c:v>3.8908941218307787</c:v>
                </c:pt>
                <c:pt idx="1">
                  <c:v>3.8908941218307787</c:v>
                </c:pt>
                <c:pt idx="2">
                  <c:v>3.8908941218307787</c:v>
                </c:pt>
                <c:pt idx="3">
                  <c:v>3.8908941218307787</c:v>
                </c:pt>
                <c:pt idx="4">
                  <c:v>4.1534128237584103</c:v>
                </c:pt>
                <c:pt idx="5">
                  <c:v>4.5789664761053919</c:v>
                </c:pt>
                <c:pt idx="6">
                  <c:v>5.1228001800250071</c:v>
                </c:pt>
                <c:pt idx="7">
                  <c:v>6.0884949606944403</c:v>
                </c:pt>
                <c:pt idx="8">
                  <c:v>7.2964797888782389</c:v>
                </c:pt>
                <c:pt idx="9">
                  <c:v>9.1160730962833973</c:v>
                </c:pt>
                <c:pt idx="10">
                  <c:v>11.35126710190004</c:v>
                </c:pt>
                <c:pt idx="11">
                  <c:v>14.543232784479255</c:v>
                </c:pt>
                <c:pt idx="12">
                  <c:v>18.579487209012285</c:v>
                </c:pt>
                <c:pt idx="13">
                  <c:v>24.024783098454527</c:v>
                </c:pt>
                <c:pt idx="14">
                  <c:v>30.361647807570321</c:v>
                </c:pt>
                <c:pt idx="15">
                  <c:v>36.983968395663659</c:v>
                </c:pt>
                <c:pt idx="16">
                  <c:v>44.316848169914444</c:v>
                </c:pt>
                <c:pt idx="17">
                  <c:v>52.227220529274483</c:v>
                </c:pt>
                <c:pt idx="18">
                  <c:v>60.434346492767162</c:v>
                </c:pt>
                <c:pt idx="19">
                  <c:v>72.346812238166535</c:v>
                </c:pt>
                <c:pt idx="20">
                  <c:v>86.264442392531748</c:v>
                </c:pt>
                <c:pt idx="21">
                  <c:v>102.58564489879123</c:v>
                </c:pt>
                <c:pt idx="22">
                  <c:v>121.34208990597932</c:v>
                </c:pt>
              </c:numCache>
            </c:numRef>
          </c:val>
        </c:ser>
        <c:ser>
          <c:idx val="2"/>
          <c:order val="2"/>
          <c:tx>
            <c:strRef>
              <c:f>Solceller!$B$73</c:f>
              <c:strCache>
                <c:ptCount val="1"/>
                <c:pt idx="0">
                  <c:v>Kommercielle anlæg uden batteri</c:v>
                </c:pt>
              </c:strCache>
            </c:strRef>
          </c:tx>
          <c:spPr>
            <a:solidFill>
              <a:srgbClr val="FF5252"/>
            </a:solidFill>
            <a:ln w="25400">
              <a:noFill/>
            </a:ln>
          </c:spPr>
          <c:cat>
            <c:numRef>
              <c:f>Solceller!$D$53:$Z$53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Solceller!$D$73:$Z$73</c:f>
              <c:numCache>
                <c:formatCode>#,##0</c:formatCode>
                <c:ptCount val="23"/>
                <c:pt idx="0">
                  <c:v>160.94446804018833</c:v>
                </c:pt>
                <c:pt idx="1">
                  <c:v>161.57066244319469</c:v>
                </c:pt>
                <c:pt idx="2">
                  <c:v>163.25720431482014</c:v>
                </c:pt>
                <c:pt idx="3">
                  <c:v>164.81325858230403</c:v>
                </c:pt>
                <c:pt idx="4">
                  <c:v>167.53652874893243</c:v>
                </c:pt>
                <c:pt idx="5">
                  <c:v>171.08191179098742</c:v>
                </c:pt>
                <c:pt idx="6">
                  <c:v>175.38093696823913</c:v>
                </c:pt>
                <c:pt idx="7">
                  <c:v>180.81813277839797</c:v>
                </c:pt>
                <c:pt idx="8">
                  <c:v>187.32435124748349</c:v>
                </c:pt>
                <c:pt idx="9">
                  <c:v>195.29612235158635</c:v>
                </c:pt>
                <c:pt idx="10">
                  <c:v>205.17406990818978</c:v>
                </c:pt>
                <c:pt idx="11">
                  <c:v>217.72965858485924</c:v>
                </c:pt>
                <c:pt idx="12">
                  <c:v>232.44654346966129</c:v>
                </c:pt>
                <c:pt idx="13">
                  <c:v>249.82593203296824</c:v>
                </c:pt>
                <c:pt idx="14">
                  <c:v>269.8243612682985</c:v>
                </c:pt>
                <c:pt idx="15">
                  <c:v>290.37439471102044</c:v>
                </c:pt>
                <c:pt idx="16">
                  <c:v>311.87068060450821</c:v>
                </c:pt>
                <c:pt idx="17">
                  <c:v>333.85811827932537</c:v>
                </c:pt>
                <c:pt idx="18">
                  <c:v>356.31260973222902</c:v>
                </c:pt>
                <c:pt idx="19">
                  <c:v>397.25154628875339</c:v>
                </c:pt>
                <c:pt idx="20">
                  <c:v>444.93571617603106</c:v>
                </c:pt>
                <c:pt idx="21">
                  <c:v>500.6587744155205</c:v>
                </c:pt>
                <c:pt idx="22">
                  <c:v>564.44617279995691</c:v>
                </c:pt>
              </c:numCache>
            </c:numRef>
          </c:val>
        </c:ser>
        <c:ser>
          <c:idx val="3"/>
          <c:order val="3"/>
          <c:tx>
            <c:strRef>
              <c:f>Solceller!$B$74</c:f>
              <c:strCache>
                <c:ptCount val="1"/>
                <c:pt idx="0">
                  <c:v>Kommercielle anlæg med batteri</c:v>
                </c:pt>
              </c:strCache>
            </c:strRef>
          </c:tx>
          <c:spPr>
            <a:solidFill>
              <a:srgbClr val="0091EA"/>
            </a:solidFill>
            <a:ln w="25400">
              <a:noFill/>
            </a:ln>
          </c:spPr>
          <c:cat>
            <c:numRef>
              <c:f>Solceller!$D$53:$Z$53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Solceller!$D$74:$Z$74</c:f>
              <c:numCache>
                <c:formatCode>#,##0</c:formatCode>
                <c:ptCount val="23"/>
                <c:pt idx="0">
                  <c:v>3.1979033533959598</c:v>
                </c:pt>
                <c:pt idx="1">
                  <c:v>3.1979033533959598</c:v>
                </c:pt>
                <c:pt idx="2">
                  <c:v>3.1998629496077244</c:v>
                </c:pt>
                <c:pt idx="3">
                  <c:v>3.2020550578338618</c:v>
                </c:pt>
                <c:pt idx="4">
                  <c:v>3.2059528927512853</c:v>
                </c:pt>
                <c:pt idx="5">
                  <c:v>3.2110496693995882</c:v>
                </c:pt>
                <c:pt idx="6">
                  <c:v>3.2172044048567643</c:v>
                </c:pt>
                <c:pt idx="7">
                  <c:v>3.2248842631957628</c:v>
                </c:pt>
                <c:pt idx="8">
                  <c:v>3.2338606925023559</c:v>
                </c:pt>
                <c:pt idx="9">
                  <c:v>3.2444926588685892</c:v>
                </c:pt>
                <c:pt idx="10">
                  <c:v>3.2570660734619503</c:v>
                </c:pt>
                <c:pt idx="11">
                  <c:v>3.2720768852263316</c:v>
                </c:pt>
                <c:pt idx="12">
                  <c:v>3.2883688392961266</c:v>
                </c:pt>
                <c:pt idx="13">
                  <c:v>3.3059868184652537</c:v>
                </c:pt>
                <c:pt idx="14">
                  <c:v>3.324029267810293</c:v>
                </c:pt>
                <c:pt idx="15">
                  <c:v>3.3405180072979084</c:v>
                </c:pt>
                <c:pt idx="16">
                  <c:v>3.3559442991206421</c:v>
                </c:pt>
                <c:pt idx="17">
                  <c:v>3.3701333271568426</c:v>
                </c:pt>
                <c:pt idx="18">
                  <c:v>3.3832479238456266</c:v>
                </c:pt>
                <c:pt idx="19">
                  <c:v>3.4040903737326502</c:v>
                </c:pt>
                <c:pt idx="20">
                  <c:v>3.4243428550172244</c:v>
                </c:pt>
                <c:pt idx="21">
                  <c:v>3.4439396513095941</c:v>
                </c:pt>
                <c:pt idx="22">
                  <c:v>3.4624277143866475</c:v>
                </c:pt>
              </c:numCache>
            </c:numRef>
          </c:val>
        </c:ser>
        <c:ser>
          <c:idx val="4"/>
          <c:order val="4"/>
          <c:tx>
            <c:strRef>
              <c:f>Solceller!$B$75</c:f>
              <c:strCache>
                <c:ptCount val="1"/>
                <c:pt idx="0">
                  <c:v>Markanlæg</c:v>
                </c:pt>
              </c:strCache>
            </c:strRef>
          </c:tx>
          <c:spPr>
            <a:solidFill>
              <a:srgbClr val="1DE2CD"/>
            </a:solidFill>
            <a:ln w="25400">
              <a:noFill/>
            </a:ln>
          </c:spPr>
          <c:cat>
            <c:numRef>
              <c:f>Solceller!$D$53:$Z$53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Solceller!$D$75:$Z$75</c:f>
              <c:numCache>
                <c:formatCode>#,##0</c:formatCode>
                <c:ptCount val="23"/>
                <c:pt idx="0">
                  <c:v>358.18200000000002</c:v>
                </c:pt>
                <c:pt idx="1">
                  <c:v>522.49064605714307</c:v>
                </c:pt>
                <c:pt idx="2">
                  <c:v>615.54472148571438</c:v>
                </c:pt>
                <c:pt idx="3">
                  <c:v>665.48903588519602</c:v>
                </c:pt>
                <c:pt idx="4">
                  <c:v>774.61980941503464</c:v>
                </c:pt>
                <c:pt idx="5">
                  <c:v>882.83060143049352</c:v>
                </c:pt>
                <c:pt idx="6">
                  <c:v>990.68428089278291</c:v>
                </c:pt>
                <c:pt idx="7">
                  <c:v>1098.443612136502</c:v>
                </c:pt>
                <c:pt idx="8">
                  <c:v>1313.7773797137613</c:v>
                </c:pt>
                <c:pt idx="9">
                  <c:v>1529.0645470311968</c:v>
                </c:pt>
                <c:pt idx="10">
                  <c:v>1744.5924429655811</c:v>
                </c:pt>
                <c:pt idx="11">
                  <c:v>1960.5001196497699</c:v>
                </c:pt>
                <c:pt idx="12">
                  <c:v>2284.9664791032537</c:v>
                </c:pt>
                <c:pt idx="13">
                  <c:v>2610.0839517546951</c:v>
                </c:pt>
                <c:pt idx="14">
                  <c:v>2935.6052323292361</c:v>
                </c:pt>
                <c:pt idx="15">
                  <c:v>3261.5945237662145</c:v>
                </c:pt>
                <c:pt idx="16">
                  <c:v>3696.8933844468538</c:v>
                </c:pt>
                <c:pt idx="17">
                  <c:v>4132.860967788818</c:v>
                </c:pt>
                <c:pt idx="18">
                  <c:v>4569.7619687517299</c:v>
                </c:pt>
                <c:pt idx="19">
                  <c:v>5007.417107129806</c:v>
                </c:pt>
                <c:pt idx="20">
                  <c:v>5555.3610482889944</c:v>
                </c:pt>
                <c:pt idx="21">
                  <c:v>6104.2672618421238</c:v>
                </c:pt>
                <c:pt idx="22">
                  <c:v>6654.1642630568067</c:v>
                </c:pt>
              </c:numCache>
            </c:numRef>
          </c:val>
        </c:ser>
        <c:dLbls>
          <c:showLegendKey val="0"/>
          <c:showVal val="0"/>
          <c:showCatName val="0"/>
          <c:showSerName val="0"/>
          <c:showPercent val="0"/>
          <c:showBubbleSize val="0"/>
        </c:dLbls>
        <c:axId val="39166720"/>
        <c:axId val="39168256"/>
      </c:areaChart>
      <c:lineChart>
        <c:grouping val="standard"/>
        <c:varyColors val="0"/>
        <c:ser>
          <c:idx val="5"/>
          <c:order val="5"/>
          <c:tx>
            <c:strRef>
              <c:f>Solceller!$B$105</c:f>
              <c:strCache>
                <c:ptCount val="1"/>
                <c:pt idx="0">
                  <c:v>Danmark - AF2016</c:v>
                </c:pt>
              </c:strCache>
            </c:strRef>
          </c:tx>
          <c:spPr>
            <a:ln>
              <a:solidFill>
                <a:schemeClr val="accent3"/>
              </a:solidFill>
              <a:prstDash val="sysDash"/>
            </a:ln>
          </c:spPr>
          <c:marker>
            <c:symbol val="none"/>
          </c:marker>
          <c:val>
            <c:numRef>
              <c:f>Solceller!$D$105:$Z$105</c:f>
            </c:numRef>
          </c:val>
          <c:smooth val="0"/>
        </c:ser>
        <c:ser>
          <c:idx val="6"/>
          <c:order val="6"/>
          <c:tx>
            <c:v>Danmark - AF2017</c:v>
          </c:tx>
          <c:spPr>
            <a:ln>
              <a:solidFill>
                <a:schemeClr val="accent3"/>
              </a:solidFill>
            </a:ln>
          </c:spPr>
          <c:marker>
            <c:symbol val="none"/>
          </c:marker>
          <c:val>
            <c:numRef>
              <c:f>Solceller!$D$92:$Z$92</c:f>
            </c:numRef>
          </c:val>
          <c:smooth val="0"/>
        </c:ser>
        <c:dLbls>
          <c:showLegendKey val="0"/>
          <c:showVal val="0"/>
          <c:showCatName val="0"/>
          <c:showSerName val="0"/>
          <c:showPercent val="0"/>
          <c:showBubbleSize val="0"/>
        </c:dLbls>
        <c:marker val="1"/>
        <c:smooth val="0"/>
        <c:axId val="39166720"/>
        <c:axId val="39168256"/>
      </c:lineChart>
      <c:catAx>
        <c:axId val="39166720"/>
        <c:scaling>
          <c:orientation val="minMax"/>
        </c:scaling>
        <c:delete val="0"/>
        <c:axPos val="b"/>
        <c:numFmt formatCode="General" sourceLinked="1"/>
        <c:majorTickMark val="none"/>
        <c:minorTickMark val="none"/>
        <c:tickLblPos val="nextTo"/>
        <c:txPr>
          <a:bodyPr rot="0" vert="horz"/>
          <a:lstStyle/>
          <a:p>
            <a:pPr>
              <a:defRPr/>
            </a:pPr>
            <a:endParaRPr lang="da-DK"/>
          </a:p>
        </c:txPr>
        <c:crossAx val="39168256"/>
        <c:crosses val="autoZero"/>
        <c:auto val="1"/>
        <c:lblAlgn val="ctr"/>
        <c:lblOffset val="100"/>
        <c:noMultiLvlLbl val="0"/>
      </c:catAx>
      <c:valAx>
        <c:axId val="39168256"/>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3916672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Benyttelsestid for solceller</a:t>
            </a:r>
          </a:p>
        </c:rich>
      </c:tx>
      <c:overlay val="0"/>
    </c:title>
    <c:autoTitleDeleted val="0"/>
    <c:plotArea>
      <c:layout>
        <c:manualLayout>
          <c:layoutTarget val="inner"/>
          <c:xMode val="edge"/>
          <c:yMode val="edge"/>
          <c:x val="0.1171729938271605"/>
          <c:y val="9.8079333333333338E-2"/>
          <c:w val="0.86126836419753083"/>
          <c:h val="0.687052"/>
        </c:manualLayout>
      </c:layout>
      <c:scatterChart>
        <c:scatterStyle val="lineMarker"/>
        <c:varyColors val="0"/>
        <c:ser>
          <c:idx val="1"/>
          <c:order val="0"/>
          <c:tx>
            <c:strRef>
              <c:f>Solceller!$B$46</c:f>
              <c:strCache>
                <c:ptCount val="1"/>
                <c:pt idx="0">
                  <c:v>Husstandsanlæg</c:v>
                </c:pt>
              </c:strCache>
            </c:strRef>
          </c:tx>
          <c:spPr>
            <a:ln>
              <a:solidFill>
                <a:srgbClr val="0097A7"/>
              </a:solidFill>
            </a:ln>
          </c:spPr>
          <c:marker>
            <c:symbol val="none"/>
          </c:marker>
          <c:xVal>
            <c:numRef>
              <c:f>Solceller!$D$53:$Z$53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Solceller!$D$46:$Z$46</c:f>
              <c:numCache>
                <c:formatCode>#,##0</c:formatCode>
                <c:ptCount val="23"/>
                <c:pt idx="0">
                  <c:v>915</c:v>
                </c:pt>
                <c:pt idx="1">
                  <c:v>915</c:v>
                </c:pt>
                <c:pt idx="2">
                  <c:v>915</c:v>
                </c:pt>
                <c:pt idx="3">
                  <c:v>915</c:v>
                </c:pt>
                <c:pt idx="4">
                  <c:v>915.04443354693933</c:v>
                </c:pt>
                <c:pt idx="5">
                  <c:v>915.11460051770973</c:v>
                </c:pt>
                <c:pt idx="6">
                  <c:v>915.20867346106729</c:v>
                </c:pt>
                <c:pt idx="7">
                  <c:v>915.37116241052058</c:v>
                </c:pt>
                <c:pt idx="8">
                  <c:v>915.58050375225025</c:v>
                </c:pt>
                <c:pt idx="9">
                  <c:v>915.9040104464849</c:v>
                </c:pt>
                <c:pt idx="10">
                  <c:v>916.35743007637939</c:v>
                </c:pt>
                <c:pt idx="11">
                  <c:v>917.01436108174073</c:v>
                </c:pt>
                <c:pt idx="12">
                  <c:v>917.84558617671507</c:v>
                </c:pt>
                <c:pt idx="13">
                  <c:v>918.9638488541168</c:v>
                </c:pt>
                <c:pt idx="14">
                  <c:v>920.26046390983015</c:v>
                </c:pt>
                <c:pt idx="15">
                  <c:v>921.59936221896339</c:v>
                </c:pt>
                <c:pt idx="16">
                  <c:v>923.04260785317024</c:v>
                </c:pt>
                <c:pt idx="17">
                  <c:v>924.58488298780514</c:v>
                </c:pt>
                <c:pt idx="18">
                  <c:v>926.17247900784378</c:v>
                </c:pt>
                <c:pt idx="19">
                  <c:v>928.44553238467006</c:v>
                </c:pt>
                <c:pt idx="20">
                  <c:v>931.01287956465762</c:v>
                </c:pt>
                <c:pt idx="21">
                  <c:v>933.90204341270771</c:v>
                </c:pt>
                <c:pt idx="22">
                  <c:v>937.06506582189184</c:v>
                </c:pt>
              </c:numCache>
            </c:numRef>
          </c:yVal>
          <c:smooth val="0"/>
        </c:ser>
        <c:ser>
          <c:idx val="2"/>
          <c:order val="1"/>
          <c:tx>
            <c:strRef>
              <c:f>Solceller!$B$47</c:f>
              <c:strCache>
                <c:ptCount val="1"/>
                <c:pt idx="0">
                  <c:v>Kommercielle anlæg</c:v>
                </c:pt>
              </c:strCache>
            </c:strRef>
          </c:tx>
          <c:spPr>
            <a:ln>
              <a:solidFill>
                <a:srgbClr val="673AB7"/>
              </a:solidFill>
            </a:ln>
          </c:spPr>
          <c:marker>
            <c:symbol val="none"/>
          </c:marker>
          <c:xVal>
            <c:numRef>
              <c:f>Solceller!$D$53:$Z$53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Solceller!$D$47:$Z$47</c:f>
              <c:numCache>
                <c:formatCode>#,##0</c:formatCode>
                <c:ptCount val="23"/>
                <c:pt idx="0">
                  <c:v>931.17128653080192</c:v>
                </c:pt>
                <c:pt idx="1">
                  <c:v>931.17128653080192</c:v>
                </c:pt>
                <c:pt idx="2">
                  <c:v>931.74188530254162</c:v>
                </c:pt>
                <c:pt idx="3">
                  <c:v>932.38018734346451</c:v>
                </c:pt>
                <c:pt idx="4">
                  <c:v>933.51516596965951</c:v>
                </c:pt>
                <c:pt idx="5">
                  <c:v>934.99925461909311</c:v>
                </c:pt>
                <c:pt idx="6">
                  <c:v>936.79140162936142</c:v>
                </c:pt>
                <c:pt idx="7">
                  <c:v>939.0276366807758</c:v>
                </c:pt>
                <c:pt idx="8">
                  <c:v>941.64140961328064</c:v>
                </c:pt>
                <c:pt idx="9">
                  <c:v>944.73724482327361</c:v>
                </c:pt>
                <c:pt idx="10">
                  <c:v>948.39839444199242</c:v>
                </c:pt>
                <c:pt idx="11">
                  <c:v>952.76926978056929</c:v>
                </c:pt>
                <c:pt idx="12">
                  <c:v>957.51319045445769</c:v>
                </c:pt>
                <c:pt idx="13">
                  <c:v>962.64322551682665</c:v>
                </c:pt>
                <c:pt idx="14">
                  <c:v>967.89685857329346</c:v>
                </c:pt>
                <c:pt idx="15">
                  <c:v>972.69807958131707</c:v>
                </c:pt>
                <c:pt idx="16">
                  <c:v>977.18993515528882</c:v>
                </c:pt>
                <c:pt idx="17">
                  <c:v>981.32152202049531</c:v>
                </c:pt>
                <c:pt idx="18">
                  <c:v>985.14025402127936</c:v>
                </c:pt>
                <c:pt idx="19">
                  <c:v>991.20919630346043</c:v>
                </c:pt>
                <c:pt idx="20">
                  <c:v>997.10635046015864</c:v>
                </c:pt>
                <c:pt idx="21">
                  <c:v>1002.8125810740605</c:v>
                </c:pt>
                <c:pt idx="22">
                  <c:v>1008.1959687435599</c:v>
                </c:pt>
              </c:numCache>
            </c:numRef>
          </c:yVal>
          <c:smooth val="0"/>
        </c:ser>
        <c:ser>
          <c:idx val="4"/>
          <c:order val="2"/>
          <c:tx>
            <c:strRef>
              <c:f>Solceller!$B$48</c:f>
              <c:strCache>
                <c:ptCount val="1"/>
                <c:pt idx="0">
                  <c:v>Markanlæg</c:v>
                </c:pt>
              </c:strCache>
            </c:strRef>
          </c:tx>
          <c:spPr>
            <a:ln>
              <a:solidFill>
                <a:srgbClr val="FF5252"/>
              </a:solidFill>
            </a:ln>
          </c:spPr>
          <c:marker>
            <c:symbol val="none"/>
          </c:marker>
          <c:xVal>
            <c:numRef>
              <c:f>Solceller!$D$53:$Z$53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Solceller!$D$48:$Z$48</c:f>
              <c:numCache>
                <c:formatCode>#,##0</c:formatCode>
                <c:ptCount val="23"/>
                <c:pt idx="0">
                  <c:v>990</c:v>
                </c:pt>
                <c:pt idx="1">
                  <c:v>998.43428571428603</c:v>
                </c:pt>
                <c:pt idx="2">
                  <c:v>998.43428571428569</c:v>
                </c:pt>
                <c:pt idx="3">
                  <c:v>998.46819385334948</c:v>
                </c:pt>
                <c:pt idx="4">
                  <c:v>1010.580174316101</c:v>
                </c:pt>
                <c:pt idx="5">
                  <c:v>1018.8348679536225</c:v>
                </c:pt>
                <c:pt idx="6">
                  <c:v>1025.0119304433301</c:v>
                </c:pt>
                <c:pt idx="7">
                  <c:v>1029.9421591325929</c:v>
                </c:pt>
                <c:pt idx="8">
                  <c:v>1037.3209684201161</c:v>
                </c:pt>
                <c:pt idx="9">
                  <c:v>1042.6553838918226</c:v>
                </c:pt>
                <c:pt idx="10">
                  <c:v>1046.8538700431327</c:v>
                </c:pt>
                <c:pt idx="11">
                  <c:v>1050.3560761259087</c:v>
                </c:pt>
                <c:pt idx="12">
                  <c:v>1054.6761746325906</c:v>
                </c:pt>
                <c:pt idx="13">
                  <c:v>1058.2093531973092</c:v>
                </c:pt>
                <c:pt idx="14">
                  <c:v>1061.122219810966</c:v>
                </c:pt>
                <c:pt idx="15">
                  <c:v>1063.6177686575991</c:v>
                </c:pt>
                <c:pt idx="16">
                  <c:v>1066.4597489829407</c:v>
                </c:pt>
                <c:pt idx="17">
                  <c:v>1068.886662077382</c:v>
                </c:pt>
                <c:pt idx="18">
                  <c:v>1071.0772900454306</c:v>
                </c:pt>
                <c:pt idx="19">
                  <c:v>1073.0539754827068</c:v>
                </c:pt>
                <c:pt idx="20">
                  <c:v>1075.2637754091243</c:v>
                </c:pt>
                <c:pt idx="21">
                  <c:v>1077.2534173313245</c:v>
                </c:pt>
                <c:pt idx="22">
                  <c:v>1079.0810787717537</c:v>
                </c:pt>
              </c:numCache>
            </c:numRef>
          </c:yVal>
          <c:smooth val="0"/>
        </c:ser>
        <c:ser>
          <c:idx val="0"/>
          <c:order val="3"/>
          <c:tx>
            <c:v>Husstandsanlæg, AF2016</c:v>
          </c:tx>
          <c:spPr>
            <a:ln>
              <a:solidFill>
                <a:schemeClr val="accent1">
                  <a:lumMod val="75000"/>
                </a:schemeClr>
              </a:solidFill>
              <a:prstDash val="sysDash"/>
            </a:ln>
          </c:spPr>
          <c:marker>
            <c:symbol val="none"/>
          </c:marker>
          <c:xVal>
            <c:numRef>
              <c:f>Solceller!$D$53:$Z$53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Solceller!$D$100:$Z$100</c:f>
            </c:numRef>
          </c:yVal>
          <c:smooth val="0"/>
        </c:ser>
        <c:ser>
          <c:idx val="3"/>
          <c:order val="4"/>
          <c:tx>
            <c:v>Kommercielle anlæg, AF2016</c:v>
          </c:tx>
          <c:spPr>
            <a:ln>
              <a:solidFill>
                <a:schemeClr val="accent2">
                  <a:lumMod val="40000"/>
                  <a:lumOff val="60000"/>
                </a:schemeClr>
              </a:solidFill>
              <a:prstDash val="sysDash"/>
            </a:ln>
          </c:spPr>
          <c:marker>
            <c:symbol val="none"/>
          </c:marker>
          <c:xVal>
            <c:numRef>
              <c:f>Solceller!$D$53:$Z$53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Solceller!$D$101:$Z$101</c:f>
            </c:numRef>
          </c:yVal>
          <c:smooth val="0"/>
        </c:ser>
        <c:ser>
          <c:idx val="6"/>
          <c:order val="5"/>
          <c:tx>
            <c:v>Markanlæg, AF2016</c:v>
          </c:tx>
          <c:spPr>
            <a:ln>
              <a:solidFill>
                <a:schemeClr val="bg2">
                  <a:lumMod val="75000"/>
                </a:schemeClr>
              </a:solidFill>
              <a:prstDash val="sysDash"/>
            </a:ln>
          </c:spPr>
          <c:marker>
            <c:symbol val="none"/>
          </c:marker>
          <c:xVal>
            <c:numRef>
              <c:f>Solceller!$D$53:$Z$53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Solceller!$D$102:$Z$102</c:f>
            </c:numRef>
          </c:yVal>
          <c:smooth val="0"/>
        </c:ser>
        <c:ser>
          <c:idx val="5"/>
          <c:order val="6"/>
          <c:tx>
            <c:v>Husstandsanlæg, AF2017</c:v>
          </c:tx>
          <c:marker>
            <c:symbol val="none"/>
          </c:marker>
          <c:xVal>
            <c:numRef>
              <c:f>Solceller!$D$86:$Z$86</c:f>
            </c:numRef>
          </c:xVal>
          <c:yVal>
            <c:numRef>
              <c:f>Solceller!$D$87:$Z$87</c:f>
            </c:numRef>
          </c:yVal>
          <c:smooth val="0"/>
        </c:ser>
        <c:ser>
          <c:idx val="7"/>
          <c:order val="7"/>
          <c:tx>
            <c:v>Kommercielle anlæg, AF2017</c:v>
          </c:tx>
          <c:marker>
            <c:symbol val="none"/>
          </c:marker>
          <c:yVal>
            <c:numRef>
              <c:f>Solceller!$D$88:$Z$88</c:f>
            </c:numRef>
          </c:yVal>
          <c:smooth val="0"/>
        </c:ser>
        <c:ser>
          <c:idx val="8"/>
          <c:order val="8"/>
          <c:tx>
            <c:v>Markanlæg, AF2017</c:v>
          </c:tx>
          <c:marker>
            <c:symbol val="none"/>
          </c:marker>
          <c:yVal>
            <c:numRef>
              <c:f>Solceller!$D$89:$Z$89</c:f>
            </c:numRef>
          </c:yVal>
          <c:smooth val="0"/>
        </c:ser>
        <c:dLbls>
          <c:showLegendKey val="0"/>
          <c:showVal val="0"/>
          <c:showCatName val="0"/>
          <c:showSerName val="0"/>
          <c:showPercent val="0"/>
          <c:showBubbleSize val="0"/>
        </c:dLbls>
        <c:axId val="39895808"/>
        <c:axId val="39897344"/>
      </c:scatterChart>
      <c:valAx>
        <c:axId val="39895808"/>
        <c:scaling>
          <c:orientation val="minMax"/>
          <c:max val="2040"/>
          <c:min val="2018"/>
        </c:scaling>
        <c:delete val="0"/>
        <c:axPos val="b"/>
        <c:numFmt formatCode="General" sourceLinked="1"/>
        <c:majorTickMark val="none"/>
        <c:minorTickMark val="none"/>
        <c:tickLblPos val="nextTo"/>
        <c:txPr>
          <a:bodyPr rot="0" vert="horz"/>
          <a:lstStyle/>
          <a:p>
            <a:pPr>
              <a:defRPr/>
            </a:pPr>
            <a:endParaRPr lang="da-DK"/>
          </a:p>
        </c:txPr>
        <c:crossAx val="39897344"/>
        <c:crosses val="autoZero"/>
        <c:crossBetween val="midCat"/>
        <c:majorUnit val="2"/>
      </c:valAx>
      <c:valAx>
        <c:axId val="39897344"/>
        <c:scaling>
          <c:orientation val="minMax"/>
          <c:min val="400"/>
        </c:scaling>
        <c:delete val="0"/>
        <c:axPos val="l"/>
        <c:majorGridlines>
          <c:spPr>
            <a:ln>
              <a:solidFill>
                <a:srgbClr val="D7D7D7"/>
              </a:solidFill>
            </a:ln>
          </c:spPr>
        </c:majorGridlines>
        <c:title>
          <c:tx>
            <c:rich>
              <a:bodyPr rot="-5400000" vert="horz"/>
              <a:lstStyle/>
              <a:p>
                <a:pPr>
                  <a:defRPr/>
                </a:pPr>
                <a:r>
                  <a:rPr lang="da-DK"/>
                  <a:t>Fuldlasttimer</a:t>
                </a:r>
                <a:r>
                  <a:rPr lang="da-DK" baseline="0"/>
                  <a:t> (gennemsnit)</a:t>
                </a:r>
                <a:endParaRPr lang="da-DK"/>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39895808"/>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Vindkapaciteter</a:t>
            </a:r>
          </a:p>
        </c:rich>
      </c:tx>
      <c:overlay val="0"/>
    </c:title>
    <c:autoTitleDeleted val="0"/>
    <c:plotArea>
      <c:layout>
        <c:manualLayout>
          <c:layoutTarget val="inner"/>
          <c:xMode val="edge"/>
          <c:yMode val="edge"/>
          <c:x val="8.8407333333333338E-2"/>
          <c:y val="7.2117156862745099E-2"/>
          <c:w val="0.88478155555555571"/>
          <c:h val="0.68534738562091502"/>
        </c:manualLayout>
      </c:layout>
      <c:lineChart>
        <c:grouping val="standard"/>
        <c:varyColors val="0"/>
        <c:ser>
          <c:idx val="8"/>
          <c:order val="0"/>
          <c:tx>
            <c:v>Samlet kapacitet AF17</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Vindmøller!$D$267:$Z$267</c:f>
            </c:numRef>
          </c:val>
          <c:smooth val="1"/>
        </c:ser>
        <c:ser>
          <c:idx val="4"/>
          <c:order val="1"/>
          <c:tx>
            <c:v>Landvind AF16</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Vindmøller!$D$292:$Z$292</c:f>
            </c:numRef>
          </c:val>
          <c:smooth val="1"/>
        </c:ser>
        <c:ser>
          <c:idx val="0"/>
          <c:order val="2"/>
          <c:tx>
            <c:v>Landvind AF15</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Vindmøller!$D$320:$U$320</c:f>
            </c:numRef>
          </c:val>
          <c:smooth val="1"/>
        </c:ser>
        <c:ser>
          <c:idx val="9"/>
          <c:order val="3"/>
          <c:tx>
            <c:strRef>
              <c:f>Vindmøller!$B$234</c:f>
              <c:strCache>
                <c:ptCount val="1"/>
                <c:pt idx="0">
                  <c:v>Kystnære møller</c:v>
                </c:pt>
              </c:strCache>
            </c:strRef>
          </c:tx>
          <c:spPr>
            <a:ln>
              <a:solidFill>
                <a:srgbClr val="0097A7"/>
              </a:solidFill>
            </a:ln>
          </c:spPr>
          <c:marker>
            <c:symbol val="none"/>
          </c:marke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Vindmøller!$D$234:$Z$234</c:f>
              <c:numCache>
                <c:formatCode>#,##0</c:formatCode>
                <c:ptCount val="23"/>
                <c:pt idx="0">
                  <c:v>152.6</c:v>
                </c:pt>
                <c:pt idx="1">
                  <c:v>152.6</c:v>
                </c:pt>
                <c:pt idx="2">
                  <c:v>152.6</c:v>
                </c:pt>
                <c:pt idx="3">
                  <c:v>497.6</c:v>
                </c:pt>
                <c:pt idx="4">
                  <c:v>497.6</c:v>
                </c:pt>
                <c:pt idx="5">
                  <c:v>497.6</c:v>
                </c:pt>
                <c:pt idx="6">
                  <c:v>497.6</c:v>
                </c:pt>
                <c:pt idx="7">
                  <c:v>497.6</c:v>
                </c:pt>
                <c:pt idx="8">
                  <c:v>607.6</c:v>
                </c:pt>
                <c:pt idx="9">
                  <c:v>607.6</c:v>
                </c:pt>
                <c:pt idx="10">
                  <c:v>607.6</c:v>
                </c:pt>
                <c:pt idx="11">
                  <c:v>559.79999999999995</c:v>
                </c:pt>
                <c:pt idx="12">
                  <c:v>559.79999999999995</c:v>
                </c:pt>
                <c:pt idx="13">
                  <c:v>559.79999999999995</c:v>
                </c:pt>
                <c:pt idx="14">
                  <c:v>559.79999999999995</c:v>
                </c:pt>
                <c:pt idx="15">
                  <c:v>559.79999999999995</c:v>
                </c:pt>
                <c:pt idx="16">
                  <c:v>559.79999999999995</c:v>
                </c:pt>
                <c:pt idx="17">
                  <c:v>531.6</c:v>
                </c:pt>
                <c:pt idx="18">
                  <c:v>531.6</c:v>
                </c:pt>
                <c:pt idx="19">
                  <c:v>528</c:v>
                </c:pt>
                <c:pt idx="20">
                  <c:v>528</c:v>
                </c:pt>
                <c:pt idx="21">
                  <c:v>528</c:v>
                </c:pt>
                <c:pt idx="22">
                  <c:v>528</c:v>
                </c:pt>
              </c:numCache>
            </c:numRef>
          </c:val>
          <c:smooth val="1"/>
        </c:ser>
        <c:ser>
          <c:idx val="5"/>
          <c:order val="4"/>
          <c:tx>
            <c:v>Kystvind AF16</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Vindmøller!$D$293:$Z$293</c:f>
            </c:numRef>
          </c:val>
          <c:smooth val="1"/>
        </c:ser>
        <c:ser>
          <c:idx val="1"/>
          <c:order val="5"/>
          <c:tx>
            <c:v>Kystvind AF15</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Vindmøller!$D$321:$U$321</c:f>
            </c:numRef>
          </c:val>
          <c:smooth val="1"/>
        </c:ser>
        <c:ser>
          <c:idx val="10"/>
          <c:order val="6"/>
          <c:tx>
            <c:strRef>
              <c:f>Vindmøller!$B$235</c:f>
              <c:strCache>
                <c:ptCount val="1"/>
                <c:pt idx="0">
                  <c:v>Havmøller</c:v>
                </c:pt>
              </c:strCache>
            </c:strRef>
          </c:tx>
          <c:spPr>
            <a:ln>
              <a:solidFill>
                <a:srgbClr val="673AB7"/>
              </a:solidFill>
            </a:ln>
          </c:spPr>
          <c:marker>
            <c:symbol val="none"/>
          </c:marke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Vindmøller!$D$235:$Z$235</c:f>
              <c:numCache>
                <c:formatCode>#,##0</c:formatCode>
                <c:ptCount val="23"/>
                <c:pt idx="0">
                  <c:v>1141.5</c:v>
                </c:pt>
                <c:pt idx="1">
                  <c:v>1548.2000000000003</c:v>
                </c:pt>
                <c:pt idx="2">
                  <c:v>1548.2000000000003</c:v>
                </c:pt>
                <c:pt idx="3">
                  <c:v>1748.2000000000003</c:v>
                </c:pt>
                <c:pt idx="4">
                  <c:v>2148.2000000000003</c:v>
                </c:pt>
                <c:pt idx="5">
                  <c:v>2148.2000000000003</c:v>
                </c:pt>
                <c:pt idx="6">
                  <c:v>2148.2000000000003</c:v>
                </c:pt>
                <c:pt idx="7">
                  <c:v>2148.2000000000003</c:v>
                </c:pt>
                <c:pt idx="8">
                  <c:v>2548.2000000000003</c:v>
                </c:pt>
                <c:pt idx="9">
                  <c:v>2948.2000000000003</c:v>
                </c:pt>
                <c:pt idx="10">
                  <c:v>3188.2</c:v>
                </c:pt>
                <c:pt idx="11">
                  <c:v>3822.6000000000004</c:v>
                </c:pt>
                <c:pt idx="12">
                  <c:v>4222.6000000000004</c:v>
                </c:pt>
                <c:pt idx="13">
                  <c:v>4723</c:v>
                </c:pt>
                <c:pt idx="14">
                  <c:v>5223</c:v>
                </c:pt>
                <c:pt idx="15">
                  <c:v>5223</c:v>
                </c:pt>
                <c:pt idx="16">
                  <c:v>5723</c:v>
                </c:pt>
                <c:pt idx="17">
                  <c:v>6013.7</c:v>
                </c:pt>
                <c:pt idx="18">
                  <c:v>6006.7</c:v>
                </c:pt>
                <c:pt idx="19">
                  <c:v>6606.7</c:v>
                </c:pt>
                <c:pt idx="20">
                  <c:v>7006.7</c:v>
                </c:pt>
                <c:pt idx="21">
                  <c:v>7006.7</c:v>
                </c:pt>
                <c:pt idx="22">
                  <c:v>7506.7</c:v>
                </c:pt>
              </c:numCache>
            </c:numRef>
          </c:val>
          <c:smooth val="1"/>
        </c:ser>
        <c:ser>
          <c:idx val="6"/>
          <c:order val="7"/>
          <c:tx>
            <c:v>Havvind AF16</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Vindmøller!$D$294:$Z$294</c:f>
            </c:numRef>
          </c:val>
          <c:smooth val="1"/>
        </c:ser>
        <c:ser>
          <c:idx val="2"/>
          <c:order val="8"/>
          <c:tx>
            <c:v>Havvind AF15</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Vindmøller!$D$322:$U$322</c:f>
            </c:numRef>
          </c:val>
          <c:smooth val="1"/>
        </c:ser>
        <c:ser>
          <c:idx val="7"/>
          <c:order val="9"/>
          <c:tx>
            <c:v>Samlet kapacitet AF16</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Vindmøller!$D$295:$Z$295</c:f>
            </c:numRef>
          </c:val>
          <c:smooth val="1"/>
        </c:ser>
        <c:ser>
          <c:idx val="3"/>
          <c:order val="10"/>
          <c:tx>
            <c:v>Samlet kapacitet AF15</c:v>
          </c:tx>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Vindmøller!$D$323:$U$323</c:f>
            </c:numRef>
          </c:val>
          <c:smooth val="1"/>
        </c:ser>
        <c:ser>
          <c:idx val="12"/>
          <c:order val="11"/>
          <c:tx>
            <c:v>Landvind AF17</c:v>
          </c:tx>
          <c:val>
            <c:numRef>
              <c:f>Vindmøller!$D$264:$Z$264</c:f>
            </c:numRef>
          </c:val>
          <c:smooth val="1"/>
        </c:ser>
        <c:ser>
          <c:idx val="13"/>
          <c:order val="12"/>
          <c:tx>
            <c:v>Kystvind AF17</c:v>
          </c:tx>
          <c:val>
            <c:numRef>
              <c:f>Vindmøller!$D$265:$Z$265</c:f>
            </c:numRef>
          </c:val>
          <c:smooth val="1"/>
        </c:ser>
        <c:ser>
          <c:idx val="14"/>
          <c:order val="13"/>
          <c:tx>
            <c:v>Havvind AF17</c:v>
          </c:tx>
          <c:val>
            <c:numRef>
              <c:f>Vindmøller!$D$266:$Z$266</c:f>
            </c:numRef>
          </c:val>
          <c:smooth val="1"/>
        </c:ser>
        <c:ser>
          <c:idx val="15"/>
          <c:order val="14"/>
          <c:tx>
            <c:strRef>
              <c:f>Vindmøller!$B$233</c:f>
              <c:strCache>
                <c:ptCount val="1"/>
                <c:pt idx="0">
                  <c:v>Landmøller</c:v>
                </c:pt>
              </c:strCache>
            </c:strRef>
          </c:tx>
          <c:spPr>
            <a:ln>
              <a:solidFill>
                <a:srgbClr val="FF5252"/>
              </a:solidFill>
            </a:ln>
          </c:spPr>
          <c:marker>
            <c:symbol val="none"/>
          </c:marker>
          <c:val>
            <c:numRef>
              <c:f>Vindmøller!$D$233:$Z$233</c:f>
              <c:numCache>
                <c:formatCode>#,##0</c:formatCode>
                <c:ptCount val="23"/>
                <c:pt idx="0">
                  <c:v>4228.674</c:v>
                </c:pt>
                <c:pt idx="1">
                  <c:v>4343.3274999999994</c:v>
                </c:pt>
                <c:pt idx="2">
                  <c:v>4482.2524999999996</c:v>
                </c:pt>
                <c:pt idx="3">
                  <c:v>4647.3224999999993</c:v>
                </c:pt>
                <c:pt idx="4">
                  <c:v>4797.4684999999999</c:v>
                </c:pt>
                <c:pt idx="5">
                  <c:v>4831.3185000000003</c:v>
                </c:pt>
                <c:pt idx="6">
                  <c:v>5000</c:v>
                </c:pt>
                <c:pt idx="7">
                  <c:v>5000</c:v>
                </c:pt>
                <c:pt idx="8">
                  <c:v>5000</c:v>
                </c:pt>
                <c:pt idx="9">
                  <c:v>5000</c:v>
                </c:pt>
                <c:pt idx="10">
                  <c:v>5000</c:v>
                </c:pt>
                <c:pt idx="11">
                  <c:v>5000.0000000000009</c:v>
                </c:pt>
                <c:pt idx="12">
                  <c:v>5000</c:v>
                </c:pt>
                <c:pt idx="13">
                  <c:v>5000</c:v>
                </c:pt>
                <c:pt idx="14">
                  <c:v>5000</c:v>
                </c:pt>
                <c:pt idx="15">
                  <c:v>5000</c:v>
                </c:pt>
                <c:pt idx="16">
                  <c:v>5000</c:v>
                </c:pt>
                <c:pt idx="17">
                  <c:v>5000</c:v>
                </c:pt>
                <c:pt idx="18">
                  <c:v>5000</c:v>
                </c:pt>
                <c:pt idx="19">
                  <c:v>5000</c:v>
                </c:pt>
                <c:pt idx="20">
                  <c:v>5000</c:v>
                </c:pt>
                <c:pt idx="21">
                  <c:v>5000</c:v>
                </c:pt>
                <c:pt idx="22">
                  <c:v>5000</c:v>
                </c:pt>
              </c:numCache>
            </c:numRef>
          </c:val>
          <c:smooth val="1"/>
        </c:ser>
        <c:ser>
          <c:idx val="11"/>
          <c:order val="15"/>
          <c:tx>
            <c:strRef>
              <c:f>Vindmøller!$B$236</c:f>
              <c:strCache>
                <c:ptCount val="1"/>
                <c:pt idx="0">
                  <c:v>Kapacitet i alt</c:v>
                </c:pt>
              </c:strCache>
            </c:strRef>
          </c:tx>
          <c:spPr>
            <a:ln>
              <a:solidFill>
                <a:srgbClr val="0091EA"/>
              </a:solidFill>
            </a:ln>
          </c:spPr>
          <c:marker>
            <c:symbol val="none"/>
          </c:marker>
          <c:val>
            <c:numRef>
              <c:f>Vindmøller!$D$236:$Z$236</c:f>
              <c:numCache>
                <c:formatCode>#,##0</c:formatCode>
                <c:ptCount val="23"/>
                <c:pt idx="0">
                  <c:v>5522.7740000000003</c:v>
                </c:pt>
                <c:pt idx="1">
                  <c:v>6044.1275000000005</c:v>
                </c:pt>
                <c:pt idx="2">
                  <c:v>6183.0524999999998</c:v>
                </c:pt>
                <c:pt idx="3">
                  <c:v>6893.1224999999995</c:v>
                </c:pt>
                <c:pt idx="4">
                  <c:v>7443.2685000000001</c:v>
                </c:pt>
                <c:pt idx="5">
                  <c:v>7477.1185000000005</c:v>
                </c:pt>
                <c:pt idx="6">
                  <c:v>7645.8000000000011</c:v>
                </c:pt>
                <c:pt idx="7">
                  <c:v>7645.8000000000011</c:v>
                </c:pt>
                <c:pt idx="8">
                  <c:v>8155.8000000000011</c:v>
                </c:pt>
                <c:pt idx="9">
                  <c:v>8555.8000000000011</c:v>
                </c:pt>
                <c:pt idx="10">
                  <c:v>8795.7999999999993</c:v>
                </c:pt>
                <c:pt idx="11">
                  <c:v>9382.4000000000015</c:v>
                </c:pt>
                <c:pt idx="12">
                  <c:v>9782.4000000000015</c:v>
                </c:pt>
                <c:pt idx="13">
                  <c:v>10282.799999999999</c:v>
                </c:pt>
                <c:pt idx="14">
                  <c:v>10782.8</c:v>
                </c:pt>
                <c:pt idx="15">
                  <c:v>10782.8</c:v>
                </c:pt>
                <c:pt idx="16">
                  <c:v>11282.8</c:v>
                </c:pt>
                <c:pt idx="17">
                  <c:v>11545.3</c:v>
                </c:pt>
                <c:pt idx="18">
                  <c:v>11538.3</c:v>
                </c:pt>
                <c:pt idx="19">
                  <c:v>12134.7</c:v>
                </c:pt>
                <c:pt idx="20">
                  <c:v>12534.7</c:v>
                </c:pt>
                <c:pt idx="21">
                  <c:v>12534.7</c:v>
                </c:pt>
                <c:pt idx="22">
                  <c:v>13034.7</c:v>
                </c:pt>
              </c:numCache>
            </c:numRef>
          </c:val>
          <c:smooth val="0"/>
        </c:ser>
        <c:dLbls>
          <c:showLegendKey val="0"/>
          <c:showVal val="0"/>
          <c:showCatName val="0"/>
          <c:showSerName val="0"/>
          <c:showPercent val="0"/>
          <c:showBubbleSize val="0"/>
        </c:dLbls>
        <c:marker val="1"/>
        <c:smooth val="0"/>
        <c:axId val="42449920"/>
        <c:axId val="42464000"/>
      </c:lineChart>
      <c:catAx>
        <c:axId val="42449920"/>
        <c:scaling>
          <c:orientation val="minMax"/>
        </c:scaling>
        <c:delete val="0"/>
        <c:axPos val="b"/>
        <c:numFmt formatCode="General" sourceLinked="1"/>
        <c:majorTickMark val="none"/>
        <c:minorTickMark val="none"/>
        <c:tickLblPos val="nextTo"/>
        <c:txPr>
          <a:bodyPr rot="0" vert="horz"/>
          <a:lstStyle/>
          <a:p>
            <a:pPr>
              <a:defRPr/>
            </a:pPr>
            <a:endParaRPr lang="da-DK"/>
          </a:p>
        </c:txPr>
        <c:crossAx val="42464000"/>
        <c:crosses val="autoZero"/>
        <c:auto val="1"/>
        <c:lblAlgn val="ctr"/>
        <c:lblOffset val="100"/>
        <c:noMultiLvlLbl val="0"/>
      </c:catAx>
      <c:valAx>
        <c:axId val="42464000"/>
        <c:scaling>
          <c:orientation val="minMax"/>
        </c:scaling>
        <c:delete val="0"/>
        <c:axPos val="l"/>
        <c:majorGridlines>
          <c:spPr>
            <a:ln>
              <a:solidFill>
                <a:srgbClr val="D7D7D7"/>
              </a:solidFill>
            </a:ln>
          </c:spPr>
        </c:majorGridlines>
        <c:title>
          <c:tx>
            <c:rich>
              <a:bodyPr rot="-5400000" vert="horz"/>
              <a:lstStyle/>
              <a:p>
                <a:pPr>
                  <a:defRPr/>
                </a:pPr>
                <a:r>
                  <a:rPr lang="da-DK"/>
                  <a:t>MW (primo år)</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2449920"/>
        <c:crosses val="autoZero"/>
        <c:crossBetween val="between"/>
        <c:majorUnit val="1000"/>
      </c:valAx>
      <c:spPr>
        <a:noFill/>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2033851270363333"/>
          <c:y val="0.84453430357835568"/>
          <c:w val="0.59322961880646474"/>
          <c:h val="4.6789886915220645E-2"/>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Årlig vindproduktion</a:t>
            </a:r>
          </a:p>
        </c:rich>
      </c:tx>
      <c:overlay val="0"/>
    </c:title>
    <c:autoTitleDeleted val="0"/>
    <c:plotArea>
      <c:layout>
        <c:manualLayout>
          <c:layoutTarget val="inner"/>
          <c:xMode val="edge"/>
          <c:yMode val="edge"/>
          <c:x val="8.8407333333333338E-2"/>
          <c:y val="7.2117156862745099E-2"/>
          <c:w val="0.88478155555555571"/>
          <c:h val="0.68534738562091502"/>
        </c:manualLayout>
      </c:layout>
      <c:lineChart>
        <c:grouping val="standard"/>
        <c:varyColors val="0"/>
        <c:ser>
          <c:idx val="8"/>
          <c:order val="0"/>
          <c:tx>
            <c:strRef>
              <c:f>Vindmøller!$B$245</c:f>
              <c:strCache>
                <c:ptCount val="1"/>
                <c:pt idx="0">
                  <c:v>Landmøller</c:v>
                </c:pt>
              </c:strCache>
            </c:strRef>
          </c:tx>
          <c:spPr>
            <a:ln>
              <a:solidFill>
                <a:srgbClr val="0097A7"/>
              </a:solidFill>
            </a:ln>
          </c:spPr>
          <c:marker>
            <c:symbol val="none"/>
          </c:marke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Vindmøller!$D$245:$Z$245</c:f>
              <c:numCache>
                <c:formatCode>#,##0</c:formatCode>
                <c:ptCount val="23"/>
                <c:pt idx="0">
                  <c:v>10146.8915</c:v>
                </c:pt>
                <c:pt idx="1">
                  <c:v>10582.543975000001</c:v>
                </c:pt>
                <c:pt idx="2">
                  <c:v>11017.060224999999</c:v>
                </c:pt>
                <c:pt idx="3">
                  <c:v>11579.066725000001</c:v>
                </c:pt>
                <c:pt idx="4">
                  <c:v>12052.026625000002</c:v>
                </c:pt>
                <c:pt idx="5">
                  <c:v>12164.804125000001</c:v>
                </c:pt>
                <c:pt idx="6">
                  <c:v>12709.800850000001</c:v>
                </c:pt>
                <c:pt idx="7">
                  <c:v>12787.334050000001</c:v>
                </c:pt>
                <c:pt idx="8">
                  <c:v>13000.529350000004</c:v>
                </c:pt>
                <c:pt idx="9">
                  <c:v>13336.706550000001</c:v>
                </c:pt>
                <c:pt idx="10">
                  <c:v>13674.954550000002</c:v>
                </c:pt>
                <c:pt idx="11">
                  <c:v>14057.000750000001</c:v>
                </c:pt>
                <c:pt idx="12">
                  <c:v>14740.279700000001</c:v>
                </c:pt>
                <c:pt idx="13">
                  <c:v>14872.8447</c:v>
                </c:pt>
                <c:pt idx="14">
                  <c:v>15283.94425</c:v>
                </c:pt>
                <c:pt idx="15">
                  <c:v>15311.500349999998</c:v>
                </c:pt>
                <c:pt idx="16">
                  <c:v>15332.618350000001</c:v>
                </c:pt>
                <c:pt idx="17">
                  <c:v>15388.274600000001</c:v>
                </c:pt>
                <c:pt idx="18">
                  <c:v>15443.758100000001</c:v>
                </c:pt>
                <c:pt idx="19">
                  <c:v>15499.752200000001</c:v>
                </c:pt>
                <c:pt idx="20">
                  <c:v>15549.170950000002</c:v>
                </c:pt>
                <c:pt idx="21">
                  <c:v>15637.61995</c:v>
                </c:pt>
                <c:pt idx="22">
                  <c:v>15658.48415</c:v>
                </c:pt>
              </c:numCache>
            </c:numRef>
          </c:val>
          <c:smooth val="1"/>
        </c:ser>
        <c:ser>
          <c:idx val="4"/>
          <c:order val="1"/>
          <c:tx>
            <c:v>Landvind AF16</c:v>
          </c:tx>
          <c:spPr>
            <a:ln>
              <a:solidFill>
                <a:schemeClr val="accent5"/>
              </a:solidFill>
              <a:prstDash val="sysDash"/>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Vindmøller!$D$304:$Z$304</c:f>
            </c:numRef>
          </c:val>
          <c:smooth val="1"/>
        </c:ser>
        <c:ser>
          <c:idx val="0"/>
          <c:order val="2"/>
          <c:tx>
            <c:v>Landvind AF15</c:v>
          </c:tx>
          <c:spPr>
            <a:ln>
              <a:solidFill>
                <a:schemeClr val="accent5"/>
              </a:solidFill>
              <a:prstDash val="sysDot"/>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Vindmøller!$D$332:$U$332</c:f>
            </c:numRef>
          </c:val>
          <c:smooth val="1"/>
        </c:ser>
        <c:ser>
          <c:idx val="9"/>
          <c:order val="3"/>
          <c:tx>
            <c:strRef>
              <c:f>Vindmøller!$B$246</c:f>
              <c:strCache>
                <c:ptCount val="1"/>
                <c:pt idx="0">
                  <c:v>Kystnære møller</c:v>
                </c:pt>
              </c:strCache>
            </c:strRef>
          </c:tx>
          <c:spPr>
            <a:ln>
              <a:solidFill>
                <a:srgbClr val="673AB7"/>
              </a:solidFill>
            </a:ln>
          </c:spPr>
          <c:marker>
            <c:symbol val="none"/>
          </c:marke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Vindmøller!$D$246:$Z$246</c:f>
              <c:numCache>
                <c:formatCode>#,##0</c:formatCode>
                <c:ptCount val="23"/>
                <c:pt idx="0">
                  <c:v>500.77</c:v>
                </c:pt>
                <c:pt idx="1">
                  <c:v>500.77</c:v>
                </c:pt>
                <c:pt idx="2">
                  <c:v>500.77</c:v>
                </c:pt>
                <c:pt idx="3">
                  <c:v>2062.02</c:v>
                </c:pt>
                <c:pt idx="4">
                  <c:v>2062.02</c:v>
                </c:pt>
                <c:pt idx="5">
                  <c:v>2062.02</c:v>
                </c:pt>
                <c:pt idx="6">
                  <c:v>2062.02</c:v>
                </c:pt>
                <c:pt idx="7">
                  <c:v>2062.02</c:v>
                </c:pt>
                <c:pt idx="8">
                  <c:v>2566.0200000000004</c:v>
                </c:pt>
                <c:pt idx="9">
                  <c:v>2566.0200000000004</c:v>
                </c:pt>
                <c:pt idx="10">
                  <c:v>2566.0200000000004</c:v>
                </c:pt>
                <c:pt idx="11">
                  <c:v>2404.92</c:v>
                </c:pt>
                <c:pt idx="12">
                  <c:v>2404.92</c:v>
                </c:pt>
                <c:pt idx="13">
                  <c:v>2404.92</c:v>
                </c:pt>
                <c:pt idx="14">
                  <c:v>2404.92</c:v>
                </c:pt>
                <c:pt idx="15">
                  <c:v>2404.92</c:v>
                </c:pt>
                <c:pt idx="16">
                  <c:v>2404.92</c:v>
                </c:pt>
                <c:pt idx="17">
                  <c:v>2313.2399999999998</c:v>
                </c:pt>
                <c:pt idx="18">
                  <c:v>2313.2399999999998</c:v>
                </c:pt>
                <c:pt idx="19">
                  <c:v>2301</c:v>
                </c:pt>
                <c:pt idx="20">
                  <c:v>2301</c:v>
                </c:pt>
                <c:pt idx="21">
                  <c:v>2301</c:v>
                </c:pt>
                <c:pt idx="22">
                  <c:v>2301</c:v>
                </c:pt>
              </c:numCache>
            </c:numRef>
          </c:val>
          <c:smooth val="1"/>
        </c:ser>
        <c:ser>
          <c:idx val="5"/>
          <c:order val="4"/>
          <c:tx>
            <c:v>Kystvind AF16</c:v>
          </c:tx>
          <c:spPr>
            <a:ln>
              <a:solidFill>
                <a:schemeClr val="accent1"/>
              </a:solidFill>
              <a:prstDash val="sysDash"/>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Vindmøller!$D$305:$Z$305</c:f>
            </c:numRef>
          </c:val>
          <c:smooth val="1"/>
        </c:ser>
        <c:ser>
          <c:idx val="1"/>
          <c:order val="5"/>
          <c:tx>
            <c:v>Kystvind AF15</c:v>
          </c:tx>
          <c:spPr>
            <a:ln>
              <a:solidFill>
                <a:schemeClr val="accent1"/>
              </a:solidFill>
              <a:prstDash val="sysDot"/>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Vindmøller!$D$333:$U$333</c:f>
            </c:numRef>
          </c:val>
          <c:smooth val="1"/>
        </c:ser>
        <c:ser>
          <c:idx val="10"/>
          <c:order val="6"/>
          <c:tx>
            <c:strRef>
              <c:f>Vindmøller!$B$247</c:f>
              <c:strCache>
                <c:ptCount val="1"/>
                <c:pt idx="0">
                  <c:v>Havmøller</c:v>
                </c:pt>
              </c:strCache>
            </c:strRef>
          </c:tx>
          <c:spPr>
            <a:ln>
              <a:solidFill>
                <a:srgbClr val="FF5252"/>
              </a:solidFill>
            </a:ln>
          </c:spPr>
          <c:marker>
            <c:symbol val="none"/>
          </c:marke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Vindmøller!$D$247:$Z$247</c:f>
              <c:numCache>
                <c:formatCode>#,##0</c:formatCode>
                <c:ptCount val="23"/>
                <c:pt idx="0">
                  <c:v>4789.8500000000004</c:v>
                </c:pt>
                <c:pt idx="1">
                  <c:v>6518.3250000000007</c:v>
                </c:pt>
                <c:pt idx="2">
                  <c:v>6518.3250000000007</c:v>
                </c:pt>
                <c:pt idx="3">
                  <c:v>7368.3250000000007</c:v>
                </c:pt>
                <c:pt idx="4">
                  <c:v>9068.3250000000007</c:v>
                </c:pt>
                <c:pt idx="5">
                  <c:v>9068.3250000000007</c:v>
                </c:pt>
                <c:pt idx="6">
                  <c:v>9068.3250000000007</c:v>
                </c:pt>
                <c:pt idx="7">
                  <c:v>9068.3250000000007</c:v>
                </c:pt>
                <c:pt idx="8">
                  <c:v>10868.325000000001</c:v>
                </c:pt>
                <c:pt idx="9">
                  <c:v>12668.325000000001</c:v>
                </c:pt>
                <c:pt idx="10">
                  <c:v>13812.325000000001</c:v>
                </c:pt>
                <c:pt idx="11">
                  <c:v>16917.565000000002</c:v>
                </c:pt>
                <c:pt idx="12">
                  <c:v>18777.565000000002</c:v>
                </c:pt>
                <c:pt idx="13">
                  <c:v>21104.364999999998</c:v>
                </c:pt>
                <c:pt idx="14">
                  <c:v>23429.364999999998</c:v>
                </c:pt>
                <c:pt idx="15">
                  <c:v>23429.364999999998</c:v>
                </c:pt>
                <c:pt idx="16">
                  <c:v>25754.364999999998</c:v>
                </c:pt>
                <c:pt idx="17">
                  <c:v>27074.724999999999</c:v>
                </c:pt>
                <c:pt idx="18">
                  <c:v>27228.474999999999</c:v>
                </c:pt>
                <c:pt idx="19">
                  <c:v>30018.474999999999</c:v>
                </c:pt>
                <c:pt idx="20">
                  <c:v>31878.474999999999</c:v>
                </c:pt>
                <c:pt idx="21">
                  <c:v>31938.474999999999</c:v>
                </c:pt>
                <c:pt idx="22">
                  <c:v>34263.474999999999</c:v>
                </c:pt>
              </c:numCache>
            </c:numRef>
          </c:val>
          <c:smooth val="1"/>
        </c:ser>
        <c:ser>
          <c:idx val="6"/>
          <c:order val="7"/>
          <c:tx>
            <c:v>Havvind AF16</c:v>
          </c:tx>
          <c:spPr>
            <a:ln>
              <a:solidFill>
                <a:schemeClr val="accent6"/>
              </a:solidFill>
              <a:prstDash val="sysDash"/>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Vindmøller!$D$306:$Z$306</c:f>
            </c:numRef>
          </c:val>
          <c:smooth val="1"/>
        </c:ser>
        <c:ser>
          <c:idx val="2"/>
          <c:order val="8"/>
          <c:tx>
            <c:v>Havvind AF15</c:v>
          </c:tx>
          <c:spPr>
            <a:ln>
              <a:solidFill>
                <a:schemeClr val="accent6"/>
              </a:solidFill>
              <a:prstDash val="sysDot"/>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Vindmøller!$D$334:$U$334</c:f>
            </c:numRef>
          </c:val>
          <c:smooth val="1"/>
        </c:ser>
        <c:ser>
          <c:idx val="7"/>
          <c:order val="9"/>
          <c:tx>
            <c:v>Samlet produktion AF16</c:v>
          </c:tx>
          <c:spPr>
            <a:ln>
              <a:solidFill>
                <a:schemeClr val="accent2"/>
              </a:solidFill>
              <a:prstDash val="sysDash"/>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Vindmøller!$D$307:$Z$307</c:f>
            </c:numRef>
          </c:val>
          <c:smooth val="1"/>
        </c:ser>
        <c:ser>
          <c:idx val="3"/>
          <c:order val="10"/>
          <c:tx>
            <c:v>Samlet produktion AF15</c:v>
          </c:tx>
          <c:spPr>
            <a:ln>
              <a:solidFill>
                <a:schemeClr val="accent2"/>
              </a:solidFill>
              <a:prstDash val="sysDot"/>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Vindmøller!$D$335:$U$335</c:f>
            </c:numRef>
          </c:val>
          <c:smooth val="1"/>
        </c:ser>
        <c:ser>
          <c:idx val="12"/>
          <c:order val="11"/>
          <c:tx>
            <c:v>Landvind AF17</c:v>
          </c:tx>
          <c:spPr>
            <a:ln>
              <a:solidFill>
                <a:schemeClr val="accent5"/>
              </a:solidFill>
              <a:prstDash val="sysDash"/>
            </a:ln>
          </c:spPr>
          <c:val>
            <c:numRef>
              <c:f>Vindmøller!$D$276:$Z$276</c:f>
            </c:numRef>
          </c:val>
          <c:smooth val="1"/>
        </c:ser>
        <c:ser>
          <c:idx val="13"/>
          <c:order val="12"/>
          <c:tx>
            <c:v>Kystvind AF17</c:v>
          </c:tx>
          <c:spPr>
            <a:ln>
              <a:solidFill>
                <a:schemeClr val="accent6">
                  <a:lumMod val="75000"/>
                </a:schemeClr>
              </a:solidFill>
              <a:prstDash val="sysDash"/>
            </a:ln>
          </c:spPr>
          <c:val>
            <c:numRef>
              <c:f>Vindmøller!$D$277:$Z$277</c:f>
            </c:numRef>
          </c:val>
          <c:smooth val="1"/>
        </c:ser>
        <c:ser>
          <c:idx val="14"/>
          <c:order val="13"/>
          <c:tx>
            <c:v>Havvind AF17</c:v>
          </c:tx>
          <c:spPr>
            <a:ln>
              <a:solidFill>
                <a:schemeClr val="accent6"/>
              </a:solidFill>
              <a:prstDash val="sysDash"/>
            </a:ln>
          </c:spPr>
          <c:val>
            <c:numRef>
              <c:f>Vindmøller!$D$278:$Z$278</c:f>
            </c:numRef>
          </c:val>
          <c:smooth val="1"/>
        </c:ser>
        <c:ser>
          <c:idx val="15"/>
          <c:order val="14"/>
          <c:tx>
            <c:v>Samlet produktion AF17</c:v>
          </c:tx>
          <c:spPr>
            <a:ln>
              <a:solidFill>
                <a:schemeClr val="accent2">
                  <a:lumMod val="75000"/>
                </a:schemeClr>
              </a:solidFill>
              <a:prstDash val="sysDash"/>
            </a:ln>
          </c:spPr>
          <c:val>
            <c:numRef>
              <c:f>Vindmøller!$D$279:$Z$279</c:f>
            </c:numRef>
          </c:val>
          <c:smooth val="1"/>
        </c:ser>
        <c:ser>
          <c:idx val="11"/>
          <c:order val="15"/>
          <c:tx>
            <c:strRef>
              <c:f>Vindmøller!$B$248</c:f>
              <c:strCache>
                <c:ptCount val="1"/>
                <c:pt idx="0">
                  <c:v>Produktion i alt</c:v>
                </c:pt>
              </c:strCache>
            </c:strRef>
          </c:tx>
          <c:spPr>
            <a:ln>
              <a:solidFill>
                <a:srgbClr val="0091EA"/>
              </a:solidFill>
            </a:ln>
          </c:spPr>
          <c:marker>
            <c:symbol val="none"/>
          </c:marker>
          <c:val>
            <c:numRef>
              <c:f>Vindmøller!$D$248:$Z$248</c:f>
              <c:numCache>
                <c:formatCode>#,##0</c:formatCode>
                <c:ptCount val="23"/>
                <c:pt idx="0">
                  <c:v>15437.511500000001</c:v>
                </c:pt>
                <c:pt idx="1">
                  <c:v>17601.638975000002</c:v>
                </c:pt>
                <c:pt idx="2">
                  <c:v>18036.155225000002</c:v>
                </c:pt>
                <c:pt idx="3">
                  <c:v>21009.411725000002</c:v>
                </c:pt>
                <c:pt idx="4">
                  <c:v>23182.371625000003</c:v>
                </c:pt>
                <c:pt idx="5">
                  <c:v>23295.149125000004</c:v>
                </c:pt>
                <c:pt idx="6">
                  <c:v>23840.145850000001</c:v>
                </c:pt>
                <c:pt idx="7">
                  <c:v>23917.679050000002</c:v>
                </c:pt>
                <c:pt idx="8">
                  <c:v>26434.874350000006</c:v>
                </c:pt>
                <c:pt idx="9">
                  <c:v>28571.051550000004</c:v>
                </c:pt>
                <c:pt idx="10">
                  <c:v>30053.299550000003</c:v>
                </c:pt>
                <c:pt idx="11">
                  <c:v>33379.485750000007</c:v>
                </c:pt>
                <c:pt idx="12">
                  <c:v>35922.7647</c:v>
                </c:pt>
                <c:pt idx="13">
                  <c:v>38382.129699999998</c:v>
                </c:pt>
                <c:pt idx="14">
                  <c:v>41118.229249999997</c:v>
                </c:pt>
                <c:pt idx="15">
                  <c:v>41145.785349999998</c:v>
                </c:pt>
                <c:pt idx="16">
                  <c:v>43491.903350000001</c:v>
                </c:pt>
                <c:pt idx="17">
                  <c:v>44776.239600000001</c:v>
                </c:pt>
                <c:pt idx="18">
                  <c:v>44985.473100000003</c:v>
                </c:pt>
                <c:pt idx="19">
                  <c:v>47819.227200000001</c:v>
                </c:pt>
                <c:pt idx="20">
                  <c:v>49728.645949999998</c:v>
                </c:pt>
                <c:pt idx="21">
                  <c:v>49877.094949999999</c:v>
                </c:pt>
                <c:pt idx="22">
                  <c:v>52222.959149999995</c:v>
                </c:pt>
              </c:numCache>
            </c:numRef>
          </c:val>
          <c:smooth val="0"/>
        </c:ser>
        <c:dLbls>
          <c:showLegendKey val="0"/>
          <c:showVal val="0"/>
          <c:showCatName val="0"/>
          <c:showSerName val="0"/>
          <c:showPercent val="0"/>
          <c:showBubbleSize val="0"/>
        </c:dLbls>
        <c:marker val="1"/>
        <c:smooth val="0"/>
        <c:axId val="42607744"/>
        <c:axId val="42609280"/>
      </c:lineChart>
      <c:catAx>
        <c:axId val="42607744"/>
        <c:scaling>
          <c:orientation val="minMax"/>
        </c:scaling>
        <c:delete val="0"/>
        <c:axPos val="b"/>
        <c:numFmt formatCode="General" sourceLinked="1"/>
        <c:majorTickMark val="none"/>
        <c:minorTickMark val="none"/>
        <c:tickLblPos val="nextTo"/>
        <c:txPr>
          <a:bodyPr rot="0" vert="horz"/>
          <a:lstStyle/>
          <a:p>
            <a:pPr>
              <a:defRPr/>
            </a:pPr>
            <a:endParaRPr lang="da-DK"/>
          </a:p>
        </c:txPr>
        <c:crossAx val="42609280"/>
        <c:crosses val="autoZero"/>
        <c:auto val="1"/>
        <c:lblAlgn val="ctr"/>
        <c:lblOffset val="100"/>
        <c:noMultiLvlLbl val="0"/>
      </c:catAx>
      <c:valAx>
        <c:axId val="42609280"/>
        <c:scaling>
          <c:orientation val="minMax"/>
        </c:scaling>
        <c:delete val="0"/>
        <c:axPos val="l"/>
        <c:majorGridlines>
          <c:spPr>
            <a:ln>
              <a:solidFill>
                <a:srgbClr val="D7D7D7"/>
              </a:solidFill>
            </a:ln>
          </c:spPr>
        </c:majorGridlines>
        <c:title>
          <c:tx>
            <c:rich>
              <a:bodyPr rot="-5400000" vert="horz"/>
              <a:lstStyle/>
              <a:p>
                <a:pPr>
                  <a:defRPr/>
                </a:pPr>
                <a:r>
                  <a:rPr lang="da-DK"/>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 lastClr="FFFFFF">
                    <a:lumMod val="75000"/>
                  </a:sysClr>
                </a:solidFill>
                <a:prstDash val="solid"/>
                <a:round/>
              </a14:hiddenLine>
            </a:ext>
          </a:extLst>
        </c:spPr>
        <c:crossAx val="42607744"/>
        <c:crosses val="autoZero"/>
        <c:crossBetween val="between"/>
        <c:majorUnit val="5000"/>
      </c:valAx>
      <c:spPr>
        <a:noFill/>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23487788888888889"/>
          <c:y val="0.85664166666666663"/>
          <c:w val="0.53024422222222223"/>
          <c:h val="3.7525000000000003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Vindandel af samlet elforbrug</a:t>
            </a:r>
          </a:p>
        </c:rich>
      </c:tx>
      <c:overlay val="0"/>
    </c:title>
    <c:autoTitleDeleted val="0"/>
    <c:plotArea>
      <c:layout/>
      <c:lineChart>
        <c:grouping val="standard"/>
        <c:varyColors val="0"/>
        <c:ser>
          <c:idx val="2"/>
          <c:order val="0"/>
          <c:tx>
            <c:strRef>
              <c:f>Vindmøller!$B$255</c:f>
              <c:strCache>
                <c:ptCount val="1"/>
                <c:pt idx="0">
                  <c:v>Vind i % af samlet forbrug</c:v>
                </c:pt>
              </c:strCache>
            </c:strRef>
          </c:tx>
          <c:spPr>
            <a:ln>
              <a:solidFill>
                <a:srgbClr val="0097A7"/>
              </a:solidFill>
            </a:ln>
          </c:spPr>
          <c:marker>
            <c:symbol val="none"/>
          </c:marker>
          <c:cat>
            <c:numRef>
              <c:f>Vindmøller!$D$5:$Z$5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Vindmøller!$D$255:$Z$255</c:f>
              <c:numCache>
                <c:formatCode>0%</c:formatCode>
                <c:ptCount val="23"/>
                <c:pt idx="0">
                  <c:v>0.46893996538602079</c:v>
                </c:pt>
                <c:pt idx="1">
                  <c:v>0.53313258804137931</c:v>
                </c:pt>
                <c:pt idx="2">
                  <c:v>0.5372994753701974</c:v>
                </c:pt>
                <c:pt idx="3">
                  <c:v>0.59645187417566337</c:v>
                </c:pt>
                <c:pt idx="4">
                  <c:v>0.62895019212222247</c:v>
                </c:pt>
                <c:pt idx="5">
                  <c:v>0.60701606625811122</c:v>
                </c:pt>
                <c:pt idx="6">
                  <c:v>0.59803995931098852</c:v>
                </c:pt>
                <c:pt idx="7">
                  <c:v>0.58060002985223802</c:v>
                </c:pt>
                <c:pt idx="8">
                  <c:v>0.62682084191430731</c:v>
                </c:pt>
                <c:pt idx="9">
                  <c:v>0.66358051376036487</c:v>
                </c:pt>
                <c:pt idx="10">
                  <c:v>0.68431026619518232</c:v>
                </c:pt>
                <c:pt idx="11">
                  <c:v>0.74562560568442804</c:v>
                </c:pt>
                <c:pt idx="12">
                  <c:v>0.78649131993398447</c:v>
                </c:pt>
                <c:pt idx="13">
                  <c:v>0.82567914802876885</c:v>
                </c:pt>
                <c:pt idx="14">
                  <c:v>0.86877840124416883</c:v>
                </c:pt>
                <c:pt idx="15">
                  <c:v>0.85309216846049696</c:v>
                </c:pt>
                <c:pt idx="16">
                  <c:v>0.88454998035994559</c:v>
                </c:pt>
                <c:pt idx="17">
                  <c:v>0.8912689195986202</c:v>
                </c:pt>
                <c:pt idx="18">
                  <c:v>0.87316274761382084</c:v>
                </c:pt>
                <c:pt idx="19">
                  <c:v>0.90198231302808662</c:v>
                </c:pt>
                <c:pt idx="20">
                  <c:v>0.91587531764606633</c:v>
                </c:pt>
                <c:pt idx="21">
                  <c:v>0.89697758465827881</c:v>
                </c:pt>
                <c:pt idx="22">
                  <c:v>0.91631089364829343</c:v>
                </c:pt>
              </c:numCache>
            </c:numRef>
          </c:val>
          <c:smooth val="0"/>
        </c:ser>
        <c:ser>
          <c:idx val="0"/>
          <c:order val="1"/>
          <c:tx>
            <c:v>AF2016 - Samlet</c:v>
          </c:tx>
          <c:spPr>
            <a:ln>
              <a:solidFill>
                <a:schemeClr val="accent2"/>
              </a:solidFill>
              <a:prstDash val="sysDash"/>
            </a:ln>
          </c:spPr>
          <c:marker>
            <c:symbol val="none"/>
          </c:marker>
          <c:cat>
            <c:numRef>
              <c:f>Vindmøller!$D$5:$Z$5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Vindmøller!$D$313:$Z$313</c:f>
            </c:numRef>
          </c:val>
          <c:smooth val="0"/>
        </c:ser>
        <c:ser>
          <c:idx val="1"/>
          <c:order val="2"/>
          <c:tx>
            <c:v>AF2015 - Samlet</c:v>
          </c:tx>
          <c:spPr>
            <a:ln>
              <a:solidFill>
                <a:schemeClr val="accent2"/>
              </a:solidFill>
              <a:prstDash val="sysDot"/>
            </a:ln>
          </c:spPr>
          <c:marker>
            <c:symbol val="none"/>
          </c:marker>
          <c:cat>
            <c:numRef>
              <c:f>Vindmøller!$D$5:$Z$5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Vindmøller!$D$341:$U$341</c:f>
            </c:numRef>
          </c:val>
          <c:smooth val="0"/>
        </c:ser>
        <c:ser>
          <c:idx val="3"/>
          <c:order val="3"/>
          <c:tx>
            <c:v>Vindandel i % AF17</c:v>
          </c:tx>
          <c:spPr>
            <a:ln>
              <a:solidFill>
                <a:schemeClr val="accent1">
                  <a:lumMod val="75000"/>
                </a:schemeClr>
              </a:solidFill>
              <a:prstDash val="sysDash"/>
            </a:ln>
          </c:spPr>
          <c:marker>
            <c:symbol val="none"/>
          </c:marker>
          <c:cat>
            <c:numRef>
              <c:f>Vindmøller!$D$5:$Z$5</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Vindmøller!$D$286:$Z$286</c:f>
            </c:numRef>
          </c:val>
          <c:smooth val="0"/>
        </c:ser>
        <c:dLbls>
          <c:showLegendKey val="0"/>
          <c:showVal val="0"/>
          <c:showCatName val="0"/>
          <c:showSerName val="0"/>
          <c:showPercent val="0"/>
          <c:showBubbleSize val="0"/>
        </c:dLbls>
        <c:marker val="1"/>
        <c:smooth val="0"/>
        <c:axId val="42668416"/>
        <c:axId val="42669952"/>
      </c:lineChart>
      <c:catAx>
        <c:axId val="42668416"/>
        <c:scaling>
          <c:orientation val="minMax"/>
        </c:scaling>
        <c:delete val="0"/>
        <c:axPos val="b"/>
        <c:numFmt formatCode="General" sourceLinked="1"/>
        <c:majorTickMark val="none"/>
        <c:minorTickMark val="none"/>
        <c:tickLblPos val="nextTo"/>
        <c:txPr>
          <a:bodyPr rot="0" vert="horz"/>
          <a:lstStyle/>
          <a:p>
            <a:pPr>
              <a:defRPr/>
            </a:pPr>
            <a:endParaRPr lang="da-DK"/>
          </a:p>
        </c:txPr>
        <c:crossAx val="42669952"/>
        <c:crosses val="autoZero"/>
        <c:auto val="1"/>
        <c:lblAlgn val="ctr"/>
        <c:lblOffset val="100"/>
        <c:noMultiLvlLbl val="0"/>
      </c:catAx>
      <c:valAx>
        <c:axId val="42669952"/>
        <c:scaling>
          <c:orientation val="minMax"/>
        </c:scaling>
        <c:delete val="0"/>
        <c:axPos val="l"/>
        <c:majorGridlines>
          <c:spPr>
            <a:ln>
              <a:solidFill>
                <a:srgbClr val="D7D7D7"/>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2668416"/>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Priser på fast biomasse an centralt værk</a:t>
            </a:r>
          </a:p>
        </c:rich>
      </c:tx>
      <c:overlay val="0"/>
    </c:title>
    <c:autoTitleDeleted val="0"/>
    <c:plotArea>
      <c:layout/>
      <c:lineChart>
        <c:grouping val="standard"/>
        <c:varyColors val="0"/>
        <c:ser>
          <c:idx val="0"/>
          <c:order val="0"/>
          <c:tx>
            <c:strRef>
              <c:f>'Brændselspriser og CO2-kvoter'!$B$38</c:f>
              <c:strCache>
                <c:ptCount val="1"/>
                <c:pt idx="0">
                  <c:v>Halm</c:v>
                </c:pt>
              </c:strCache>
            </c:strRef>
          </c:tx>
          <c:spPr>
            <a:ln>
              <a:solidFill>
                <a:srgbClr val="0097A7"/>
              </a:solidFill>
            </a:ln>
          </c:spPr>
          <c:marker>
            <c:symbol val="none"/>
          </c:marker>
          <c:cat>
            <c:numRef>
              <c:f>'Brændselspriser og CO2-kvoter'!$E$36:$AA$36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 og CO2-kvoter'!$E$38:$AA$38</c:f>
              <c:numCache>
                <c:formatCode>#,##0.0</c:formatCode>
                <c:ptCount val="23"/>
                <c:pt idx="0">
                  <c:v>43.98998535858329</c:v>
                </c:pt>
                <c:pt idx="1">
                  <c:v>44.342101696663498</c:v>
                </c:pt>
                <c:pt idx="2">
                  <c:v>44.684778402683129</c:v>
                </c:pt>
                <c:pt idx="3">
                  <c:v>45.117597582268317</c:v>
                </c:pt>
                <c:pt idx="4">
                  <c:v>45.54755213387962</c:v>
                </c:pt>
                <c:pt idx="5">
                  <c:v>45.974321335376878</c:v>
                </c:pt>
                <c:pt idx="6">
                  <c:v>46.397590220267972</c:v>
                </c:pt>
                <c:pt idx="7">
                  <c:v>46.81704951510163</c:v>
                </c:pt>
                <c:pt idx="8">
                  <c:v>47.120043551100267</c:v>
                </c:pt>
                <c:pt idx="9">
                  <c:v>47.42347142719597</c:v>
                </c:pt>
                <c:pt idx="10">
                  <c:v>47.72732707367409</c:v>
                </c:pt>
                <c:pt idx="11">
                  <c:v>48.031604483419827</c:v>
                </c:pt>
                <c:pt idx="12">
                  <c:v>48.336297711209248</c:v>
                </c:pt>
                <c:pt idx="13">
                  <c:v>48.5696087829308</c:v>
                </c:pt>
                <c:pt idx="14">
                  <c:v>48.803232834805122</c:v>
                </c:pt>
                <c:pt idx="15">
                  <c:v>49.037163234564893</c:v>
                </c:pt>
                <c:pt idx="16">
                  <c:v>49.27139341512617</c:v>
                </c:pt>
                <c:pt idx="17">
                  <c:v>49.50591687388296</c:v>
                </c:pt>
                <c:pt idx="18">
                  <c:v>49.731693686451088</c:v>
                </c:pt>
                <c:pt idx="19">
                  <c:v>49.957647211962694</c:v>
                </c:pt>
                <c:pt idx="20">
                  <c:v>50.18376992596302</c:v>
                </c:pt>
                <c:pt idx="21">
                  <c:v>50.410054375198484</c:v>
                </c:pt>
                <c:pt idx="22">
                  <c:v>50.63649317688531</c:v>
                </c:pt>
              </c:numCache>
            </c:numRef>
          </c:val>
          <c:smooth val="0"/>
        </c:ser>
        <c:ser>
          <c:idx val="2"/>
          <c:order val="1"/>
          <c:tx>
            <c:strRef>
              <c:f>'Brændselspriser og CO2-kvoter'!$B$40</c:f>
              <c:strCache>
                <c:ptCount val="1"/>
                <c:pt idx="0">
                  <c:v>Træpiller</c:v>
                </c:pt>
              </c:strCache>
            </c:strRef>
          </c:tx>
          <c:spPr>
            <a:ln>
              <a:solidFill>
                <a:srgbClr val="673AB7"/>
              </a:solidFill>
            </a:ln>
          </c:spPr>
          <c:marker>
            <c:symbol val="none"/>
          </c:marker>
          <c:cat>
            <c:numRef>
              <c:f>'Brændselspriser og CO2-kvoter'!$E$36:$AA$36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 og CO2-kvoter'!$E$40:$AA$40</c:f>
              <c:numCache>
                <c:formatCode>#,##0.0</c:formatCode>
                <c:ptCount val="23"/>
                <c:pt idx="0">
                  <c:v>69.611494119369837</c:v>
                </c:pt>
                <c:pt idx="1">
                  <c:v>69.218259457517362</c:v>
                </c:pt>
                <c:pt idx="2">
                  <c:v>68.450390632592445</c:v>
                </c:pt>
                <c:pt idx="3">
                  <c:v>68.691309472929049</c:v>
                </c:pt>
                <c:pt idx="4">
                  <c:v>68.926965114916101</c:v>
                </c:pt>
                <c:pt idx="5">
                  <c:v>69.157288232484959</c:v>
                </c:pt>
                <c:pt idx="6">
                  <c:v>69.382210666170124</c:v>
                </c:pt>
                <c:pt idx="7">
                  <c:v>69.601665409605019</c:v>
                </c:pt>
                <c:pt idx="8">
                  <c:v>69.905272903468045</c:v>
                </c:pt>
                <c:pt idx="9">
                  <c:v>70.208916872357804</c:v>
                </c:pt>
                <c:pt idx="10">
                  <c:v>70.51257926226765</c:v>
                </c:pt>
                <c:pt idx="11">
                  <c:v>70.816242180840945</c:v>
                </c:pt>
                <c:pt idx="12">
                  <c:v>71.119887896030278</c:v>
                </c:pt>
                <c:pt idx="13">
                  <c:v>71.325483943292369</c:v>
                </c:pt>
                <c:pt idx="14">
                  <c:v>71.530988787036407</c:v>
                </c:pt>
                <c:pt idx="15">
                  <c:v>71.736386038840394</c:v>
                </c:pt>
                <c:pt idx="16">
                  <c:v>71.941659454033186</c:v>
                </c:pt>
                <c:pt idx="17">
                  <c:v>72.146792930601052</c:v>
                </c:pt>
                <c:pt idx="18">
                  <c:v>72.333205681000081</c:v>
                </c:pt>
                <c:pt idx="19">
                  <c:v>72.519379730905683</c:v>
                </c:pt>
                <c:pt idx="20">
                  <c:v>72.705303207597993</c:v>
                </c:pt>
                <c:pt idx="21">
                  <c:v>72.890964342419664</c:v>
                </c:pt>
                <c:pt idx="22">
                  <c:v>73.07635147001119</c:v>
                </c:pt>
              </c:numCache>
            </c:numRef>
          </c:val>
          <c:smooth val="0"/>
        </c:ser>
        <c:ser>
          <c:idx val="1"/>
          <c:order val="2"/>
          <c:tx>
            <c:strRef>
              <c:f>'Brændselspriser og CO2-kvoter'!$B$39</c:f>
              <c:strCache>
                <c:ptCount val="1"/>
                <c:pt idx="0">
                  <c:v>Træflis</c:v>
                </c:pt>
              </c:strCache>
            </c:strRef>
          </c:tx>
          <c:spPr>
            <a:ln>
              <a:solidFill>
                <a:srgbClr val="FF5252"/>
              </a:solidFill>
            </a:ln>
          </c:spPr>
          <c:marker>
            <c:symbol val="none"/>
          </c:marker>
          <c:cat>
            <c:numRef>
              <c:f>'Brændselspriser og CO2-kvoter'!$E$36:$AA$36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 og CO2-kvoter'!$E$39:$AA$39</c:f>
              <c:numCache>
                <c:formatCode>#,##0.0</c:formatCode>
                <c:ptCount val="23"/>
                <c:pt idx="0">
                  <c:v>51.390169811429075</c:v>
                </c:pt>
                <c:pt idx="1">
                  <c:v>51.801520673672314</c:v>
                </c:pt>
                <c:pt idx="2">
                  <c:v>52.201843928368142</c:v>
                </c:pt>
                <c:pt idx="3">
                  <c:v>52.707473811061121</c:v>
                </c:pt>
                <c:pt idx="4">
                  <c:v>53.20975716574722</c:v>
                </c:pt>
                <c:pt idx="5">
                  <c:v>53.708319317029066</c:v>
                </c:pt>
                <c:pt idx="6">
                  <c:v>54.202792313397161</c:v>
                </c:pt>
                <c:pt idx="7">
                  <c:v>54.692814854090692</c:v>
                </c:pt>
                <c:pt idx="8">
                  <c:v>55.046779849416204</c:v>
                </c:pt>
                <c:pt idx="9">
                  <c:v>55.401251667285017</c:v>
                </c:pt>
                <c:pt idx="10">
                  <c:v>55.756223216908985</c:v>
                </c:pt>
                <c:pt idx="11">
                  <c:v>56.111687480630636</c:v>
                </c:pt>
                <c:pt idx="12">
                  <c:v>56.467637513094921</c:v>
                </c:pt>
                <c:pt idx="13">
                  <c:v>56.740197176321026</c:v>
                </c:pt>
                <c:pt idx="14">
                  <c:v>57.013122470566735</c:v>
                </c:pt>
                <c:pt idx="15">
                  <c:v>57.286405647856185</c:v>
                </c:pt>
                <c:pt idx="16">
                  <c:v>57.560039036362348</c:v>
                </c:pt>
                <c:pt idx="17">
                  <c:v>57.834015039582894</c:v>
                </c:pt>
                <c:pt idx="18">
                  <c:v>58.097772998190521</c:v>
                </c:pt>
                <c:pt idx="19">
                  <c:v>58.36173739715268</c:v>
                </c:pt>
                <c:pt idx="20">
                  <c:v>58.625899446218483</c:v>
                </c:pt>
                <c:pt idx="21">
                  <c:v>58.890250438315988</c:v>
                </c:pt>
                <c:pt idx="22">
                  <c:v>59.154781748697793</c:v>
                </c:pt>
              </c:numCache>
            </c:numRef>
          </c:val>
          <c:smooth val="0"/>
        </c:ser>
        <c:ser>
          <c:idx val="3"/>
          <c:order val="3"/>
          <c:tx>
            <c:strRef>
              <c:f>'Brændselspriser og CO2-kvoter'!$D$75</c:f>
              <c:strCache>
                <c:ptCount val="1"/>
                <c:pt idx="0">
                  <c:v>Halm - AF2016</c:v>
                </c:pt>
              </c:strCache>
            </c:strRef>
          </c:tx>
          <c:spPr>
            <a:ln>
              <a:solidFill>
                <a:schemeClr val="accent1"/>
              </a:solidFill>
              <a:prstDash val="dash"/>
            </a:ln>
          </c:spPr>
          <c:marker>
            <c:symbol val="none"/>
          </c:marker>
          <c:val>
            <c:numRef>
              <c:f>'Brændselspriser og CO2-kvoter'!$E$75:$AA$75</c:f>
            </c:numRef>
          </c:val>
          <c:smooth val="0"/>
        </c:ser>
        <c:ser>
          <c:idx val="5"/>
          <c:order val="4"/>
          <c:tx>
            <c:strRef>
              <c:f>'Brændselspriser og CO2-kvoter'!$D$77</c:f>
              <c:strCache>
                <c:ptCount val="1"/>
                <c:pt idx="0">
                  <c:v>Træpiller - AF2016</c:v>
                </c:pt>
              </c:strCache>
            </c:strRef>
          </c:tx>
          <c:spPr>
            <a:ln>
              <a:solidFill>
                <a:schemeClr val="accent3"/>
              </a:solidFill>
              <a:prstDash val="dash"/>
            </a:ln>
          </c:spPr>
          <c:marker>
            <c:symbol val="none"/>
          </c:marker>
          <c:val>
            <c:numRef>
              <c:f>'Brændselspriser og CO2-kvoter'!$E$77:$AA$77</c:f>
            </c:numRef>
          </c:val>
          <c:smooth val="0"/>
        </c:ser>
        <c:ser>
          <c:idx val="4"/>
          <c:order val="5"/>
          <c:tx>
            <c:strRef>
              <c:f>'Brændselspriser og CO2-kvoter'!$D$76</c:f>
              <c:strCache>
                <c:ptCount val="1"/>
                <c:pt idx="0">
                  <c:v>Træflis - AF2016</c:v>
                </c:pt>
              </c:strCache>
            </c:strRef>
          </c:tx>
          <c:spPr>
            <a:ln>
              <a:solidFill>
                <a:schemeClr val="accent2"/>
              </a:solidFill>
              <a:prstDash val="dash"/>
            </a:ln>
          </c:spPr>
          <c:marker>
            <c:symbol val="none"/>
          </c:marker>
          <c:val>
            <c:numRef>
              <c:f>'Brændselspriser og CO2-kvoter'!$E$76:$AA$76</c:f>
            </c:numRef>
          </c:val>
          <c:smooth val="0"/>
        </c:ser>
        <c:ser>
          <c:idx val="6"/>
          <c:order val="6"/>
          <c:tx>
            <c:strRef>
              <c:f>'Brændselspriser og CO2-kvoter'!$D$99</c:f>
              <c:strCache>
                <c:ptCount val="1"/>
                <c:pt idx="0">
                  <c:v>Halm - AF2017</c:v>
                </c:pt>
              </c:strCache>
            </c:strRef>
          </c:tx>
          <c:spPr>
            <a:ln>
              <a:solidFill>
                <a:schemeClr val="accent5">
                  <a:lumMod val="75000"/>
                </a:schemeClr>
              </a:solidFill>
              <a:prstDash val="sysDash"/>
            </a:ln>
          </c:spPr>
          <c:marker>
            <c:symbol val="none"/>
          </c:marker>
          <c:val>
            <c:numRef>
              <c:f>'Brændselspriser og CO2-kvoter'!$E$99:$AA$99</c:f>
            </c:numRef>
          </c:val>
          <c:smooth val="0"/>
        </c:ser>
        <c:ser>
          <c:idx val="7"/>
          <c:order val="7"/>
          <c:tx>
            <c:strRef>
              <c:f>'Brændselspriser og CO2-kvoter'!$D$100</c:f>
              <c:strCache>
                <c:ptCount val="1"/>
                <c:pt idx="0">
                  <c:v>Træflis - AF2017</c:v>
                </c:pt>
              </c:strCache>
            </c:strRef>
          </c:tx>
          <c:spPr>
            <a:ln>
              <a:solidFill>
                <a:schemeClr val="accent2">
                  <a:lumMod val="75000"/>
                </a:schemeClr>
              </a:solidFill>
              <a:prstDash val="sysDash"/>
            </a:ln>
          </c:spPr>
          <c:marker>
            <c:symbol val="none"/>
          </c:marker>
          <c:val>
            <c:numRef>
              <c:f>'Brændselspriser og CO2-kvoter'!$E$100:$AA$100</c:f>
            </c:numRef>
          </c:val>
          <c:smooth val="0"/>
        </c:ser>
        <c:ser>
          <c:idx val="8"/>
          <c:order val="8"/>
          <c:tx>
            <c:strRef>
              <c:f>'Brændselspriser og CO2-kvoter'!$D$101</c:f>
              <c:strCache>
                <c:ptCount val="1"/>
                <c:pt idx="0">
                  <c:v>Træpiller - AF2017</c:v>
                </c:pt>
              </c:strCache>
            </c:strRef>
          </c:tx>
          <c:spPr>
            <a:ln>
              <a:solidFill>
                <a:schemeClr val="accent3">
                  <a:lumMod val="75000"/>
                </a:schemeClr>
              </a:solidFill>
              <a:prstDash val="sysDash"/>
            </a:ln>
          </c:spPr>
          <c:marker>
            <c:symbol val="none"/>
          </c:marker>
          <c:val>
            <c:numRef>
              <c:f>'Brændselspriser og CO2-kvoter'!$E$101:$AA$101</c:f>
            </c:numRef>
          </c:val>
          <c:smooth val="0"/>
        </c:ser>
        <c:dLbls>
          <c:showLegendKey val="0"/>
          <c:showVal val="0"/>
          <c:showCatName val="0"/>
          <c:showSerName val="0"/>
          <c:showPercent val="0"/>
          <c:showBubbleSize val="0"/>
        </c:dLbls>
        <c:marker val="1"/>
        <c:smooth val="0"/>
        <c:axId val="119454720"/>
        <c:axId val="119460608"/>
      </c:lineChart>
      <c:catAx>
        <c:axId val="119454720"/>
        <c:scaling>
          <c:orientation val="minMax"/>
        </c:scaling>
        <c:delete val="0"/>
        <c:axPos val="b"/>
        <c:numFmt formatCode="General" sourceLinked="1"/>
        <c:majorTickMark val="none"/>
        <c:minorTickMark val="none"/>
        <c:tickLblPos val="nextTo"/>
        <c:txPr>
          <a:bodyPr rot="0" vert="horz"/>
          <a:lstStyle/>
          <a:p>
            <a:pPr>
              <a:defRPr/>
            </a:pPr>
            <a:endParaRPr lang="da-DK"/>
          </a:p>
        </c:txPr>
        <c:crossAx val="119460608"/>
        <c:crosses val="autoZero"/>
        <c:auto val="1"/>
        <c:lblAlgn val="ctr"/>
        <c:lblOffset val="100"/>
        <c:noMultiLvlLbl val="0"/>
      </c:catAx>
      <c:valAx>
        <c:axId val="119460608"/>
        <c:scaling>
          <c:orientation val="minMax"/>
        </c:scaling>
        <c:delete val="0"/>
        <c:axPos val="l"/>
        <c:majorGridlines>
          <c:spPr>
            <a:ln>
              <a:solidFill>
                <a:srgbClr val="D7D7D7"/>
              </a:solidFill>
            </a:ln>
          </c:spPr>
        </c:majorGridlines>
        <c:title>
          <c:tx>
            <c:strRef>
              <c:f>'Brændselspriser og CO2-kvoter'!$B$116</c:f>
              <c:strCache>
                <c:ptCount val="1"/>
                <c:pt idx="0">
                  <c:v>kr./GJ (2018-priser)</c:v>
                </c:pt>
              </c:strCache>
            </c:strRef>
          </c:tx>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1945472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Landmøllekapaciteter</a:t>
            </a:r>
          </a:p>
        </c:rich>
      </c:tx>
      <c:overlay val="0"/>
    </c:title>
    <c:autoTitleDeleted val="0"/>
    <c:plotArea>
      <c:layout>
        <c:manualLayout>
          <c:layoutTarget val="inner"/>
          <c:xMode val="edge"/>
          <c:yMode val="edge"/>
          <c:x val="0.14524546745157102"/>
          <c:y val="0.16674564801589165"/>
          <c:w val="0.81401508074202589"/>
          <c:h val="0.67297917842653299"/>
        </c:manualLayout>
      </c:layout>
      <c:areaChart>
        <c:grouping val="stacked"/>
        <c:varyColors val="0"/>
        <c:ser>
          <c:idx val="8"/>
          <c:order val="0"/>
          <c:tx>
            <c:v>Landmøller</c:v>
          </c:tx>
          <c:spPr>
            <a:solidFill>
              <a:srgbClr val="0097A7"/>
            </a:solidFill>
            <a:ln>
              <a:noFill/>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Vindmøller!$D$233:$Z$233</c:f>
              <c:numCache>
                <c:formatCode>#,##0</c:formatCode>
                <c:ptCount val="23"/>
                <c:pt idx="0">
                  <c:v>4228.674</c:v>
                </c:pt>
                <c:pt idx="1">
                  <c:v>4343.3274999999994</c:v>
                </c:pt>
                <c:pt idx="2">
                  <c:v>4482.2524999999996</c:v>
                </c:pt>
                <c:pt idx="3">
                  <c:v>4647.3224999999993</c:v>
                </c:pt>
                <c:pt idx="4">
                  <c:v>4797.4684999999999</c:v>
                </c:pt>
                <c:pt idx="5">
                  <c:v>4831.3185000000003</c:v>
                </c:pt>
                <c:pt idx="6">
                  <c:v>5000</c:v>
                </c:pt>
                <c:pt idx="7">
                  <c:v>5000</c:v>
                </c:pt>
                <c:pt idx="8">
                  <c:v>5000</c:v>
                </c:pt>
                <c:pt idx="9">
                  <c:v>5000</c:v>
                </c:pt>
                <c:pt idx="10">
                  <c:v>5000</c:v>
                </c:pt>
                <c:pt idx="11">
                  <c:v>5000.0000000000009</c:v>
                </c:pt>
                <c:pt idx="12">
                  <c:v>5000</c:v>
                </c:pt>
                <c:pt idx="13">
                  <c:v>5000</c:v>
                </c:pt>
                <c:pt idx="14">
                  <c:v>5000</c:v>
                </c:pt>
                <c:pt idx="15">
                  <c:v>5000</c:v>
                </c:pt>
                <c:pt idx="16">
                  <c:v>5000</c:v>
                </c:pt>
                <c:pt idx="17">
                  <c:v>5000</c:v>
                </c:pt>
                <c:pt idx="18">
                  <c:v>5000</c:v>
                </c:pt>
                <c:pt idx="19">
                  <c:v>5000</c:v>
                </c:pt>
                <c:pt idx="20">
                  <c:v>5000</c:v>
                </c:pt>
                <c:pt idx="21">
                  <c:v>5000</c:v>
                </c:pt>
                <c:pt idx="22">
                  <c:v>5000</c:v>
                </c:pt>
              </c:numCache>
            </c:numRef>
          </c:val>
        </c:ser>
        <c:dLbls>
          <c:showLegendKey val="0"/>
          <c:showVal val="0"/>
          <c:showCatName val="0"/>
          <c:showSerName val="0"/>
          <c:showPercent val="0"/>
          <c:showBubbleSize val="0"/>
        </c:dLbls>
        <c:axId val="42695296"/>
        <c:axId val="42697088"/>
      </c:areaChart>
      <c:lineChart>
        <c:grouping val="standard"/>
        <c:varyColors val="0"/>
        <c:ser>
          <c:idx val="4"/>
          <c:order val="1"/>
          <c:tx>
            <c:v>Landmøller, AF2016</c:v>
          </c:tx>
          <c:spPr>
            <a:ln>
              <a:solidFill>
                <a:schemeClr val="accent3"/>
              </a:solidFill>
              <a:prstDash val="sysDash"/>
            </a:ln>
          </c:spPr>
          <c:marker>
            <c:symbol val="none"/>
          </c:marker>
          <c:cat>
            <c:multiLvlStrRef>
              <c:f>Vindmøller!$D$342:$AA$342</c:f>
            </c:multiLvlStrRef>
          </c:cat>
          <c:val>
            <c:numRef>
              <c:f>Vindmøller!$D$292:$Z$292</c:f>
            </c:numRef>
          </c:val>
          <c:smooth val="0"/>
        </c:ser>
        <c:ser>
          <c:idx val="0"/>
          <c:order val="2"/>
          <c:tx>
            <c:v>Landmøller AF17</c:v>
          </c:tx>
          <c:spPr>
            <a:ln>
              <a:solidFill>
                <a:schemeClr val="accent3"/>
              </a:solidFill>
            </a:ln>
          </c:spPr>
          <c:marker>
            <c:symbol val="none"/>
          </c:marker>
          <c:val>
            <c:numRef>
              <c:f>Vindmøller!$D$264:$Z$264</c:f>
            </c:numRef>
          </c:val>
          <c:smooth val="0"/>
        </c:ser>
        <c:dLbls>
          <c:showLegendKey val="0"/>
          <c:showVal val="0"/>
          <c:showCatName val="0"/>
          <c:showSerName val="0"/>
          <c:showPercent val="0"/>
          <c:showBubbleSize val="0"/>
        </c:dLbls>
        <c:marker val="1"/>
        <c:smooth val="0"/>
        <c:axId val="42695296"/>
        <c:axId val="42697088"/>
      </c:lineChart>
      <c:catAx>
        <c:axId val="42695296"/>
        <c:scaling>
          <c:orientation val="minMax"/>
        </c:scaling>
        <c:delete val="0"/>
        <c:axPos val="b"/>
        <c:numFmt formatCode="General" sourceLinked="1"/>
        <c:majorTickMark val="none"/>
        <c:minorTickMark val="none"/>
        <c:tickLblPos val="nextTo"/>
        <c:txPr>
          <a:bodyPr rot="0" vert="horz"/>
          <a:lstStyle/>
          <a:p>
            <a:pPr>
              <a:defRPr/>
            </a:pPr>
            <a:endParaRPr lang="da-DK"/>
          </a:p>
        </c:txPr>
        <c:crossAx val="42697088"/>
        <c:crosses val="autoZero"/>
        <c:auto val="1"/>
        <c:lblAlgn val="ctr"/>
        <c:lblOffset val="100"/>
        <c:noMultiLvlLbl val="0"/>
      </c:catAx>
      <c:valAx>
        <c:axId val="42697088"/>
        <c:scaling>
          <c:orientation val="minMax"/>
        </c:scaling>
        <c:delete val="0"/>
        <c:axPos val="l"/>
        <c:majorGridlines>
          <c:spPr>
            <a:ln>
              <a:solidFill>
                <a:srgbClr val="D7D7D7"/>
              </a:solidFill>
            </a:ln>
          </c:spPr>
        </c:majorGridlines>
        <c:title>
          <c:tx>
            <c:rich>
              <a:bodyPr rot="-5400000" vert="horz"/>
              <a:lstStyle/>
              <a:p>
                <a:pPr>
                  <a:defRPr/>
                </a:pPr>
                <a:r>
                  <a:rPr lang="da-DK"/>
                  <a:t>MW</a:t>
                </a:r>
                <a:r>
                  <a:rPr lang="da-DK" baseline="0"/>
                  <a:t> (primo år)</a:t>
                </a:r>
                <a:endParaRPr lang="da-DK"/>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 lastClr="FFFFFF">
                    <a:lumMod val="75000"/>
                  </a:sysClr>
                </a:solidFill>
                <a:prstDash val="solid"/>
                <a:round/>
              </a14:hiddenLine>
            </a:ext>
          </a:extLst>
        </c:spPr>
        <c:crossAx val="42695296"/>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41646418988118911"/>
          <c:y val="0.9144419632379075"/>
          <c:w val="0.17211967704679432"/>
          <c:h val="8.5558036762092532E-2"/>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Kystnære møller kapaciteter</a:t>
            </a:r>
          </a:p>
        </c:rich>
      </c:tx>
      <c:overlay val="0"/>
    </c:title>
    <c:autoTitleDeleted val="0"/>
    <c:plotArea>
      <c:layout>
        <c:manualLayout>
          <c:layoutTarget val="inner"/>
          <c:xMode val="edge"/>
          <c:yMode val="edge"/>
          <c:x val="0.14391507286675459"/>
          <c:y val="0.14716131573764035"/>
          <c:w val="0.81401508074202589"/>
          <c:h val="0.65736084619386159"/>
        </c:manualLayout>
      </c:layout>
      <c:areaChart>
        <c:grouping val="stacked"/>
        <c:varyColors val="0"/>
        <c:ser>
          <c:idx val="9"/>
          <c:order val="0"/>
          <c:tx>
            <c:v>Kystnære møller</c:v>
          </c:tx>
          <c:spPr>
            <a:solidFill>
              <a:srgbClr val="0097A7"/>
            </a:solidFill>
            <a:ln>
              <a:noFill/>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Vindmøller!$D$234:$Z$234</c:f>
              <c:numCache>
                <c:formatCode>#,##0</c:formatCode>
                <c:ptCount val="23"/>
                <c:pt idx="0">
                  <c:v>152.6</c:v>
                </c:pt>
                <c:pt idx="1">
                  <c:v>152.6</c:v>
                </c:pt>
                <c:pt idx="2">
                  <c:v>152.6</c:v>
                </c:pt>
                <c:pt idx="3">
                  <c:v>497.6</c:v>
                </c:pt>
                <c:pt idx="4">
                  <c:v>497.6</c:v>
                </c:pt>
                <c:pt idx="5">
                  <c:v>497.6</c:v>
                </c:pt>
                <c:pt idx="6">
                  <c:v>497.6</c:v>
                </c:pt>
                <c:pt idx="7">
                  <c:v>497.6</c:v>
                </c:pt>
                <c:pt idx="8">
                  <c:v>607.6</c:v>
                </c:pt>
                <c:pt idx="9">
                  <c:v>607.6</c:v>
                </c:pt>
                <c:pt idx="10">
                  <c:v>607.6</c:v>
                </c:pt>
                <c:pt idx="11">
                  <c:v>559.79999999999995</c:v>
                </c:pt>
                <c:pt idx="12">
                  <c:v>559.79999999999995</c:v>
                </c:pt>
                <c:pt idx="13">
                  <c:v>559.79999999999995</c:v>
                </c:pt>
                <c:pt idx="14">
                  <c:v>559.79999999999995</c:v>
                </c:pt>
                <c:pt idx="15">
                  <c:v>559.79999999999995</c:v>
                </c:pt>
                <c:pt idx="16">
                  <c:v>559.79999999999995</c:v>
                </c:pt>
                <c:pt idx="17">
                  <c:v>531.6</c:v>
                </c:pt>
                <c:pt idx="18">
                  <c:v>531.6</c:v>
                </c:pt>
                <c:pt idx="19">
                  <c:v>528</c:v>
                </c:pt>
                <c:pt idx="20">
                  <c:v>528</c:v>
                </c:pt>
                <c:pt idx="21">
                  <c:v>528</c:v>
                </c:pt>
                <c:pt idx="22">
                  <c:v>528</c:v>
                </c:pt>
              </c:numCache>
            </c:numRef>
          </c:val>
        </c:ser>
        <c:dLbls>
          <c:showLegendKey val="0"/>
          <c:showVal val="0"/>
          <c:showCatName val="0"/>
          <c:showSerName val="0"/>
          <c:showPercent val="0"/>
          <c:showBubbleSize val="0"/>
        </c:dLbls>
        <c:axId val="42798080"/>
        <c:axId val="42808064"/>
      </c:areaChart>
      <c:lineChart>
        <c:grouping val="standard"/>
        <c:varyColors val="0"/>
        <c:ser>
          <c:idx val="5"/>
          <c:order val="1"/>
          <c:tx>
            <c:v>Kystnære møller, AF2016</c:v>
          </c:tx>
          <c:spPr>
            <a:ln>
              <a:solidFill>
                <a:schemeClr val="accent3"/>
              </a:solidFill>
              <a:prstDash val="sysDash"/>
            </a:ln>
          </c:spPr>
          <c:marker>
            <c:symbol val="none"/>
          </c:marker>
          <c:cat>
            <c:multiLvlStrRef>
              <c:f>Vindmøller!$D$342:$AA$342</c:f>
            </c:multiLvlStrRef>
          </c:cat>
          <c:val>
            <c:numRef>
              <c:f>Vindmøller!$D$293:$Z$293</c:f>
            </c:numRef>
          </c:val>
          <c:smooth val="0"/>
        </c:ser>
        <c:ser>
          <c:idx val="0"/>
          <c:order val="2"/>
          <c:tx>
            <c:v>Kystnære møller AF17</c:v>
          </c:tx>
          <c:spPr>
            <a:ln>
              <a:solidFill>
                <a:schemeClr val="accent3"/>
              </a:solidFill>
            </a:ln>
          </c:spPr>
          <c:marker>
            <c:symbol val="none"/>
          </c:marker>
          <c:val>
            <c:numRef>
              <c:f>Vindmøller!$D$265:$Z$265</c:f>
            </c:numRef>
          </c:val>
          <c:smooth val="0"/>
        </c:ser>
        <c:dLbls>
          <c:showLegendKey val="0"/>
          <c:showVal val="0"/>
          <c:showCatName val="0"/>
          <c:showSerName val="0"/>
          <c:showPercent val="0"/>
          <c:showBubbleSize val="0"/>
        </c:dLbls>
        <c:marker val="1"/>
        <c:smooth val="0"/>
        <c:axId val="42798080"/>
        <c:axId val="42808064"/>
      </c:lineChart>
      <c:catAx>
        <c:axId val="42798080"/>
        <c:scaling>
          <c:orientation val="minMax"/>
        </c:scaling>
        <c:delete val="0"/>
        <c:axPos val="b"/>
        <c:numFmt formatCode="General" sourceLinked="1"/>
        <c:majorTickMark val="none"/>
        <c:minorTickMark val="none"/>
        <c:tickLblPos val="nextTo"/>
        <c:txPr>
          <a:bodyPr rot="0" vert="horz"/>
          <a:lstStyle/>
          <a:p>
            <a:pPr>
              <a:defRPr/>
            </a:pPr>
            <a:endParaRPr lang="da-DK"/>
          </a:p>
        </c:txPr>
        <c:crossAx val="42808064"/>
        <c:crosses val="autoZero"/>
        <c:auto val="1"/>
        <c:lblAlgn val="ctr"/>
        <c:lblOffset val="100"/>
        <c:noMultiLvlLbl val="0"/>
      </c:catAx>
      <c:valAx>
        <c:axId val="42808064"/>
        <c:scaling>
          <c:orientation val="minMax"/>
        </c:scaling>
        <c:delete val="0"/>
        <c:axPos val="l"/>
        <c:majorGridlines>
          <c:spPr>
            <a:ln>
              <a:solidFill>
                <a:srgbClr val="D7D7D7"/>
              </a:solidFill>
            </a:ln>
          </c:spPr>
        </c:majorGridlines>
        <c:title>
          <c:tx>
            <c:rich>
              <a:bodyPr rot="-5400000" vert="horz"/>
              <a:lstStyle/>
              <a:p>
                <a:pPr>
                  <a:defRPr/>
                </a:pPr>
                <a:r>
                  <a:rPr lang="da-DK"/>
                  <a:t>MW</a:t>
                </a:r>
                <a:r>
                  <a:rPr lang="da-DK" baseline="0"/>
                  <a:t> (primo år)</a:t>
                </a:r>
                <a:endParaRPr lang="da-DK"/>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 lastClr="FFFFFF">
                    <a:lumMod val="75000"/>
                  </a:sysClr>
                </a:solidFill>
                <a:prstDash val="solid"/>
                <a:round/>
              </a14:hiddenLine>
            </a:ext>
          </a:extLst>
        </c:spPr>
        <c:crossAx val="42798080"/>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37800529439991404"/>
          <c:y val="0.90953200709080162"/>
          <c:w val="0.24398941120017206"/>
          <c:h val="9.0467992909198339E-2"/>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Havmøllekapaciteter</a:t>
            </a:r>
          </a:p>
        </c:rich>
      </c:tx>
      <c:overlay val="0"/>
    </c:title>
    <c:autoTitleDeleted val="0"/>
    <c:plotArea>
      <c:layout>
        <c:manualLayout>
          <c:layoutTarget val="inner"/>
          <c:xMode val="edge"/>
          <c:yMode val="edge"/>
          <c:x val="0.14391507286675459"/>
          <c:y val="0.16217011535547945"/>
          <c:w val="0.81401508074202589"/>
          <c:h val="0.66777306768230915"/>
        </c:manualLayout>
      </c:layout>
      <c:areaChart>
        <c:grouping val="stacked"/>
        <c:varyColors val="0"/>
        <c:ser>
          <c:idx val="10"/>
          <c:order val="0"/>
          <c:tx>
            <c:v>Havmøller</c:v>
          </c:tx>
          <c:spPr>
            <a:solidFill>
              <a:srgbClr val="0097A7"/>
            </a:solidFill>
            <a:ln>
              <a:noFill/>
            </a:ln>
          </c:spPr>
          <c:cat>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Vindmøller!$D$235:$Z$235</c:f>
              <c:numCache>
                <c:formatCode>#,##0</c:formatCode>
                <c:ptCount val="23"/>
                <c:pt idx="0">
                  <c:v>1141.5</c:v>
                </c:pt>
                <c:pt idx="1">
                  <c:v>1548.2000000000003</c:v>
                </c:pt>
                <c:pt idx="2">
                  <c:v>1548.2000000000003</c:v>
                </c:pt>
                <c:pt idx="3">
                  <c:v>1748.2000000000003</c:v>
                </c:pt>
                <c:pt idx="4">
                  <c:v>2148.2000000000003</c:v>
                </c:pt>
                <c:pt idx="5">
                  <c:v>2148.2000000000003</c:v>
                </c:pt>
                <c:pt idx="6">
                  <c:v>2148.2000000000003</c:v>
                </c:pt>
                <c:pt idx="7">
                  <c:v>2148.2000000000003</c:v>
                </c:pt>
                <c:pt idx="8">
                  <c:v>2548.2000000000003</c:v>
                </c:pt>
                <c:pt idx="9">
                  <c:v>2948.2000000000003</c:v>
                </c:pt>
                <c:pt idx="10">
                  <c:v>3188.2</c:v>
                </c:pt>
                <c:pt idx="11">
                  <c:v>3822.6000000000004</c:v>
                </c:pt>
                <c:pt idx="12">
                  <c:v>4222.6000000000004</c:v>
                </c:pt>
                <c:pt idx="13">
                  <c:v>4723</c:v>
                </c:pt>
                <c:pt idx="14">
                  <c:v>5223</c:v>
                </c:pt>
                <c:pt idx="15">
                  <c:v>5223</c:v>
                </c:pt>
                <c:pt idx="16">
                  <c:v>5723</c:v>
                </c:pt>
                <c:pt idx="17">
                  <c:v>6013.7</c:v>
                </c:pt>
                <c:pt idx="18">
                  <c:v>6006.7</c:v>
                </c:pt>
                <c:pt idx="19">
                  <c:v>6606.7</c:v>
                </c:pt>
                <c:pt idx="20">
                  <c:v>7006.7</c:v>
                </c:pt>
                <c:pt idx="21">
                  <c:v>7006.7</c:v>
                </c:pt>
                <c:pt idx="22">
                  <c:v>7506.7</c:v>
                </c:pt>
              </c:numCache>
            </c:numRef>
          </c:val>
        </c:ser>
        <c:dLbls>
          <c:showLegendKey val="0"/>
          <c:showVal val="0"/>
          <c:showCatName val="0"/>
          <c:showSerName val="0"/>
          <c:showPercent val="0"/>
          <c:showBubbleSize val="0"/>
        </c:dLbls>
        <c:axId val="42830848"/>
        <c:axId val="42844928"/>
      </c:areaChart>
      <c:lineChart>
        <c:grouping val="standard"/>
        <c:varyColors val="0"/>
        <c:ser>
          <c:idx val="6"/>
          <c:order val="1"/>
          <c:tx>
            <c:v>Havmøller, AF2016</c:v>
          </c:tx>
          <c:spPr>
            <a:ln>
              <a:solidFill>
                <a:schemeClr val="accent3"/>
              </a:solidFill>
              <a:prstDash val="sysDash"/>
            </a:ln>
          </c:spPr>
          <c:marker>
            <c:symbol val="none"/>
          </c:marker>
          <c:cat>
            <c:multiLvlStrRef>
              <c:f>Vindmøller!$D$342:$AA$342</c:f>
            </c:multiLvlStrRef>
          </c:cat>
          <c:val>
            <c:numRef>
              <c:f>Vindmøller!$D$294:$Z$294</c:f>
            </c:numRef>
          </c:val>
          <c:smooth val="0"/>
        </c:ser>
        <c:ser>
          <c:idx val="0"/>
          <c:order val="2"/>
          <c:tx>
            <c:v>Havmøller AF17</c:v>
          </c:tx>
          <c:spPr>
            <a:ln>
              <a:solidFill>
                <a:schemeClr val="accent3"/>
              </a:solidFill>
            </a:ln>
          </c:spPr>
          <c:marker>
            <c:symbol val="none"/>
          </c:marker>
          <c:val>
            <c:numRef>
              <c:f>Vindmøller!$D$266:$Z$266</c:f>
            </c:numRef>
          </c:val>
          <c:smooth val="0"/>
        </c:ser>
        <c:dLbls>
          <c:showLegendKey val="0"/>
          <c:showVal val="0"/>
          <c:showCatName val="0"/>
          <c:showSerName val="0"/>
          <c:showPercent val="0"/>
          <c:showBubbleSize val="0"/>
        </c:dLbls>
        <c:marker val="1"/>
        <c:smooth val="0"/>
        <c:axId val="42830848"/>
        <c:axId val="42844928"/>
      </c:lineChart>
      <c:catAx>
        <c:axId val="42830848"/>
        <c:scaling>
          <c:orientation val="minMax"/>
        </c:scaling>
        <c:delete val="0"/>
        <c:axPos val="b"/>
        <c:numFmt formatCode="General" sourceLinked="1"/>
        <c:majorTickMark val="none"/>
        <c:minorTickMark val="none"/>
        <c:tickLblPos val="nextTo"/>
        <c:txPr>
          <a:bodyPr rot="0" vert="horz"/>
          <a:lstStyle/>
          <a:p>
            <a:pPr>
              <a:defRPr/>
            </a:pPr>
            <a:endParaRPr lang="da-DK"/>
          </a:p>
        </c:txPr>
        <c:crossAx val="42844928"/>
        <c:crosses val="autoZero"/>
        <c:auto val="1"/>
        <c:lblAlgn val="ctr"/>
        <c:lblOffset val="100"/>
        <c:noMultiLvlLbl val="0"/>
      </c:catAx>
      <c:valAx>
        <c:axId val="42844928"/>
        <c:scaling>
          <c:orientation val="minMax"/>
        </c:scaling>
        <c:delete val="0"/>
        <c:axPos val="l"/>
        <c:majorGridlines>
          <c:spPr>
            <a:ln>
              <a:solidFill>
                <a:srgbClr val="D7D7D7"/>
              </a:solidFill>
            </a:ln>
          </c:spPr>
        </c:majorGridlines>
        <c:title>
          <c:tx>
            <c:rich>
              <a:bodyPr rot="-5400000" vert="horz"/>
              <a:lstStyle/>
              <a:p>
                <a:pPr>
                  <a:defRPr/>
                </a:pPr>
                <a:r>
                  <a:rPr lang="da-DK"/>
                  <a:t>MW</a:t>
                </a:r>
                <a:r>
                  <a:rPr lang="da-DK" baseline="0"/>
                  <a:t> (primo år)</a:t>
                </a:r>
                <a:endParaRPr lang="da-DK"/>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 lastClr="FFFFFF">
                    <a:lumMod val="75000"/>
                  </a:sysClr>
                </a:solidFill>
                <a:prstDash val="solid"/>
                <a:round/>
              </a14:hiddenLine>
            </a:ext>
          </a:extLst>
        </c:spPr>
        <c:crossAx val="42830848"/>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0.41886859650868641"/>
          <c:y val="0.9196314960629921"/>
          <c:w val="0.16226280698262724"/>
          <c:h val="8.0368503937007868E-2"/>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Benyttelsestid</a:t>
            </a:r>
          </a:p>
        </c:rich>
      </c:tx>
      <c:overlay val="0"/>
    </c:title>
    <c:autoTitleDeleted val="0"/>
    <c:plotArea>
      <c:layout>
        <c:manualLayout>
          <c:layoutTarget val="inner"/>
          <c:xMode val="edge"/>
          <c:yMode val="edge"/>
          <c:x val="0.16607193638530152"/>
          <c:y val="0.14291189767571535"/>
          <c:w val="0.78909470691163608"/>
          <c:h val="0.64769234216230409"/>
        </c:manualLayout>
      </c:layout>
      <c:scatterChart>
        <c:scatterStyle val="lineMarker"/>
        <c:varyColors val="0"/>
        <c:ser>
          <c:idx val="0"/>
          <c:order val="0"/>
          <c:tx>
            <c:v>Landmøller</c:v>
          </c:tx>
          <c:spPr>
            <a:ln>
              <a:solidFill>
                <a:srgbClr val="0097A7"/>
              </a:solidFill>
            </a:ln>
          </c:spPr>
          <c:marker>
            <c:symbol val="none"/>
          </c:marker>
          <c:xVal>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Vindmøller!$D$239:$Z$239</c:f>
              <c:numCache>
                <c:formatCode>#,##0</c:formatCode>
                <c:ptCount val="23"/>
                <c:pt idx="0">
                  <c:v>2399.5445144269811</c:v>
                </c:pt>
                <c:pt idx="1">
                  <c:v>2436.5061062054388</c:v>
                </c:pt>
                <c:pt idx="2">
                  <c:v>2457.9294060296693</c:v>
                </c:pt>
                <c:pt idx="3">
                  <c:v>2491.5565306690041</c:v>
                </c:pt>
                <c:pt idx="4">
                  <c:v>2512.163784921152</c:v>
                </c:pt>
                <c:pt idx="5">
                  <c:v>2517.9056452187947</c:v>
                </c:pt>
                <c:pt idx="6">
                  <c:v>2541.9601700000003</c:v>
                </c:pt>
                <c:pt idx="7">
                  <c:v>2557.4668100000004</c:v>
                </c:pt>
                <c:pt idx="8">
                  <c:v>2600.1058700000012</c:v>
                </c:pt>
                <c:pt idx="9">
                  <c:v>2667.3413100000002</c:v>
                </c:pt>
                <c:pt idx="10">
                  <c:v>2734.9909100000004</c:v>
                </c:pt>
                <c:pt idx="11">
                  <c:v>2811.4001499999999</c:v>
                </c:pt>
                <c:pt idx="12">
                  <c:v>2948.0559400000002</c:v>
                </c:pt>
                <c:pt idx="13">
                  <c:v>2974.5689399999997</c:v>
                </c:pt>
                <c:pt idx="14">
                  <c:v>3056.7888500000004</c:v>
                </c:pt>
                <c:pt idx="15">
                  <c:v>3062.3000699999998</c:v>
                </c:pt>
                <c:pt idx="16">
                  <c:v>3066.52367</c:v>
                </c:pt>
                <c:pt idx="17">
                  <c:v>3077.6549199999999</c:v>
                </c:pt>
                <c:pt idx="18">
                  <c:v>3088.75162</c:v>
                </c:pt>
                <c:pt idx="19">
                  <c:v>3099.9504400000001</c:v>
                </c:pt>
                <c:pt idx="20">
                  <c:v>3109.8341900000005</c:v>
                </c:pt>
                <c:pt idx="21">
                  <c:v>3127.5239900000001</c:v>
                </c:pt>
                <c:pt idx="22">
                  <c:v>3131.6968300000003</c:v>
                </c:pt>
              </c:numCache>
            </c:numRef>
          </c:yVal>
          <c:smooth val="0"/>
        </c:ser>
        <c:ser>
          <c:idx val="1"/>
          <c:order val="1"/>
          <c:tx>
            <c:v>Kystnære møller</c:v>
          </c:tx>
          <c:spPr>
            <a:ln>
              <a:solidFill>
                <a:srgbClr val="673AB7"/>
              </a:solidFill>
            </a:ln>
          </c:spPr>
          <c:marker>
            <c:symbol val="none"/>
          </c:marker>
          <c:xVal>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Vindmøller!$D$240:$Z$240</c:f>
              <c:numCache>
                <c:formatCode>#,##0</c:formatCode>
                <c:ptCount val="23"/>
                <c:pt idx="0">
                  <c:v>3281.5858453473134</c:v>
                </c:pt>
                <c:pt idx="1">
                  <c:v>3281.5858453473134</c:v>
                </c:pt>
                <c:pt idx="2">
                  <c:v>3281.5858453473134</c:v>
                </c:pt>
                <c:pt idx="3">
                  <c:v>4143.9308681672019</c:v>
                </c:pt>
                <c:pt idx="4">
                  <c:v>4143.9308681672019</c:v>
                </c:pt>
                <c:pt idx="5">
                  <c:v>4143.9308681672019</c:v>
                </c:pt>
                <c:pt idx="6">
                  <c:v>4143.9308681672019</c:v>
                </c:pt>
                <c:pt idx="7">
                  <c:v>4143.9308681672019</c:v>
                </c:pt>
                <c:pt idx="8">
                  <c:v>4223.2060566161954</c:v>
                </c:pt>
                <c:pt idx="9">
                  <c:v>4223.2060566161954</c:v>
                </c:pt>
                <c:pt idx="10">
                  <c:v>4223.2060566161954</c:v>
                </c:pt>
                <c:pt idx="11">
                  <c:v>4296.0342979635589</c:v>
                </c:pt>
                <c:pt idx="12">
                  <c:v>4296.0342979635589</c:v>
                </c:pt>
                <c:pt idx="13">
                  <c:v>4296.0342979635589</c:v>
                </c:pt>
                <c:pt idx="14">
                  <c:v>4296.0342979635589</c:v>
                </c:pt>
                <c:pt idx="15">
                  <c:v>4296.0342979635589</c:v>
                </c:pt>
                <c:pt idx="16">
                  <c:v>4296.0342979635589</c:v>
                </c:pt>
                <c:pt idx="17">
                  <c:v>4351.4672686230242</c:v>
                </c:pt>
                <c:pt idx="18">
                  <c:v>4351.4672686230242</c:v>
                </c:pt>
                <c:pt idx="19">
                  <c:v>4357.954545454546</c:v>
                </c:pt>
                <c:pt idx="20">
                  <c:v>4357.954545454546</c:v>
                </c:pt>
                <c:pt idx="21">
                  <c:v>4357.954545454546</c:v>
                </c:pt>
                <c:pt idx="22">
                  <c:v>4357.954545454546</c:v>
                </c:pt>
              </c:numCache>
            </c:numRef>
          </c:yVal>
          <c:smooth val="0"/>
        </c:ser>
        <c:ser>
          <c:idx val="2"/>
          <c:order val="2"/>
          <c:tx>
            <c:v>Havmøller</c:v>
          </c:tx>
          <c:spPr>
            <a:ln>
              <a:solidFill>
                <a:srgbClr val="FF5252"/>
              </a:solidFill>
            </a:ln>
          </c:spPr>
          <c:marker>
            <c:symbol val="none"/>
          </c:marker>
          <c:xVal>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Vindmøller!$D$241:$Z$241</c:f>
              <c:numCache>
                <c:formatCode>#,##0</c:formatCode>
                <c:ptCount val="23"/>
                <c:pt idx="0">
                  <c:v>4196.1016206745517</c:v>
                </c:pt>
                <c:pt idx="1">
                  <c:v>4210.260302286526</c:v>
                </c:pt>
                <c:pt idx="2">
                  <c:v>4210.260302286526</c:v>
                </c:pt>
                <c:pt idx="3">
                  <c:v>4214.8066582770844</c:v>
                </c:pt>
                <c:pt idx="4">
                  <c:v>4221.3597430406844</c:v>
                </c:pt>
                <c:pt idx="5">
                  <c:v>4221.3597430406844</c:v>
                </c:pt>
                <c:pt idx="6">
                  <c:v>4221.3597430406844</c:v>
                </c:pt>
                <c:pt idx="7">
                  <c:v>4221.3597430406844</c:v>
                </c:pt>
                <c:pt idx="8">
                  <c:v>4265.0988933364724</c:v>
                </c:pt>
                <c:pt idx="9">
                  <c:v>4296.9693372227121</c:v>
                </c:pt>
                <c:pt idx="10">
                  <c:v>4332.3270183802779</c:v>
                </c:pt>
                <c:pt idx="11">
                  <c:v>4425.6697012504574</c:v>
                </c:pt>
                <c:pt idx="12">
                  <c:v>4446.9201439871167</c:v>
                </c:pt>
                <c:pt idx="13">
                  <c:v>4468.4236713952987</c:v>
                </c:pt>
                <c:pt idx="14">
                  <c:v>4485.8060501627415</c:v>
                </c:pt>
                <c:pt idx="15">
                  <c:v>4485.8060501627415</c:v>
                </c:pt>
                <c:pt idx="16">
                  <c:v>4500.1511445046299</c:v>
                </c:pt>
                <c:pt idx="17">
                  <c:v>4502.1742022382223</c:v>
                </c:pt>
                <c:pt idx="18">
                  <c:v>4533.0172973512908</c:v>
                </c:pt>
                <c:pt idx="19">
                  <c:v>4543.6413035252099</c:v>
                </c:pt>
                <c:pt idx="20">
                  <c:v>4549.7131317167859</c:v>
                </c:pt>
                <c:pt idx="21">
                  <c:v>4558.2763640515514</c:v>
                </c:pt>
                <c:pt idx="22">
                  <c:v>4564.385815338298</c:v>
                </c:pt>
              </c:numCache>
            </c:numRef>
          </c:yVal>
          <c:smooth val="0"/>
        </c:ser>
        <c:ser>
          <c:idx val="3"/>
          <c:order val="3"/>
          <c:tx>
            <c:v>Landmøller, AF2016</c:v>
          </c:tx>
          <c:spPr>
            <a:ln>
              <a:solidFill>
                <a:schemeClr val="bg2">
                  <a:lumMod val="75000"/>
                </a:schemeClr>
              </a:solidFill>
              <a:prstDash val="sysDash"/>
            </a:ln>
          </c:spPr>
          <c:marker>
            <c:symbol val="none"/>
          </c:marker>
          <c:xVal>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Vindmøller!$D$298:$Z$298</c:f>
            </c:numRef>
          </c:yVal>
          <c:smooth val="0"/>
        </c:ser>
        <c:ser>
          <c:idx val="4"/>
          <c:order val="4"/>
          <c:tx>
            <c:v>Kystnære møller, AF2016</c:v>
          </c:tx>
          <c:spPr>
            <a:ln>
              <a:solidFill>
                <a:schemeClr val="tx2">
                  <a:lumMod val="75000"/>
                </a:schemeClr>
              </a:solidFill>
              <a:prstDash val="sysDash"/>
            </a:ln>
          </c:spPr>
          <c:marker>
            <c:symbol val="none"/>
          </c:marker>
          <c:xVal>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Vindmøller!$D$299:$Z$299</c:f>
            </c:numRef>
          </c:yVal>
          <c:smooth val="0"/>
        </c:ser>
        <c:ser>
          <c:idx val="5"/>
          <c:order val="5"/>
          <c:tx>
            <c:v>Havmøller, AF2016</c:v>
          </c:tx>
          <c:spPr>
            <a:ln>
              <a:solidFill>
                <a:schemeClr val="accent6">
                  <a:lumMod val="75000"/>
                </a:schemeClr>
              </a:solidFill>
              <a:prstDash val="sysDash"/>
            </a:ln>
          </c:spPr>
          <c:marker>
            <c:symbol val="none"/>
          </c:marker>
          <c:xVal>
            <c:numRef>
              <c:f>Vindmøller!$D$231:$Z$231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xVal>
          <c:yVal>
            <c:numRef>
              <c:f>Vindmøller!$D$300:$Z$300</c:f>
            </c:numRef>
          </c:yVal>
          <c:smooth val="0"/>
        </c:ser>
        <c:dLbls>
          <c:showLegendKey val="0"/>
          <c:showVal val="0"/>
          <c:showCatName val="0"/>
          <c:showSerName val="0"/>
          <c:showPercent val="0"/>
          <c:showBubbleSize val="0"/>
        </c:dLbls>
        <c:axId val="42901504"/>
        <c:axId val="42903040"/>
      </c:scatterChart>
      <c:valAx>
        <c:axId val="42901504"/>
        <c:scaling>
          <c:orientation val="minMax"/>
          <c:max val="2040"/>
          <c:min val="2018"/>
        </c:scaling>
        <c:delete val="0"/>
        <c:axPos val="b"/>
        <c:numFmt formatCode="General" sourceLinked="1"/>
        <c:majorTickMark val="none"/>
        <c:minorTickMark val="none"/>
        <c:tickLblPos val="nextTo"/>
        <c:txPr>
          <a:bodyPr rot="0" vert="horz"/>
          <a:lstStyle/>
          <a:p>
            <a:pPr>
              <a:defRPr/>
            </a:pPr>
            <a:endParaRPr lang="da-DK"/>
          </a:p>
        </c:txPr>
        <c:crossAx val="42903040"/>
        <c:crosses val="autoZero"/>
        <c:crossBetween val="midCat"/>
        <c:majorUnit val="2"/>
      </c:valAx>
      <c:valAx>
        <c:axId val="42903040"/>
        <c:scaling>
          <c:orientation val="minMax"/>
        </c:scaling>
        <c:delete val="0"/>
        <c:axPos val="l"/>
        <c:majorGridlines>
          <c:spPr>
            <a:ln>
              <a:solidFill>
                <a:srgbClr val="D7D7D7"/>
              </a:solidFill>
            </a:ln>
          </c:spPr>
        </c:majorGridlines>
        <c:title>
          <c:tx>
            <c:rich>
              <a:bodyPr rot="-5400000" vert="horz"/>
              <a:lstStyle/>
              <a:p>
                <a:pPr>
                  <a:defRPr/>
                </a:pPr>
                <a:r>
                  <a:rPr lang="en-US"/>
                  <a:t>Fuldlasttimer (gennemsnit)</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2901504"/>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Udvikling</a:t>
            </a:r>
            <a:r>
              <a:rPr lang="da-DK" sz="1200" baseline="0"/>
              <a:t> i landvind</a:t>
            </a:r>
            <a:endParaRPr lang="da-DK" sz="1200"/>
          </a:p>
        </c:rich>
      </c:tx>
      <c:overlay val="0"/>
    </c:title>
    <c:autoTitleDeleted val="0"/>
    <c:plotArea>
      <c:layout/>
      <c:areaChart>
        <c:grouping val="stacked"/>
        <c:varyColors val="0"/>
        <c:ser>
          <c:idx val="0"/>
          <c:order val="0"/>
          <c:tx>
            <c:strRef>
              <c:f>Vindmøller!$B$455</c:f>
              <c:strCache>
                <c:ptCount val="1"/>
                <c:pt idx="0">
                  <c:v>Landmøller, før 2008</c:v>
                </c:pt>
              </c:strCache>
            </c:strRef>
          </c:tx>
          <c:spPr>
            <a:solidFill>
              <a:srgbClr val="0097A7"/>
            </a:solidFill>
            <a:ln>
              <a:solidFill>
                <a:srgbClr val="0097A7"/>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Vindmøller!$D$455:$Z$455</c:f>
              <c:numCache>
                <c:formatCode>#,##0</c:formatCode>
                <c:ptCount val="23"/>
                <c:pt idx="0">
                  <c:v>2308.1419999999998</c:v>
                </c:pt>
                <c:pt idx="1">
                  <c:v>2223.2304999999997</c:v>
                </c:pt>
                <c:pt idx="2">
                  <c:v>2207.1554999999998</c:v>
                </c:pt>
                <c:pt idx="3">
                  <c:v>2162.2254999999996</c:v>
                </c:pt>
                <c:pt idx="4">
                  <c:v>2162.2254999999996</c:v>
                </c:pt>
                <c:pt idx="5">
                  <c:v>2162.2254999999996</c:v>
                </c:pt>
                <c:pt idx="6">
                  <c:v>2162.2254999999996</c:v>
                </c:pt>
                <c:pt idx="7">
                  <c:v>2098.3395</c:v>
                </c:pt>
                <c:pt idx="8">
                  <c:v>1923.8514999999998</c:v>
                </c:pt>
                <c:pt idx="9">
                  <c:v>1649.0544999999997</c:v>
                </c:pt>
                <c:pt idx="10">
                  <c:v>1371.4655</c:v>
                </c:pt>
                <c:pt idx="11">
                  <c:v>1057.4545000000001</c:v>
                </c:pt>
                <c:pt idx="12">
                  <c:v>495.55700000000007</c:v>
                </c:pt>
                <c:pt idx="13">
                  <c:v>386.39800000000002</c:v>
                </c:pt>
                <c:pt idx="14">
                  <c:v>59.793000000000006</c:v>
                </c:pt>
                <c:pt idx="15">
                  <c:v>38.289000000000001</c:v>
                </c:pt>
                <c:pt idx="16">
                  <c:v>36.136000000000003</c:v>
                </c:pt>
                <c:pt idx="17">
                  <c:v>13.943</c:v>
                </c:pt>
                <c:pt idx="18">
                  <c:v>2.6070000000000002</c:v>
                </c:pt>
                <c:pt idx="19">
                  <c:v>0</c:v>
                </c:pt>
                <c:pt idx="20">
                  <c:v>0</c:v>
                </c:pt>
                <c:pt idx="21">
                  <c:v>0</c:v>
                </c:pt>
                <c:pt idx="22">
                  <c:v>0</c:v>
                </c:pt>
              </c:numCache>
            </c:numRef>
          </c:val>
        </c:ser>
        <c:ser>
          <c:idx val="1"/>
          <c:order val="1"/>
          <c:tx>
            <c:strRef>
              <c:f>Vindmøller!$B$456</c:f>
              <c:strCache>
                <c:ptCount val="1"/>
                <c:pt idx="0">
                  <c:v>Landmøller, 2008-2013</c:v>
                </c:pt>
              </c:strCache>
            </c:strRef>
          </c:tx>
          <c:spPr>
            <a:solidFill>
              <a:srgbClr val="673AB7"/>
            </a:solidFill>
            <a:ln>
              <a:solidFill>
                <a:srgbClr val="673AB7"/>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Vindmøller!$D$456:$Z$456</c:f>
              <c:numCache>
                <c:formatCode>#,##0</c:formatCode>
                <c:ptCount val="23"/>
                <c:pt idx="0">
                  <c:v>1017.073</c:v>
                </c:pt>
                <c:pt idx="1">
                  <c:v>1017.073</c:v>
                </c:pt>
                <c:pt idx="2">
                  <c:v>1017.073</c:v>
                </c:pt>
                <c:pt idx="3">
                  <c:v>1017.073</c:v>
                </c:pt>
                <c:pt idx="4">
                  <c:v>1017.073</c:v>
                </c:pt>
                <c:pt idx="5">
                  <c:v>1017.073</c:v>
                </c:pt>
                <c:pt idx="6">
                  <c:v>1017.073</c:v>
                </c:pt>
                <c:pt idx="7">
                  <c:v>1017.073</c:v>
                </c:pt>
                <c:pt idx="8">
                  <c:v>1017.073</c:v>
                </c:pt>
                <c:pt idx="9">
                  <c:v>1017.073</c:v>
                </c:pt>
                <c:pt idx="10">
                  <c:v>1017.073</c:v>
                </c:pt>
                <c:pt idx="11">
                  <c:v>1017.073</c:v>
                </c:pt>
                <c:pt idx="12">
                  <c:v>1017.073</c:v>
                </c:pt>
                <c:pt idx="13">
                  <c:v>1017.073</c:v>
                </c:pt>
                <c:pt idx="14">
                  <c:v>1017.073</c:v>
                </c:pt>
                <c:pt idx="15">
                  <c:v>1017.073</c:v>
                </c:pt>
                <c:pt idx="16">
                  <c:v>948.08899999999994</c:v>
                </c:pt>
                <c:pt idx="17">
                  <c:v>845.62899999999991</c:v>
                </c:pt>
                <c:pt idx="18">
                  <c:v>691.56</c:v>
                </c:pt>
                <c:pt idx="19">
                  <c:v>504.66800000000001</c:v>
                </c:pt>
                <c:pt idx="20">
                  <c:v>343.08599999999996</c:v>
                </c:pt>
                <c:pt idx="21">
                  <c:v>0</c:v>
                </c:pt>
                <c:pt idx="22">
                  <c:v>0</c:v>
                </c:pt>
              </c:numCache>
            </c:numRef>
          </c:val>
        </c:ser>
        <c:ser>
          <c:idx val="2"/>
          <c:order val="2"/>
          <c:tx>
            <c:strRef>
              <c:f>Vindmøller!$B$457</c:f>
              <c:strCache>
                <c:ptCount val="1"/>
                <c:pt idx="0">
                  <c:v>Landmøller, 2014-2019</c:v>
                </c:pt>
              </c:strCache>
            </c:strRef>
          </c:tx>
          <c:spPr>
            <a:solidFill>
              <a:srgbClr val="FF5252"/>
            </a:solidFill>
            <a:ln>
              <a:solidFill>
                <a:srgbClr val="FF5252"/>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Vindmøller!$D$457:$Z$457</c:f>
              <c:numCache>
                <c:formatCode>#,##0</c:formatCode>
                <c:ptCount val="23"/>
                <c:pt idx="0">
                  <c:v>903.45899999999995</c:v>
                </c:pt>
                <c:pt idx="1">
                  <c:v>1103.0239999999999</c:v>
                </c:pt>
                <c:pt idx="2">
                  <c:v>1217.0239999999999</c:v>
                </c:pt>
                <c:pt idx="3">
                  <c:v>1217.0239999999999</c:v>
                </c:pt>
                <c:pt idx="4">
                  <c:v>1217.0239999999999</c:v>
                </c:pt>
                <c:pt idx="5">
                  <c:v>1217.0239999999999</c:v>
                </c:pt>
                <c:pt idx="6">
                  <c:v>1217.0239999999999</c:v>
                </c:pt>
                <c:pt idx="7">
                  <c:v>1217.0239999999999</c:v>
                </c:pt>
                <c:pt idx="8">
                  <c:v>1217.0239999999999</c:v>
                </c:pt>
                <c:pt idx="9">
                  <c:v>1217.0239999999999</c:v>
                </c:pt>
                <c:pt idx="10">
                  <c:v>1217.0239999999999</c:v>
                </c:pt>
                <c:pt idx="11">
                  <c:v>1217.0239999999999</c:v>
                </c:pt>
                <c:pt idx="12">
                  <c:v>1217.0239999999999</c:v>
                </c:pt>
                <c:pt idx="13">
                  <c:v>1217.0239999999999</c:v>
                </c:pt>
                <c:pt idx="14">
                  <c:v>1217.0239999999999</c:v>
                </c:pt>
                <c:pt idx="15">
                  <c:v>1217.0239999999999</c:v>
                </c:pt>
                <c:pt idx="16">
                  <c:v>1217.0239999999999</c:v>
                </c:pt>
                <c:pt idx="17">
                  <c:v>1217.0239999999999</c:v>
                </c:pt>
                <c:pt idx="18">
                  <c:v>1217.0239999999999</c:v>
                </c:pt>
                <c:pt idx="19">
                  <c:v>1217.0239999999999</c:v>
                </c:pt>
                <c:pt idx="20">
                  <c:v>1217.0239999999999</c:v>
                </c:pt>
                <c:pt idx="21">
                  <c:v>1217.0239999999999</c:v>
                </c:pt>
                <c:pt idx="22">
                  <c:v>1112.703</c:v>
                </c:pt>
              </c:numCache>
            </c:numRef>
          </c:val>
        </c:ser>
        <c:ser>
          <c:idx val="3"/>
          <c:order val="3"/>
          <c:tx>
            <c:strRef>
              <c:f>Vindmøller!$B$458</c:f>
              <c:strCache>
                <c:ptCount val="1"/>
                <c:pt idx="0">
                  <c:v>Landmøller, 2020-2030</c:v>
                </c:pt>
              </c:strCache>
            </c:strRef>
          </c:tx>
          <c:spPr>
            <a:solidFill>
              <a:srgbClr val="0091EA"/>
            </a:solidFill>
            <a:ln>
              <a:solidFill>
                <a:srgbClr val="0091EA"/>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Vindmøller!$D$458:$Z$458</c:f>
              <c:numCache>
                <c:formatCode>#,##0</c:formatCode>
                <c:ptCount val="23"/>
                <c:pt idx="0">
                  <c:v>0</c:v>
                </c:pt>
                <c:pt idx="1">
                  <c:v>0</c:v>
                </c:pt>
                <c:pt idx="2">
                  <c:v>0</c:v>
                </c:pt>
                <c:pt idx="3">
                  <c:v>119</c:v>
                </c:pt>
                <c:pt idx="4">
                  <c:v>269.14600000000064</c:v>
                </c:pt>
                <c:pt idx="5">
                  <c:v>343.99600000000066</c:v>
                </c:pt>
                <c:pt idx="6">
                  <c:v>603.67750000000046</c:v>
                </c:pt>
                <c:pt idx="7">
                  <c:v>667.56350000000043</c:v>
                </c:pt>
                <c:pt idx="8">
                  <c:v>842.05150000000049</c:v>
                </c:pt>
                <c:pt idx="9">
                  <c:v>1116.8485000000005</c:v>
                </c:pt>
                <c:pt idx="10">
                  <c:v>1394.4375000000005</c:v>
                </c:pt>
                <c:pt idx="11">
                  <c:v>1708.4485000000004</c:v>
                </c:pt>
                <c:pt idx="12">
                  <c:v>2270.3460000000005</c:v>
                </c:pt>
                <c:pt idx="13">
                  <c:v>2379.5050000000001</c:v>
                </c:pt>
                <c:pt idx="14">
                  <c:v>2379.5050000000001</c:v>
                </c:pt>
                <c:pt idx="15">
                  <c:v>2379.5050000000001</c:v>
                </c:pt>
                <c:pt idx="16">
                  <c:v>2379.5050000000001</c:v>
                </c:pt>
                <c:pt idx="17">
                  <c:v>2379.5050000000001</c:v>
                </c:pt>
                <c:pt idx="18">
                  <c:v>2379.5050000000001</c:v>
                </c:pt>
                <c:pt idx="19">
                  <c:v>2379.5050000000001</c:v>
                </c:pt>
                <c:pt idx="20">
                  <c:v>2379.5050000000001</c:v>
                </c:pt>
                <c:pt idx="21">
                  <c:v>2379.5050000000001</c:v>
                </c:pt>
                <c:pt idx="22">
                  <c:v>2379.5050000000001</c:v>
                </c:pt>
              </c:numCache>
            </c:numRef>
          </c:val>
        </c:ser>
        <c:ser>
          <c:idx val="5"/>
          <c:order val="4"/>
          <c:tx>
            <c:strRef>
              <c:f>Vindmøller!$B$459</c:f>
              <c:strCache>
                <c:ptCount val="1"/>
                <c:pt idx="0">
                  <c:v>Landmøller, 2031-2040</c:v>
                </c:pt>
              </c:strCache>
            </c:strRef>
          </c:tx>
          <c:spPr>
            <a:solidFill>
              <a:srgbClr val="1DE2CD"/>
            </a:solidFill>
            <a:ln>
              <a:solidFill>
                <a:srgbClr val="1DE2CD"/>
              </a:solidFill>
            </a:ln>
          </c:spPr>
          <c:val>
            <c:numRef>
              <c:f>Vindmøller!$D$459:$Z$459</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326.60500000000002</c:v>
                </c:pt>
                <c:pt idx="15">
                  <c:v>348.10900000000004</c:v>
                </c:pt>
                <c:pt idx="16">
                  <c:v>419.24600000000004</c:v>
                </c:pt>
                <c:pt idx="17">
                  <c:v>543.899</c:v>
                </c:pt>
                <c:pt idx="18">
                  <c:v>709.30399999999997</c:v>
                </c:pt>
                <c:pt idx="19">
                  <c:v>898.80300000000011</c:v>
                </c:pt>
                <c:pt idx="20">
                  <c:v>1060.3850000000002</c:v>
                </c:pt>
                <c:pt idx="21">
                  <c:v>1403.471</c:v>
                </c:pt>
                <c:pt idx="22">
                  <c:v>1507.7920000000001</c:v>
                </c:pt>
              </c:numCache>
            </c:numRef>
          </c:val>
        </c:ser>
        <c:dLbls>
          <c:showLegendKey val="0"/>
          <c:showVal val="0"/>
          <c:showCatName val="0"/>
          <c:showSerName val="0"/>
          <c:showPercent val="0"/>
          <c:showBubbleSize val="0"/>
        </c:dLbls>
        <c:axId val="43231872"/>
        <c:axId val="43237760"/>
      </c:areaChart>
      <c:catAx>
        <c:axId val="43231872"/>
        <c:scaling>
          <c:orientation val="minMax"/>
        </c:scaling>
        <c:delete val="0"/>
        <c:axPos val="b"/>
        <c:numFmt formatCode="0" sourceLinked="1"/>
        <c:majorTickMark val="none"/>
        <c:minorTickMark val="none"/>
        <c:tickLblPos val="nextTo"/>
        <c:txPr>
          <a:bodyPr rot="0" vert="horz"/>
          <a:lstStyle/>
          <a:p>
            <a:pPr>
              <a:defRPr/>
            </a:pPr>
            <a:endParaRPr lang="da-DK"/>
          </a:p>
        </c:txPr>
        <c:crossAx val="43237760"/>
        <c:crosses val="autoZero"/>
        <c:auto val="1"/>
        <c:lblAlgn val="ctr"/>
        <c:lblOffset val="100"/>
        <c:noMultiLvlLbl val="0"/>
      </c:catAx>
      <c:valAx>
        <c:axId val="43237760"/>
        <c:scaling>
          <c:orientation val="minMax"/>
        </c:scaling>
        <c:delete val="0"/>
        <c:axPos val="l"/>
        <c:majorGridlines>
          <c:spPr>
            <a:ln>
              <a:solidFill>
                <a:srgbClr val="D7D7D7"/>
              </a:solidFill>
            </a:ln>
          </c:spPr>
        </c:majorGridlines>
        <c:title>
          <c:tx>
            <c:rich>
              <a:bodyPr rot="-5400000" vert="horz"/>
              <a:lstStyle/>
              <a:p>
                <a:pPr>
                  <a:defRPr/>
                </a:pPr>
                <a:r>
                  <a:rPr lang="da-DK"/>
                  <a:t>MW</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323187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Udvikling i hav- og kystvind</a:t>
            </a:r>
          </a:p>
        </c:rich>
      </c:tx>
      <c:overlay val="0"/>
    </c:title>
    <c:autoTitleDeleted val="0"/>
    <c:plotArea>
      <c:layout/>
      <c:areaChart>
        <c:grouping val="stacked"/>
        <c:varyColors val="0"/>
        <c:ser>
          <c:idx val="0"/>
          <c:order val="0"/>
          <c:tx>
            <c:strRef>
              <c:f>Vindmøller!$B$465</c:f>
              <c:strCache>
                <c:ptCount val="1"/>
                <c:pt idx="0">
                  <c:v>Havmøller</c:v>
                </c:pt>
              </c:strCache>
            </c:strRef>
          </c:tx>
          <c:spPr>
            <a:solidFill>
              <a:srgbClr val="0097A7"/>
            </a:solidFill>
            <a:ln>
              <a:solidFill>
                <a:srgbClr val="0097A7"/>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Vindmøller!$D$465:$Z$465</c:f>
              <c:numCache>
                <c:formatCode>#,##0</c:formatCode>
                <c:ptCount val="23"/>
                <c:pt idx="0">
                  <c:v>1141.5</c:v>
                </c:pt>
                <c:pt idx="1">
                  <c:v>1548.2000000000003</c:v>
                </c:pt>
                <c:pt idx="2">
                  <c:v>1548.2000000000003</c:v>
                </c:pt>
                <c:pt idx="3">
                  <c:v>1748.2000000000003</c:v>
                </c:pt>
                <c:pt idx="4">
                  <c:v>2148.2000000000003</c:v>
                </c:pt>
                <c:pt idx="5">
                  <c:v>2148.2000000000003</c:v>
                </c:pt>
                <c:pt idx="6">
                  <c:v>2148.2000000000003</c:v>
                </c:pt>
                <c:pt idx="7">
                  <c:v>2148.2000000000003</c:v>
                </c:pt>
                <c:pt idx="8">
                  <c:v>2548.2000000000003</c:v>
                </c:pt>
                <c:pt idx="9">
                  <c:v>2948.2000000000003</c:v>
                </c:pt>
                <c:pt idx="10">
                  <c:v>3188.2</c:v>
                </c:pt>
                <c:pt idx="11">
                  <c:v>3822.6000000000004</c:v>
                </c:pt>
                <c:pt idx="12">
                  <c:v>4222.6000000000004</c:v>
                </c:pt>
                <c:pt idx="13">
                  <c:v>4723</c:v>
                </c:pt>
                <c:pt idx="14">
                  <c:v>5223</c:v>
                </c:pt>
                <c:pt idx="15">
                  <c:v>5223</c:v>
                </c:pt>
                <c:pt idx="16">
                  <c:v>5723</c:v>
                </c:pt>
                <c:pt idx="17">
                  <c:v>6013.7</c:v>
                </c:pt>
                <c:pt idx="18">
                  <c:v>6006.7</c:v>
                </c:pt>
                <c:pt idx="19">
                  <c:v>6606.7</c:v>
                </c:pt>
                <c:pt idx="20">
                  <c:v>7006.7</c:v>
                </c:pt>
                <c:pt idx="21">
                  <c:v>7006.7</c:v>
                </c:pt>
                <c:pt idx="22">
                  <c:v>7506.7</c:v>
                </c:pt>
              </c:numCache>
            </c:numRef>
          </c:val>
        </c:ser>
        <c:ser>
          <c:idx val="1"/>
          <c:order val="1"/>
          <c:tx>
            <c:strRef>
              <c:f>Vindmøller!$B$466</c:f>
              <c:strCache>
                <c:ptCount val="1"/>
                <c:pt idx="0">
                  <c:v>Kystnære møller</c:v>
                </c:pt>
              </c:strCache>
            </c:strRef>
          </c:tx>
          <c:spPr>
            <a:solidFill>
              <a:srgbClr val="1D4C57"/>
            </a:solidFill>
            <a:ln>
              <a:solidFill>
                <a:srgbClr val="1D4C57"/>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Vindmøller!$D$466:$Z$466</c:f>
              <c:numCache>
                <c:formatCode>#,##0</c:formatCode>
                <c:ptCount val="23"/>
                <c:pt idx="0">
                  <c:v>152.6</c:v>
                </c:pt>
                <c:pt idx="1">
                  <c:v>152.6</c:v>
                </c:pt>
                <c:pt idx="2">
                  <c:v>152.6</c:v>
                </c:pt>
                <c:pt idx="3">
                  <c:v>497.6</c:v>
                </c:pt>
                <c:pt idx="4">
                  <c:v>497.6</c:v>
                </c:pt>
                <c:pt idx="5">
                  <c:v>497.6</c:v>
                </c:pt>
                <c:pt idx="6">
                  <c:v>497.6</c:v>
                </c:pt>
                <c:pt idx="7">
                  <c:v>497.6</c:v>
                </c:pt>
                <c:pt idx="8">
                  <c:v>607.6</c:v>
                </c:pt>
                <c:pt idx="9">
                  <c:v>607.6</c:v>
                </c:pt>
                <c:pt idx="10">
                  <c:v>607.6</c:v>
                </c:pt>
                <c:pt idx="11">
                  <c:v>559.79999999999995</c:v>
                </c:pt>
                <c:pt idx="12">
                  <c:v>559.79999999999995</c:v>
                </c:pt>
                <c:pt idx="13">
                  <c:v>559.79999999999995</c:v>
                </c:pt>
                <c:pt idx="14">
                  <c:v>559.79999999999995</c:v>
                </c:pt>
                <c:pt idx="15">
                  <c:v>559.79999999999995</c:v>
                </c:pt>
                <c:pt idx="16">
                  <c:v>559.79999999999995</c:v>
                </c:pt>
                <c:pt idx="17">
                  <c:v>531.6</c:v>
                </c:pt>
                <c:pt idx="18">
                  <c:v>531.6</c:v>
                </c:pt>
                <c:pt idx="19">
                  <c:v>528</c:v>
                </c:pt>
                <c:pt idx="20">
                  <c:v>528</c:v>
                </c:pt>
                <c:pt idx="21">
                  <c:v>528</c:v>
                </c:pt>
                <c:pt idx="22">
                  <c:v>528</c:v>
                </c:pt>
              </c:numCache>
            </c:numRef>
          </c:val>
        </c:ser>
        <c:dLbls>
          <c:showLegendKey val="0"/>
          <c:showVal val="0"/>
          <c:showCatName val="0"/>
          <c:showSerName val="0"/>
          <c:showPercent val="0"/>
          <c:showBubbleSize val="0"/>
        </c:dLbls>
        <c:axId val="43253120"/>
        <c:axId val="43009152"/>
      </c:areaChart>
      <c:catAx>
        <c:axId val="43253120"/>
        <c:scaling>
          <c:orientation val="minMax"/>
        </c:scaling>
        <c:delete val="0"/>
        <c:axPos val="b"/>
        <c:numFmt formatCode="0" sourceLinked="1"/>
        <c:majorTickMark val="none"/>
        <c:minorTickMark val="none"/>
        <c:tickLblPos val="nextTo"/>
        <c:txPr>
          <a:bodyPr rot="0" vert="horz"/>
          <a:lstStyle/>
          <a:p>
            <a:pPr>
              <a:defRPr/>
            </a:pPr>
            <a:endParaRPr lang="da-DK"/>
          </a:p>
        </c:txPr>
        <c:crossAx val="43009152"/>
        <c:crosses val="autoZero"/>
        <c:auto val="1"/>
        <c:lblAlgn val="ctr"/>
        <c:lblOffset val="100"/>
        <c:noMultiLvlLbl val="0"/>
      </c:catAx>
      <c:valAx>
        <c:axId val="43009152"/>
        <c:scaling>
          <c:orientation val="minMax"/>
        </c:scaling>
        <c:delete val="0"/>
        <c:axPos val="l"/>
        <c:majorGridlines>
          <c:spPr>
            <a:ln>
              <a:solidFill>
                <a:srgbClr val="D7D7D7"/>
              </a:solidFill>
            </a:ln>
          </c:spPr>
        </c:majorGridlines>
        <c:title>
          <c:tx>
            <c:rich>
              <a:bodyPr rot="-5400000" vert="horz"/>
              <a:lstStyle/>
              <a:p>
                <a:pPr>
                  <a:defRPr/>
                </a:pPr>
                <a:r>
                  <a:rPr lang="da-DK"/>
                  <a:t>MW</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3253120"/>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Udvikling i vindkapacitet</a:t>
            </a:r>
          </a:p>
        </c:rich>
      </c:tx>
      <c:overlay val="0"/>
    </c:title>
    <c:autoTitleDeleted val="0"/>
    <c:plotArea>
      <c:layout/>
      <c:areaChart>
        <c:grouping val="stacked"/>
        <c:varyColors val="0"/>
        <c:ser>
          <c:idx val="2"/>
          <c:order val="0"/>
          <c:tx>
            <c:v>Landmøller</c:v>
          </c:tx>
          <c:spPr>
            <a:solidFill>
              <a:srgbClr val="0097A7"/>
            </a:solidFill>
            <a:ln w="25400">
              <a:no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Vindmøller!$D$461:$Z$461</c:f>
              <c:numCache>
                <c:formatCode>#,##0</c:formatCode>
                <c:ptCount val="23"/>
                <c:pt idx="0">
                  <c:v>4228.674</c:v>
                </c:pt>
                <c:pt idx="1">
                  <c:v>4343.3274999999994</c:v>
                </c:pt>
                <c:pt idx="2">
                  <c:v>4482.2524999999996</c:v>
                </c:pt>
                <c:pt idx="3">
                  <c:v>4647.3224999999993</c:v>
                </c:pt>
                <c:pt idx="4">
                  <c:v>4797.4684999999999</c:v>
                </c:pt>
                <c:pt idx="5">
                  <c:v>4831.3185000000003</c:v>
                </c:pt>
                <c:pt idx="6">
                  <c:v>5000</c:v>
                </c:pt>
                <c:pt idx="7">
                  <c:v>5000</c:v>
                </c:pt>
                <c:pt idx="8">
                  <c:v>5000</c:v>
                </c:pt>
                <c:pt idx="9">
                  <c:v>5000</c:v>
                </c:pt>
                <c:pt idx="10">
                  <c:v>5000</c:v>
                </c:pt>
                <c:pt idx="11">
                  <c:v>5000.0000000000009</c:v>
                </c:pt>
                <c:pt idx="12">
                  <c:v>5000</c:v>
                </c:pt>
                <c:pt idx="13">
                  <c:v>5000</c:v>
                </c:pt>
                <c:pt idx="14">
                  <c:v>5000</c:v>
                </c:pt>
                <c:pt idx="15">
                  <c:v>5000</c:v>
                </c:pt>
                <c:pt idx="16">
                  <c:v>5000</c:v>
                </c:pt>
                <c:pt idx="17">
                  <c:v>5000</c:v>
                </c:pt>
                <c:pt idx="18">
                  <c:v>5000</c:v>
                </c:pt>
                <c:pt idx="19">
                  <c:v>5000</c:v>
                </c:pt>
                <c:pt idx="20">
                  <c:v>5000</c:v>
                </c:pt>
                <c:pt idx="21">
                  <c:v>5000</c:v>
                </c:pt>
                <c:pt idx="22">
                  <c:v>5000</c:v>
                </c:pt>
              </c:numCache>
            </c:numRef>
          </c:val>
        </c:ser>
        <c:ser>
          <c:idx val="1"/>
          <c:order val="1"/>
          <c:tx>
            <c:strRef>
              <c:f>Vindmøller!$B$466</c:f>
              <c:strCache>
                <c:ptCount val="1"/>
                <c:pt idx="0">
                  <c:v>Kystnære møller</c:v>
                </c:pt>
              </c:strCache>
            </c:strRef>
          </c:tx>
          <c:spPr>
            <a:solidFill>
              <a:srgbClr val="673AB7"/>
            </a:solidFill>
            <a:ln>
              <a:solidFill>
                <a:srgbClr val="673AB7"/>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Vindmøller!$D$466:$Z$466</c:f>
              <c:numCache>
                <c:formatCode>#,##0</c:formatCode>
                <c:ptCount val="23"/>
                <c:pt idx="0">
                  <c:v>152.6</c:v>
                </c:pt>
                <c:pt idx="1">
                  <c:v>152.6</c:v>
                </c:pt>
                <c:pt idx="2">
                  <c:v>152.6</c:v>
                </c:pt>
                <c:pt idx="3">
                  <c:v>497.6</c:v>
                </c:pt>
                <c:pt idx="4">
                  <c:v>497.6</c:v>
                </c:pt>
                <c:pt idx="5">
                  <c:v>497.6</c:v>
                </c:pt>
                <c:pt idx="6">
                  <c:v>497.6</c:v>
                </c:pt>
                <c:pt idx="7">
                  <c:v>497.6</c:v>
                </c:pt>
                <c:pt idx="8">
                  <c:v>607.6</c:v>
                </c:pt>
                <c:pt idx="9">
                  <c:v>607.6</c:v>
                </c:pt>
                <c:pt idx="10">
                  <c:v>607.6</c:v>
                </c:pt>
                <c:pt idx="11">
                  <c:v>559.79999999999995</c:v>
                </c:pt>
                <c:pt idx="12">
                  <c:v>559.79999999999995</c:v>
                </c:pt>
                <c:pt idx="13">
                  <c:v>559.79999999999995</c:v>
                </c:pt>
                <c:pt idx="14">
                  <c:v>559.79999999999995</c:v>
                </c:pt>
                <c:pt idx="15">
                  <c:v>559.79999999999995</c:v>
                </c:pt>
                <c:pt idx="16">
                  <c:v>559.79999999999995</c:v>
                </c:pt>
                <c:pt idx="17">
                  <c:v>531.6</c:v>
                </c:pt>
                <c:pt idx="18">
                  <c:v>531.6</c:v>
                </c:pt>
                <c:pt idx="19">
                  <c:v>528</c:v>
                </c:pt>
                <c:pt idx="20">
                  <c:v>528</c:v>
                </c:pt>
                <c:pt idx="21">
                  <c:v>528</c:v>
                </c:pt>
                <c:pt idx="22">
                  <c:v>528</c:v>
                </c:pt>
              </c:numCache>
            </c:numRef>
          </c:val>
        </c:ser>
        <c:ser>
          <c:idx val="0"/>
          <c:order val="2"/>
          <c:tx>
            <c:strRef>
              <c:f>Vindmøller!$B$465</c:f>
              <c:strCache>
                <c:ptCount val="1"/>
                <c:pt idx="0">
                  <c:v>Havmøller</c:v>
                </c:pt>
              </c:strCache>
            </c:strRef>
          </c:tx>
          <c:spPr>
            <a:solidFill>
              <a:srgbClr val="FF5252"/>
            </a:solidFill>
            <a:ln>
              <a:solidFill>
                <a:srgbClr val="FF5252"/>
              </a:solidFill>
            </a:ln>
          </c:spPr>
          <c:cat>
            <c:numRef>
              <c:f>Vindmøller!$D$454:$Z$454</c:f>
              <c:numCache>
                <c:formatCode>0</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Vindmøller!$D$465:$Z$465</c:f>
              <c:numCache>
                <c:formatCode>#,##0</c:formatCode>
                <c:ptCount val="23"/>
                <c:pt idx="0">
                  <c:v>1141.5</c:v>
                </c:pt>
                <c:pt idx="1">
                  <c:v>1548.2000000000003</c:v>
                </c:pt>
                <c:pt idx="2">
                  <c:v>1548.2000000000003</c:v>
                </c:pt>
                <c:pt idx="3">
                  <c:v>1748.2000000000003</c:v>
                </c:pt>
                <c:pt idx="4">
                  <c:v>2148.2000000000003</c:v>
                </c:pt>
                <c:pt idx="5">
                  <c:v>2148.2000000000003</c:v>
                </c:pt>
                <c:pt idx="6">
                  <c:v>2148.2000000000003</c:v>
                </c:pt>
                <c:pt idx="7">
                  <c:v>2148.2000000000003</c:v>
                </c:pt>
                <c:pt idx="8">
                  <c:v>2548.2000000000003</c:v>
                </c:pt>
                <c:pt idx="9">
                  <c:v>2948.2000000000003</c:v>
                </c:pt>
                <c:pt idx="10">
                  <c:v>3188.2</c:v>
                </c:pt>
                <c:pt idx="11">
                  <c:v>3822.6000000000004</c:v>
                </c:pt>
                <c:pt idx="12">
                  <c:v>4222.6000000000004</c:v>
                </c:pt>
                <c:pt idx="13">
                  <c:v>4723</c:v>
                </c:pt>
                <c:pt idx="14">
                  <c:v>5223</c:v>
                </c:pt>
                <c:pt idx="15">
                  <c:v>5223</c:v>
                </c:pt>
                <c:pt idx="16">
                  <c:v>5723</c:v>
                </c:pt>
                <c:pt idx="17">
                  <c:v>6013.7</c:v>
                </c:pt>
                <c:pt idx="18">
                  <c:v>6006.7</c:v>
                </c:pt>
                <c:pt idx="19">
                  <c:v>6606.7</c:v>
                </c:pt>
                <c:pt idx="20">
                  <c:v>7006.7</c:v>
                </c:pt>
                <c:pt idx="21">
                  <c:v>7006.7</c:v>
                </c:pt>
                <c:pt idx="22">
                  <c:v>7506.7</c:v>
                </c:pt>
              </c:numCache>
            </c:numRef>
          </c:val>
        </c:ser>
        <c:dLbls>
          <c:showLegendKey val="0"/>
          <c:showVal val="0"/>
          <c:showCatName val="0"/>
          <c:showSerName val="0"/>
          <c:showPercent val="0"/>
          <c:showBubbleSize val="0"/>
        </c:dLbls>
        <c:axId val="43044864"/>
        <c:axId val="43046400"/>
      </c:areaChart>
      <c:catAx>
        <c:axId val="43044864"/>
        <c:scaling>
          <c:orientation val="minMax"/>
        </c:scaling>
        <c:delete val="0"/>
        <c:axPos val="b"/>
        <c:numFmt formatCode="0" sourceLinked="1"/>
        <c:majorTickMark val="none"/>
        <c:minorTickMark val="none"/>
        <c:tickLblPos val="nextTo"/>
        <c:txPr>
          <a:bodyPr rot="0" vert="horz"/>
          <a:lstStyle/>
          <a:p>
            <a:pPr>
              <a:defRPr/>
            </a:pPr>
            <a:endParaRPr lang="da-DK"/>
          </a:p>
        </c:txPr>
        <c:crossAx val="43046400"/>
        <c:crosses val="autoZero"/>
        <c:auto val="1"/>
        <c:lblAlgn val="ctr"/>
        <c:lblOffset val="100"/>
        <c:noMultiLvlLbl val="0"/>
      </c:catAx>
      <c:valAx>
        <c:axId val="43046400"/>
        <c:scaling>
          <c:orientation val="minMax"/>
        </c:scaling>
        <c:delete val="0"/>
        <c:axPos val="l"/>
        <c:majorGridlines>
          <c:spPr>
            <a:ln>
              <a:solidFill>
                <a:srgbClr val="D7D7D7"/>
              </a:solidFill>
            </a:ln>
          </c:spPr>
        </c:majorGridlines>
        <c:title>
          <c:tx>
            <c:rich>
              <a:bodyPr rot="-5400000" vert="horz"/>
              <a:lstStyle/>
              <a:p>
                <a:pPr>
                  <a:defRPr/>
                </a:pPr>
                <a:r>
                  <a:rPr lang="da-DK"/>
                  <a:t>MW</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3044864"/>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da-DK" sz="1400"/>
              <a:t>Fjernvarmeforbrug</a:t>
            </a:r>
            <a:r>
              <a:rPr lang="da-DK" sz="1400" baseline="0"/>
              <a:t> i Danmark</a:t>
            </a:r>
            <a:endParaRPr lang="da-DK" sz="1400"/>
          </a:p>
        </c:rich>
      </c:tx>
      <c:overlay val="0"/>
    </c:title>
    <c:autoTitleDeleted val="0"/>
    <c:plotArea>
      <c:layout/>
      <c:areaChart>
        <c:grouping val="stacked"/>
        <c:varyColors val="0"/>
        <c:ser>
          <c:idx val="0"/>
          <c:order val="0"/>
          <c:tx>
            <c:strRef>
              <c:f>Fjernvarme!$B$8</c:f>
              <c:strCache>
                <c:ptCount val="1"/>
                <c:pt idx="0">
                  <c:v>Husholdninger</c:v>
                </c:pt>
              </c:strCache>
            </c:strRef>
          </c:tx>
          <c:spPr>
            <a:solidFill>
              <a:srgbClr val="0097A7"/>
            </a:solidFill>
            <a:ln>
              <a:solidFill>
                <a:srgbClr val="0097A7"/>
              </a:solidFill>
            </a:ln>
          </c:spPr>
          <c:cat>
            <c:numRef>
              <c:f>Fjernvarme!$D$6:$Z$6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Fjernvarme!$D$17:$Z$17</c:f>
              <c:numCache>
                <c:formatCode>#,##0;;;@</c:formatCode>
                <c:ptCount val="23"/>
                <c:pt idx="0">
                  <c:v>19911.694879233641</c:v>
                </c:pt>
                <c:pt idx="1">
                  <c:v>19935.233601239135</c:v>
                </c:pt>
                <c:pt idx="2">
                  <c:v>19958.772323244637</c:v>
                </c:pt>
                <c:pt idx="3">
                  <c:v>19907.206417595193</c:v>
                </c:pt>
                <c:pt idx="4">
                  <c:v>19855.640511945723</c:v>
                </c:pt>
                <c:pt idx="5">
                  <c:v>19804.074606296279</c:v>
                </c:pt>
                <c:pt idx="6">
                  <c:v>19752.508700646835</c:v>
                </c:pt>
                <c:pt idx="7">
                  <c:v>19700.942794997391</c:v>
                </c:pt>
                <c:pt idx="8">
                  <c:v>19609.703268528472</c:v>
                </c:pt>
                <c:pt idx="9">
                  <c:v>19518.463742059528</c:v>
                </c:pt>
                <c:pt idx="10">
                  <c:v>19427.224215590584</c:v>
                </c:pt>
                <c:pt idx="11">
                  <c:v>19335.984689121666</c:v>
                </c:pt>
                <c:pt idx="12">
                  <c:v>19244.745162652718</c:v>
                </c:pt>
                <c:pt idx="13">
                  <c:v>19032.496980397584</c:v>
                </c:pt>
                <c:pt idx="14">
                  <c:v>18820.248798142449</c:v>
                </c:pt>
                <c:pt idx="15">
                  <c:v>18608.000615887308</c:v>
                </c:pt>
                <c:pt idx="16">
                  <c:v>18395.752433632195</c:v>
                </c:pt>
                <c:pt idx="17">
                  <c:v>18183.504251377057</c:v>
                </c:pt>
                <c:pt idx="18">
                  <c:v>18075.93368983339</c:v>
                </c:pt>
                <c:pt idx="19">
                  <c:v>17968.363128289722</c:v>
                </c:pt>
                <c:pt idx="20">
                  <c:v>17860.792566746051</c:v>
                </c:pt>
                <c:pt idx="21">
                  <c:v>17753.222005202388</c:v>
                </c:pt>
                <c:pt idx="22">
                  <c:v>17645.65144365872</c:v>
                </c:pt>
              </c:numCache>
            </c:numRef>
          </c:val>
        </c:ser>
        <c:ser>
          <c:idx val="1"/>
          <c:order val="1"/>
          <c:tx>
            <c:strRef>
              <c:f>Fjernvarme!$B$9</c:f>
              <c:strCache>
                <c:ptCount val="1"/>
                <c:pt idx="0">
                  <c:v>Erhverv</c:v>
                </c:pt>
              </c:strCache>
            </c:strRef>
          </c:tx>
          <c:spPr>
            <a:solidFill>
              <a:srgbClr val="673AB7"/>
            </a:solidFill>
            <a:ln>
              <a:solidFill>
                <a:srgbClr val="673AB7"/>
              </a:solidFill>
            </a:ln>
          </c:spPr>
          <c:cat>
            <c:numRef>
              <c:f>Fjernvarme!$D$6:$Z$6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Fjernvarme!$D$18:$Z$18</c:f>
              <c:numCache>
                <c:formatCode>#,##0;;;@</c:formatCode>
                <c:ptCount val="23"/>
                <c:pt idx="0">
                  <c:v>10299.610685967964</c:v>
                </c:pt>
                <c:pt idx="1">
                  <c:v>10230.903990906403</c:v>
                </c:pt>
                <c:pt idx="2">
                  <c:v>10162.197295844851</c:v>
                </c:pt>
                <c:pt idx="3">
                  <c:v>10166.934159044016</c:v>
                </c:pt>
                <c:pt idx="4">
                  <c:v>10171.671022243194</c:v>
                </c:pt>
                <c:pt idx="5">
                  <c:v>10176.407885442364</c:v>
                </c:pt>
                <c:pt idx="6">
                  <c:v>10181.144748641555</c:v>
                </c:pt>
                <c:pt idx="7">
                  <c:v>10185.881611840719</c:v>
                </c:pt>
                <c:pt idx="8">
                  <c:v>10185.257717276567</c:v>
                </c:pt>
                <c:pt idx="9">
                  <c:v>10184.633822712409</c:v>
                </c:pt>
                <c:pt idx="10">
                  <c:v>10184.009928148253</c:v>
                </c:pt>
                <c:pt idx="11">
                  <c:v>10183.386033584124</c:v>
                </c:pt>
                <c:pt idx="12">
                  <c:v>10182.762139019966</c:v>
                </c:pt>
                <c:pt idx="13">
                  <c:v>10158.040393780633</c:v>
                </c:pt>
                <c:pt idx="14">
                  <c:v>10133.318648541293</c:v>
                </c:pt>
                <c:pt idx="15">
                  <c:v>10108.596903301926</c:v>
                </c:pt>
                <c:pt idx="16">
                  <c:v>10083.87515806259</c:v>
                </c:pt>
                <c:pt idx="17">
                  <c:v>10059.153412823252</c:v>
                </c:pt>
                <c:pt idx="18">
                  <c:v>10073.906371512441</c:v>
                </c:pt>
                <c:pt idx="19">
                  <c:v>10088.659330201632</c:v>
                </c:pt>
                <c:pt idx="20">
                  <c:v>10103.412288890795</c:v>
                </c:pt>
                <c:pt idx="21">
                  <c:v>10118.165247579978</c:v>
                </c:pt>
                <c:pt idx="22">
                  <c:v>10132.918206269165</c:v>
                </c:pt>
              </c:numCache>
            </c:numRef>
          </c:val>
        </c:ser>
        <c:ser>
          <c:idx val="2"/>
          <c:order val="2"/>
          <c:tx>
            <c:strRef>
              <c:f>Fjernvarme!$B$10</c:f>
              <c:strCache>
                <c:ptCount val="1"/>
                <c:pt idx="0">
                  <c:v>Tab (ikke opdateret)</c:v>
                </c:pt>
              </c:strCache>
            </c:strRef>
          </c:tx>
          <c:spPr>
            <a:solidFill>
              <a:srgbClr val="FF5252"/>
            </a:solidFill>
            <a:ln>
              <a:solidFill>
                <a:srgbClr val="FF5252"/>
              </a:solidFill>
            </a:ln>
          </c:spPr>
          <c:cat>
            <c:numRef>
              <c:f>Fjernvarme!$D$6:$Z$6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Fjernvarme!$D$19:$Z$19</c:f>
              <c:numCache>
                <c:formatCode>#,##0;;;@</c:formatCode>
                <c:ptCount val="23"/>
                <c:pt idx="0">
                  <c:v>7155.5555555555557</c:v>
                </c:pt>
                <c:pt idx="1">
                  <c:v>7119.4444444444434</c:v>
                </c:pt>
                <c:pt idx="2">
                  <c:v>7088.8888888888887</c:v>
                </c:pt>
                <c:pt idx="3">
                  <c:v>7088.8888888888887</c:v>
                </c:pt>
                <c:pt idx="4">
                  <c:v>7091.666666666667</c:v>
                </c:pt>
                <c:pt idx="5">
                  <c:v>7088.8888888888887</c:v>
                </c:pt>
                <c:pt idx="6">
                  <c:v>7077.7777777777774</c:v>
                </c:pt>
                <c:pt idx="7">
                  <c:v>7066.6666666666661</c:v>
                </c:pt>
                <c:pt idx="8">
                  <c:v>7050</c:v>
                </c:pt>
                <c:pt idx="9">
                  <c:v>7027.7777777777774</c:v>
                </c:pt>
                <c:pt idx="10">
                  <c:v>7005.5555555555547</c:v>
                </c:pt>
                <c:pt idx="11">
                  <c:v>6977.7777777777783</c:v>
                </c:pt>
                <c:pt idx="12">
                  <c:v>6955.5555555555547</c:v>
                </c:pt>
                <c:pt idx="13">
                  <c:v>6955.5555555555547</c:v>
                </c:pt>
                <c:pt idx="14">
                  <c:v>6955.5555555555547</c:v>
                </c:pt>
                <c:pt idx="15">
                  <c:v>6955.5555555555547</c:v>
                </c:pt>
                <c:pt idx="16">
                  <c:v>6955.5555555555547</c:v>
                </c:pt>
                <c:pt idx="17">
                  <c:v>6955.5555555555547</c:v>
                </c:pt>
                <c:pt idx="18">
                  <c:v>6955.5555555555547</c:v>
                </c:pt>
                <c:pt idx="19">
                  <c:v>6955.5555555555547</c:v>
                </c:pt>
                <c:pt idx="20">
                  <c:v>6955.5555555555547</c:v>
                </c:pt>
                <c:pt idx="21">
                  <c:v>6955.5555555555547</c:v>
                </c:pt>
                <c:pt idx="22">
                  <c:v>6955.5555555555547</c:v>
                </c:pt>
              </c:numCache>
            </c:numRef>
          </c:val>
        </c:ser>
        <c:dLbls>
          <c:showLegendKey val="0"/>
          <c:showVal val="0"/>
          <c:showCatName val="0"/>
          <c:showSerName val="0"/>
          <c:showPercent val="0"/>
          <c:showBubbleSize val="0"/>
        </c:dLbls>
        <c:axId val="38741504"/>
        <c:axId val="38743040"/>
      </c:areaChart>
      <c:lineChart>
        <c:grouping val="standard"/>
        <c:varyColors val="0"/>
        <c:ser>
          <c:idx val="4"/>
          <c:order val="3"/>
          <c:tx>
            <c:v>Fjernvarmeforbrug, AF2017</c:v>
          </c:tx>
          <c:spPr>
            <a:ln>
              <a:solidFill>
                <a:schemeClr val="accent3"/>
              </a:solidFill>
            </a:ln>
          </c:spPr>
          <c:marker>
            <c:symbol val="none"/>
          </c:marker>
          <c:val>
            <c:numRef>
              <c:f>Fjernvarme!$D$44:$Z$44</c:f>
            </c:numRef>
          </c:val>
          <c:smooth val="0"/>
        </c:ser>
        <c:dLbls>
          <c:showLegendKey val="0"/>
          <c:showVal val="0"/>
          <c:showCatName val="0"/>
          <c:showSerName val="0"/>
          <c:showPercent val="0"/>
          <c:showBubbleSize val="0"/>
        </c:dLbls>
        <c:marker val="1"/>
        <c:smooth val="0"/>
        <c:axId val="38741504"/>
        <c:axId val="38743040"/>
      </c:lineChart>
      <c:catAx>
        <c:axId val="38741504"/>
        <c:scaling>
          <c:orientation val="minMax"/>
        </c:scaling>
        <c:delete val="0"/>
        <c:axPos val="b"/>
        <c:numFmt formatCode="General" sourceLinked="1"/>
        <c:majorTickMark val="none"/>
        <c:minorTickMark val="none"/>
        <c:tickLblPos val="nextTo"/>
        <c:txPr>
          <a:bodyPr rot="0" vert="horz"/>
          <a:lstStyle/>
          <a:p>
            <a:pPr>
              <a:defRPr/>
            </a:pPr>
            <a:endParaRPr lang="da-DK"/>
          </a:p>
        </c:txPr>
        <c:crossAx val="38743040"/>
        <c:crosses val="autoZero"/>
        <c:auto val="1"/>
        <c:lblAlgn val="ctr"/>
        <c:lblOffset val="100"/>
        <c:noMultiLvlLbl val="0"/>
      </c:catAx>
      <c:valAx>
        <c:axId val="38743040"/>
        <c:scaling>
          <c:orientation val="minMax"/>
        </c:scaling>
        <c:delete val="0"/>
        <c:axPos val="l"/>
        <c:majorGridlines>
          <c:spPr>
            <a:ln>
              <a:solidFill>
                <a:srgbClr val="D7D7D7"/>
              </a:solidFill>
            </a:ln>
          </c:spPr>
        </c:majorGridlines>
        <c:title>
          <c:tx>
            <c:rich>
              <a:bodyPr rot="-5400000" vert="horz"/>
              <a:lstStyle/>
              <a:p>
                <a:pPr>
                  <a:defRPr/>
                </a:pPr>
                <a:r>
                  <a:rPr lang="en-US"/>
                  <a:t>GWh</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38741504"/>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da-DK" sz="1400"/>
              <a:t>Fjernvarmeforbrug</a:t>
            </a:r>
            <a:r>
              <a:rPr lang="da-DK" sz="1400" baseline="0"/>
              <a:t> i Danmark</a:t>
            </a:r>
            <a:endParaRPr lang="da-DK" sz="1400"/>
          </a:p>
        </c:rich>
      </c:tx>
      <c:overlay val="0"/>
    </c:title>
    <c:autoTitleDeleted val="0"/>
    <c:plotArea>
      <c:layout/>
      <c:areaChart>
        <c:grouping val="stacked"/>
        <c:varyColors val="0"/>
        <c:ser>
          <c:idx val="0"/>
          <c:order val="0"/>
          <c:tx>
            <c:strRef>
              <c:f>Fjernvarme!$B$8</c:f>
              <c:strCache>
                <c:ptCount val="1"/>
                <c:pt idx="0">
                  <c:v>Husholdninger</c:v>
                </c:pt>
              </c:strCache>
            </c:strRef>
          </c:tx>
          <c:spPr>
            <a:solidFill>
              <a:srgbClr val="0097A7"/>
            </a:solidFill>
            <a:ln>
              <a:solidFill>
                <a:srgbClr val="0097A7"/>
              </a:solidFill>
            </a:ln>
          </c:spPr>
          <c:cat>
            <c:numRef>
              <c:f>Fjernvarme!$D$6:$Z$6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Fjernvarme!$D$8:$Z$8</c:f>
              <c:numCache>
                <c:formatCode>0</c:formatCode>
                <c:ptCount val="23"/>
                <c:pt idx="0">
                  <c:v>71.682101565241098</c:v>
                </c:pt>
                <c:pt idx="1">
                  <c:v>71.766840964460897</c:v>
                </c:pt>
                <c:pt idx="2">
                  <c:v>71.851580363680696</c:v>
                </c:pt>
                <c:pt idx="3">
                  <c:v>71.665943103342698</c:v>
                </c:pt>
                <c:pt idx="4">
                  <c:v>71.480305843004601</c:v>
                </c:pt>
                <c:pt idx="5">
                  <c:v>71.294668582666603</c:v>
                </c:pt>
                <c:pt idx="6">
                  <c:v>71.109031322328605</c:v>
                </c:pt>
                <c:pt idx="7">
                  <c:v>70.923394061990606</c:v>
                </c:pt>
                <c:pt idx="8">
                  <c:v>70.594931766702501</c:v>
                </c:pt>
                <c:pt idx="9">
                  <c:v>70.266469471414297</c:v>
                </c:pt>
                <c:pt idx="10">
                  <c:v>69.938007176126106</c:v>
                </c:pt>
                <c:pt idx="11">
                  <c:v>69.609544880838001</c:v>
                </c:pt>
                <c:pt idx="12">
                  <c:v>69.281082585549797</c:v>
                </c:pt>
                <c:pt idx="13">
                  <c:v>68.516989129431295</c:v>
                </c:pt>
                <c:pt idx="14">
                  <c:v>67.752895673312807</c:v>
                </c:pt>
                <c:pt idx="15">
                  <c:v>66.988802217194305</c:v>
                </c:pt>
                <c:pt idx="16">
                  <c:v>66.224708761075902</c:v>
                </c:pt>
                <c:pt idx="17">
                  <c:v>65.4606153049574</c:v>
                </c:pt>
                <c:pt idx="18">
                  <c:v>65.073361283400203</c:v>
                </c:pt>
                <c:pt idx="19">
                  <c:v>64.686107261843006</c:v>
                </c:pt>
                <c:pt idx="20">
                  <c:v>64.298853240285794</c:v>
                </c:pt>
                <c:pt idx="21">
                  <c:v>63.911599218728597</c:v>
                </c:pt>
                <c:pt idx="22">
                  <c:v>63.524345197171399</c:v>
                </c:pt>
              </c:numCache>
            </c:numRef>
          </c:val>
        </c:ser>
        <c:ser>
          <c:idx val="1"/>
          <c:order val="1"/>
          <c:tx>
            <c:strRef>
              <c:f>Fjernvarme!$B$9</c:f>
              <c:strCache>
                <c:ptCount val="1"/>
                <c:pt idx="0">
                  <c:v>Erhverv</c:v>
                </c:pt>
              </c:strCache>
            </c:strRef>
          </c:tx>
          <c:spPr>
            <a:solidFill>
              <a:srgbClr val="1D4C57"/>
            </a:solidFill>
            <a:ln>
              <a:solidFill>
                <a:srgbClr val="1D4C57"/>
              </a:solidFill>
            </a:ln>
          </c:spPr>
          <c:cat>
            <c:numRef>
              <c:f>Fjernvarme!$D$6:$Z$6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Fjernvarme!$D$9:$Z$9</c:f>
              <c:numCache>
                <c:formatCode>0</c:formatCode>
                <c:ptCount val="23"/>
                <c:pt idx="0">
                  <c:v>37.078598469484675</c:v>
                </c:pt>
                <c:pt idx="1">
                  <c:v>36.831254367263057</c:v>
                </c:pt>
                <c:pt idx="2">
                  <c:v>36.583910265041467</c:v>
                </c:pt>
                <c:pt idx="3">
                  <c:v>36.600962972558463</c:v>
                </c:pt>
                <c:pt idx="4">
                  <c:v>36.618015680075501</c:v>
                </c:pt>
                <c:pt idx="5">
                  <c:v>36.635068387592511</c:v>
                </c:pt>
                <c:pt idx="6">
                  <c:v>36.652121095109592</c:v>
                </c:pt>
                <c:pt idx="7">
                  <c:v>36.669173802626588</c:v>
                </c:pt>
                <c:pt idx="8">
                  <c:v>36.666927782195643</c:v>
                </c:pt>
                <c:pt idx="9">
                  <c:v>36.664681761764669</c:v>
                </c:pt>
                <c:pt idx="10">
                  <c:v>36.662435741333709</c:v>
                </c:pt>
                <c:pt idx="11">
                  <c:v>36.660189720902849</c:v>
                </c:pt>
                <c:pt idx="12">
                  <c:v>36.657943700471876</c:v>
                </c:pt>
                <c:pt idx="13">
                  <c:v>36.56894541761028</c:v>
                </c:pt>
                <c:pt idx="14">
                  <c:v>36.479947134748656</c:v>
                </c:pt>
                <c:pt idx="15">
                  <c:v>36.390948851886932</c:v>
                </c:pt>
                <c:pt idx="16">
                  <c:v>36.301950569025323</c:v>
                </c:pt>
                <c:pt idx="17">
                  <c:v>36.212952286163713</c:v>
                </c:pt>
                <c:pt idx="18">
                  <c:v>36.266062937444786</c:v>
                </c:pt>
                <c:pt idx="19">
                  <c:v>36.319173588725874</c:v>
                </c:pt>
                <c:pt idx="20">
                  <c:v>36.372284240006863</c:v>
                </c:pt>
                <c:pt idx="21">
                  <c:v>36.425394891287922</c:v>
                </c:pt>
                <c:pt idx="22">
                  <c:v>36.478505542568996</c:v>
                </c:pt>
              </c:numCache>
            </c:numRef>
          </c:val>
        </c:ser>
        <c:dLbls>
          <c:showLegendKey val="0"/>
          <c:showVal val="0"/>
          <c:showCatName val="0"/>
          <c:showSerName val="0"/>
          <c:showPercent val="0"/>
          <c:showBubbleSize val="0"/>
        </c:dLbls>
        <c:axId val="38792576"/>
        <c:axId val="38794368"/>
      </c:areaChart>
      <c:catAx>
        <c:axId val="38792576"/>
        <c:scaling>
          <c:orientation val="minMax"/>
        </c:scaling>
        <c:delete val="0"/>
        <c:axPos val="b"/>
        <c:numFmt formatCode="General" sourceLinked="1"/>
        <c:majorTickMark val="none"/>
        <c:minorTickMark val="none"/>
        <c:tickLblPos val="nextTo"/>
        <c:txPr>
          <a:bodyPr rot="0" vert="horz"/>
          <a:lstStyle/>
          <a:p>
            <a:pPr>
              <a:defRPr/>
            </a:pPr>
            <a:endParaRPr lang="da-DK"/>
          </a:p>
        </c:txPr>
        <c:crossAx val="38794368"/>
        <c:crosses val="autoZero"/>
        <c:auto val="1"/>
        <c:lblAlgn val="ctr"/>
        <c:lblOffset val="100"/>
        <c:noMultiLvlLbl val="0"/>
      </c:catAx>
      <c:valAx>
        <c:axId val="38794368"/>
        <c:scaling>
          <c:orientation val="minMax"/>
        </c:scaling>
        <c:delete val="0"/>
        <c:axPos val="l"/>
        <c:majorGridlines>
          <c:spPr>
            <a:ln>
              <a:solidFill>
                <a:srgbClr val="D7D7D7"/>
              </a:solidFill>
            </a:ln>
          </c:spPr>
        </c:majorGridlines>
        <c:title>
          <c:tx>
            <c:rich>
              <a:bodyPr rot="-5400000" vert="horz"/>
              <a:lstStyle/>
              <a:p>
                <a:pPr>
                  <a:defRPr/>
                </a:pPr>
                <a:r>
                  <a:rPr lang="en-US"/>
                  <a:t>PJ</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3879257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Gasforbrug </a:t>
            </a:r>
            <a:endParaRPr lang="en-US"/>
          </a:p>
        </c:rich>
      </c:tx>
      <c:overlay val="0"/>
    </c:title>
    <c:autoTitleDeleted val="0"/>
    <c:plotArea>
      <c:layout/>
      <c:areaChart>
        <c:grouping val="stacked"/>
        <c:varyColors val="0"/>
        <c:ser>
          <c:idx val="0"/>
          <c:order val="0"/>
          <c:tx>
            <c:v>Danmark</c:v>
          </c:tx>
          <c:spPr>
            <a:solidFill>
              <a:srgbClr val="0097A7"/>
            </a:solidFill>
            <a:ln>
              <a:solidFill>
                <a:srgbClr val="0097A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gasdata'!$E$14:$AA$14</c:f>
              <c:numCache>
                <c:formatCode>#,##0</c:formatCode>
                <c:ptCount val="23"/>
                <c:pt idx="0">
                  <c:v>2261.9763870034135</c:v>
                </c:pt>
                <c:pt idx="1">
                  <c:v>2213.5239849687609</c:v>
                </c:pt>
                <c:pt idx="2">
                  <c:v>2205.3696373583052</c:v>
                </c:pt>
                <c:pt idx="3">
                  <c:v>2108.1185593192936</c:v>
                </c:pt>
                <c:pt idx="4">
                  <c:v>2032.5530625594106</c:v>
                </c:pt>
                <c:pt idx="5">
                  <c:v>2015.2086542699649</c:v>
                </c:pt>
                <c:pt idx="6">
                  <c:v>1961.2032354117694</c:v>
                </c:pt>
                <c:pt idx="7">
                  <c:v>1930.3413146447992</c:v>
                </c:pt>
                <c:pt idx="8">
                  <c:v>1861.3207448692917</c:v>
                </c:pt>
                <c:pt idx="9">
                  <c:v>1804.8005152902006</c:v>
                </c:pt>
                <c:pt idx="10">
                  <c:v>1752.6974886731148</c:v>
                </c:pt>
                <c:pt idx="11">
                  <c:v>1695.8079499715864</c:v>
                </c:pt>
                <c:pt idx="12">
                  <c:v>1693.7941253613369</c:v>
                </c:pt>
                <c:pt idx="13">
                  <c:v>1645.4720981913536</c:v>
                </c:pt>
                <c:pt idx="14">
                  <c:v>1608.2408831636947</c:v>
                </c:pt>
                <c:pt idx="15">
                  <c:v>1565.8342555824406</c:v>
                </c:pt>
                <c:pt idx="16">
                  <c:v>1528.6827291172553</c:v>
                </c:pt>
                <c:pt idx="17">
                  <c:v>1475.3651645563671</c:v>
                </c:pt>
                <c:pt idx="18">
                  <c:v>1467.3608638999749</c:v>
                </c:pt>
                <c:pt idx="19">
                  <c:v>1481.1448211937857</c:v>
                </c:pt>
                <c:pt idx="20">
                  <c:v>1487.2018169822638</c:v>
                </c:pt>
                <c:pt idx="21">
                  <c:v>1483.7876450332492</c:v>
                </c:pt>
                <c:pt idx="22">
                  <c:v>1481.8702663491642</c:v>
                </c:pt>
              </c:numCache>
            </c:numRef>
          </c:val>
        </c:ser>
        <c:ser>
          <c:idx val="1"/>
          <c:order val="1"/>
          <c:tx>
            <c:v>Sverige</c:v>
          </c:tx>
          <c:spPr>
            <a:solidFill>
              <a:srgbClr val="1D4C57"/>
            </a:solidFill>
            <a:ln>
              <a:solidFill>
                <a:srgbClr val="1D4C5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gasdata'!$E$21:$AA$21</c:f>
              <c:numCache>
                <c:formatCode>0</c:formatCode>
                <c:ptCount val="23"/>
                <c:pt idx="0">
                  <c:v>900</c:v>
                </c:pt>
                <c:pt idx="1">
                  <c:v>900</c:v>
                </c:pt>
                <c:pt idx="2">
                  <c:v>900</c:v>
                </c:pt>
                <c:pt idx="3">
                  <c:v>900</c:v>
                </c:pt>
                <c:pt idx="4">
                  <c:v>900</c:v>
                </c:pt>
                <c:pt idx="5">
                  <c:v>900</c:v>
                </c:pt>
                <c:pt idx="6">
                  <c:v>900</c:v>
                </c:pt>
                <c:pt idx="7">
                  <c:v>900</c:v>
                </c:pt>
                <c:pt idx="8">
                  <c:v>864</c:v>
                </c:pt>
                <c:pt idx="9">
                  <c:v>828</c:v>
                </c:pt>
                <c:pt idx="10">
                  <c:v>791.99999999999989</c:v>
                </c:pt>
                <c:pt idx="11">
                  <c:v>755.99999999999989</c:v>
                </c:pt>
                <c:pt idx="12">
                  <c:v>719.99999999999989</c:v>
                </c:pt>
                <c:pt idx="13">
                  <c:v>683.99999999999989</c:v>
                </c:pt>
                <c:pt idx="14">
                  <c:v>647.99999999999977</c:v>
                </c:pt>
                <c:pt idx="15">
                  <c:v>611.99999999999977</c:v>
                </c:pt>
                <c:pt idx="16">
                  <c:v>575.99999999999977</c:v>
                </c:pt>
                <c:pt idx="17">
                  <c:v>539.99999999999966</c:v>
                </c:pt>
                <c:pt idx="18">
                  <c:v>503.99999999999966</c:v>
                </c:pt>
                <c:pt idx="19">
                  <c:v>467.99999999999966</c:v>
                </c:pt>
                <c:pt idx="20">
                  <c:v>431.9999999999996</c:v>
                </c:pt>
                <c:pt idx="21">
                  <c:v>395.9999999999996</c:v>
                </c:pt>
                <c:pt idx="22">
                  <c:v>359.99999999999955</c:v>
                </c:pt>
              </c:numCache>
            </c:numRef>
          </c:val>
        </c:ser>
        <c:dLbls>
          <c:showLegendKey val="0"/>
          <c:showVal val="0"/>
          <c:showCatName val="0"/>
          <c:showSerName val="0"/>
          <c:showPercent val="0"/>
          <c:showBubbleSize val="0"/>
        </c:dLbls>
        <c:axId val="40211968"/>
        <c:axId val="40213504"/>
      </c:areaChart>
      <c:lineChart>
        <c:grouping val="standard"/>
        <c:varyColors val="0"/>
        <c:ser>
          <c:idx val="3"/>
          <c:order val="2"/>
          <c:tx>
            <c:strRef>
              <c:f>'Centrale gasdata'!$B$99</c:f>
              <c:strCache>
                <c:ptCount val="1"/>
                <c:pt idx="0">
                  <c:v>Forbrug, AF2017</c:v>
                </c:pt>
              </c:strCache>
            </c:strRef>
          </c:tx>
          <c:spPr>
            <a:ln>
              <a:solidFill>
                <a:schemeClr val="accent3"/>
              </a:solidFill>
              <a:prstDash val="sysDash"/>
            </a:ln>
          </c:spPr>
          <c:marker>
            <c:symbol val="none"/>
          </c:marker>
          <c:val>
            <c:numRef>
              <c:f>'Centrale gasdata'!$E$99:$AA$99</c:f>
            </c:numRef>
          </c:val>
          <c:smooth val="0"/>
        </c:ser>
        <c:ser>
          <c:idx val="4"/>
          <c:order val="3"/>
          <c:tx>
            <c:strRef>
              <c:f>'Centrale gasdata'!$B$107</c:f>
              <c:strCache>
                <c:ptCount val="1"/>
                <c:pt idx="0">
                  <c:v>Forbrug, AF2016</c:v>
                </c:pt>
              </c:strCache>
            </c:strRef>
          </c:tx>
          <c:spPr>
            <a:ln>
              <a:solidFill>
                <a:schemeClr val="accent3"/>
              </a:solidFill>
              <a:prstDash val="solid"/>
            </a:ln>
          </c:spPr>
          <c:marker>
            <c:symbol val="none"/>
          </c:marker>
          <c:val>
            <c:numRef>
              <c:f>'Centrale gasdata'!$E$107:$AA$107</c:f>
            </c:numRef>
          </c:val>
          <c:smooth val="0"/>
        </c:ser>
        <c:dLbls>
          <c:showLegendKey val="0"/>
          <c:showVal val="0"/>
          <c:showCatName val="0"/>
          <c:showSerName val="0"/>
          <c:showPercent val="0"/>
          <c:showBubbleSize val="0"/>
        </c:dLbls>
        <c:marker val="1"/>
        <c:smooth val="0"/>
        <c:axId val="40211968"/>
        <c:axId val="40213504"/>
      </c:lineChart>
      <c:catAx>
        <c:axId val="40211968"/>
        <c:scaling>
          <c:orientation val="minMax"/>
        </c:scaling>
        <c:delete val="0"/>
        <c:axPos val="b"/>
        <c:numFmt formatCode="General" sourceLinked="1"/>
        <c:majorTickMark val="none"/>
        <c:minorTickMark val="none"/>
        <c:tickLblPos val="nextTo"/>
        <c:txPr>
          <a:bodyPr rot="0" vert="horz"/>
          <a:lstStyle/>
          <a:p>
            <a:pPr>
              <a:defRPr/>
            </a:pPr>
            <a:endParaRPr lang="da-DK"/>
          </a:p>
        </c:txPr>
        <c:crossAx val="40213504"/>
        <c:crosses val="autoZero"/>
        <c:auto val="1"/>
        <c:lblAlgn val="ctr"/>
        <c:lblOffset val="100"/>
        <c:noMultiLvlLbl val="0"/>
      </c:catAx>
      <c:valAx>
        <c:axId val="40213504"/>
        <c:scaling>
          <c:orientation val="minMax"/>
        </c:scaling>
        <c:delete val="0"/>
        <c:axPos val="l"/>
        <c:majorGridlines>
          <c:spPr>
            <a:ln>
              <a:solidFill>
                <a:srgbClr val="D7D7D7"/>
              </a:solidFill>
            </a:ln>
          </c:spPr>
        </c:majorGridlines>
        <c:title>
          <c:tx>
            <c:rich>
              <a:bodyPr rot="-5400000" vert="horz"/>
              <a:lstStyle/>
              <a:p>
                <a:pPr>
                  <a:defRPr/>
                </a:pPr>
                <a:r>
                  <a:rPr lang="en-US"/>
                  <a:t>Mio. Nm3</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211968"/>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a:t>CO2-kvotepriser</a:t>
            </a:r>
          </a:p>
        </c:rich>
      </c:tx>
      <c:overlay val="0"/>
    </c:title>
    <c:autoTitleDeleted val="0"/>
    <c:plotArea>
      <c:layout/>
      <c:lineChart>
        <c:grouping val="standard"/>
        <c:varyColors val="0"/>
        <c:ser>
          <c:idx val="0"/>
          <c:order val="0"/>
          <c:tx>
            <c:strRef>
              <c:f>'Brændselspriser og CO2-kvoter'!$B$52</c:f>
              <c:strCache>
                <c:ptCount val="1"/>
                <c:pt idx="0">
                  <c:v>CO2-kvoter</c:v>
                </c:pt>
              </c:strCache>
            </c:strRef>
          </c:tx>
          <c:spPr>
            <a:ln>
              <a:solidFill>
                <a:srgbClr val="0097A7"/>
              </a:solidFill>
            </a:ln>
          </c:spPr>
          <c:marker>
            <c:symbol val="none"/>
          </c:marker>
          <c:cat>
            <c:numRef>
              <c:f>'Brændselspriser og CO2-kvoter'!$E$51:$AA$51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 og CO2-kvoter'!$E$52:$AA$52</c:f>
              <c:numCache>
                <c:formatCode>0.0</c:formatCode>
                <c:ptCount val="23"/>
                <c:pt idx="0">
                  <c:v>115.71673838405506</c:v>
                </c:pt>
                <c:pt idx="1">
                  <c:v>118.95680705880861</c:v>
                </c:pt>
                <c:pt idx="2">
                  <c:v>122.51770021735103</c:v>
                </c:pt>
                <c:pt idx="3">
                  <c:v>126.6376164582107</c:v>
                </c:pt>
                <c:pt idx="4">
                  <c:v>131.30536842369307</c:v>
                </c:pt>
                <c:pt idx="5">
                  <c:v>136.518</c:v>
                </c:pt>
                <c:pt idx="6">
                  <c:v>142.27950815230184</c:v>
                </c:pt>
                <c:pt idx="7">
                  <c:v>148.60208737214003</c:v>
                </c:pt>
                <c:pt idx="8">
                  <c:v>155.50471528441923</c:v>
                </c:pt>
                <c:pt idx="9">
                  <c:v>163.01121529943481</c:v>
                </c:pt>
                <c:pt idx="10">
                  <c:v>171.14822049624476</c:v>
                </c:pt>
                <c:pt idx="11">
                  <c:v>179.94319393160126</c:v>
                </c:pt>
                <c:pt idx="12">
                  <c:v>189.42251372328508</c:v>
                </c:pt>
                <c:pt idx="13">
                  <c:v>199.40119946346465</c:v>
                </c:pt>
                <c:pt idx="14">
                  <c:v>209.90555750702589</c:v>
                </c:pt>
                <c:pt idx="15">
                  <c:v>220.96328001481416</c:v>
                </c:pt>
                <c:pt idx="16">
                  <c:v>232.60351795721715</c:v>
                </c:pt>
                <c:pt idx="17">
                  <c:v>244.85695796354076</c:v>
                </c:pt>
                <c:pt idx="18">
                  <c:v>257.7559032197729</c:v>
                </c:pt>
                <c:pt idx="19">
                  <c:v>271.33435862800178</c:v>
                </c:pt>
                <c:pt idx="20">
                  <c:v>285.62812045199121</c:v>
                </c:pt>
                <c:pt idx="21">
                  <c:v>300.67487068524088</c:v>
                </c:pt>
                <c:pt idx="22">
                  <c:v>316.51427639031004</c:v>
                </c:pt>
              </c:numCache>
            </c:numRef>
          </c:val>
          <c:smooth val="0"/>
        </c:ser>
        <c:ser>
          <c:idx val="1"/>
          <c:order val="1"/>
          <c:tx>
            <c:strRef>
              <c:f>'Brændselspriser og CO2-kvoter'!$D$87</c:f>
              <c:strCache>
                <c:ptCount val="1"/>
                <c:pt idx="0">
                  <c:v>CO2-kvoter - AF2016</c:v>
                </c:pt>
              </c:strCache>
            </c:strRef>
          </c:tx>
          <c:spPr>
            <a:ln>
              <a:solidFill>
                <a:schemeClr val="accent3"/>
              </a:solidFill>
              <a:prstDash val="dash"/>
            </a:ln>
          </c:spPr>
          <c:marker>
            <c:symbol val="none"/>
          </c:marker>
          <c:cat>
            <c:numRef>
              <c:f>'Brændselspriser og CO2-kvoter'!$E$51:$AA$51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 og CO2-kvoter'!$E$87:$AA$87</c:f>
            </c:numRef>
          </c:val>
          <c:smooth val="0"/>
        </c:ser>
        <c:ser>
          <c:idx val="2"/>
          <c:order val="2"/>
          <c:tx>
            <c:v>CO2-kvoter - AF2017</c:v>
          </c:tx>
          <c:spPr>
            <a:ln>
              <a:solidFill>
                <a:schemeClr val="accent1"/>
              </a:solidFill>
              <a:prstDash val="sysDash"/>
            </a:ln>
          </c:spPr>
          <c:marker>
            <c:symbol val="none"/>
          </c:marker>
          <c:cat>
            <c:numRef>
              <c:f>'Brændselspriser og CO2-kvoter'!$E$51:$AA$51</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'Brændselspriser og CO2-kvoter'!$E$111:$AA$111</c:f>
            </c:numRef>
          </c:val>
          <c:smooth val="0"/>
        </c:ser>
        <c:dLbls>
          <c:showLegendKey val="0"/>
          <c:showVal val="0"/>
          <c:showCatName val="0"/>
          <c:showSerName val="0"/>
          <c:showPercent val="0"/>
          <c:showBubbleSize val="0"/>
        </c:dLbls>
        <c:marker val="1"/>
        <c:smooth val="0"/>
        <c:axId val="119502720"/>
        <c:axId val="119504256"/>
      </c:lineChart>
      <c:catAx>
        <c:axId val="119502720"/>
        <c:scaling>
          <c:orientation val="minMax"/>
        </c:scaling>
        <c:delete val="0"/>
        <c:axPos val="b"/>
        <c:numFmt formatCode="General" sourceLinked="1"/>
        <c:majorTickMark val="none"/>
        <c:minorTickMark val="none"/>
        <c:tickLblPos val="nextTo"/>
        <c:txPr>
          <a:bodyPr rot="0" vert="horz"/>
          <a:lstStyle/>
          <a:p>
            <a:pPr>
              <a:defRPr/>
            </a:pPr>
            <a:endParaRPr lang="da-DK"/>
          </a:p>
        </c:txPr>
        <c:crossAx val="119504256"/>
        <c:crosses val="autoZero"/>
        <c:auto val="1"/>
        <c:lblAlgn val="ctr"/>
        <c:lblOffset val="100"/>
        <c:noMultiLvlLbl val="0"/>
      </c:catAx>
      <c:valAx>
        <c:axId val="119504256"/>
        <c:scaling>
          <c:orientation val="minMax"/>
        </c:scaling>
        <c:delete val="0"/>
        <c:axPos val="l"/>
        <c:majorGridlines>
          <c:spPr>
            <a:ln>
              <a:solidFill>
                <a:srgbClr val="D7D7D7"/>
              </a:solidFill>
            </a:ln>
          </c:spPr>
        </c:majorGridlines>
        <c:title>
          <c:tx>
            <c:strRef>
              <c:f>'Brændselspriser og CO2-kvoter'!$B$162</c:f>
              <c:strCache>
                <c:ptCount val="1"/>
                <c:pt idx="0">
                  <c:v>kr./ton (2018-priser)</c:v>
                </c:pt>
              </c:strCache>
            </c:strRef>
          </c:tx>
          <c:overlay val="0"/>
          <c:txPr>
            <a:bodyPr rot="-5400000" vert="horz"/>
            <a:lstStyle/>
            <a:p>
              <a:pPr>
                <a:defRPr/>
              </a:pPr>
              <a:endParaRPr lang="da-DK"/>
            </a:p>
          </c:txPr>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1950272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Gasleverance</a:t>
            </a:r>
            <a:endParaRPr lang="en-US"/>
          </a:p>
        </c:rich>
      </c:tx>
      <c:overlay val="0"/>
    </c:title>
    <c:autoTitleDeleted val="0"/>
    <c:plotArea>
      <c:layout>
        <c:manualLayout>
          <c:layoutTarget val="inner"/>
          <c:xMode val="edge"/>
          <c:yMode val="edge"/>
          <c:x val="0.16607188791672686"/>
          <c:y val="0.15480435549869498"/>
          <c:w val="0.8033724846894138"/>
          <c:h val="0.62008894721493146"/>
        </c:manualLayout>
      </c:layout>
      <c:areaChart>
        <c:grouping val="stacked"/>
        <c:varyColors val="0"/>
        <c:ser>
          <c:idx val="0"/>
          <c:order val="0"/>
          <c:tx>
            <c:strRef>
              <c:f>'Centrale gasdata'!$B$68</c:f>
              <c:strCache>
                <c:ptCount val="1"/>
                <c:pt idx="0">
                  <c:v>    heraf leverancer til det danske gasnet via Nybro</c:v>
                </c:pt>
              </c:strCache>
            </c:strRef>
          </c:tx>
          <c:spPr>
            <a:solidFill>
              <a:srgbClr val="0097A7"/>
            </a:solidFill>
            <a:ln>
              <a:solidFill>
                <a:srgbClr val="0097A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gasdata'!$E$68:$AA$68</c:f>
              <c:numCache>
                <c:formatCode>#,##0</c:formatCode>
                <c:ptCount val="23"/>
                <c:pt idx="0">
                  <c:v>3091</c:v>
                </c:pt>
                <c:pt idx="1">
                  <c:v>2339.1870213690236</c:v>
                </c:pt>
                <c:pt idx="2">
                  <c:v>182.5</c:v>
                </c:pt>
                <c:pt idx="3">
                  <c:v>182.5</c:v>
                </c:pt>
                <c:pt idx="4">
                  <c:v>182.5</c:v>
                </c:pt>
                <c:pt idx="5">
                  <c:v>1752.9645893051252</c:v>
                </c:pt>
                <c:pt idx="6">
                  <c:v>2250.9516866710946</c:v>
                </c:pt>
                <c:pt idx="7">
                  <c:v>2396.0659960105477</c:v>
                </c:pt>
                <c:pt idx="8">
                  <c:v>2315.0905844623567</c:v>
                </c:pt>
                <c:pt idx="9">
                  <c:v>2183.3613778250242</c:v>
                </c:pt>
                <c:pt idx="10">
                  <c:v>2038.2907974970869</c:v>
                </c:pt>
                <c:pt idx="11">
                  <c:v>1756.87566919548</c:v>
                </c:pt>
                <c:pt idx="12">
                  <c:v>1517.3136499680966</c:v>
                </c:pt>
                <c:pt idx="13">
                  <c:v>1236.9515418703886</c:v>
                </c:pt>
                <c:pt idx="14">
                  <c:v>940.67619255166028</c:v>
                </c:pt>
                <c:pt idx="15">
                  <c:v>517.34876582197694</c:v>
                </c:pt>
                <c:pt idx="16">
                  <c:v>297.25415881130016</c:v>
                </c:pt>
                <c:pt idx="17">
                  <c:v>104.32529862622937</c:v>
                </c:pt>
                <c:pt idx="18">
                  <c:v>40.82600116560161</c:v>
                </c:pt>
                <c:pt idx="19">
                  <c:v>27.178903592456436</c:v>
                </c:pt>
                <c:pt idx="20">
                  <c:v>23.724990350709049</c:v>
                </c:pt>
                <c:pt idx="21">
                  <c:v>22.557858649731315</c:v>
                </c:pt>
                <c:pt idx="22">
                  <c:v>22.184222461568879</c:v>
                </c:pt>
              </c:numCache>
            </c:numRef>
          </c:val>
        </c:ser>
        <c:ser>
          <c:idx val="1"/>
          <c:order val="1"/>
          <c:tx>
            <c:strRef>
              <c:f>'Centrale gasdata'!$B$69</c:f>
              <c:strCache>
                <c:ptCount val="1"/>
                <c:pt idx="0">
                  <c:v>Bionaturgas</c:v>
                </c:pt>
              </c:strCache>
            </c:strRef>
          </c:tx>
          <c:spPr>
            <a:solidFill>
              <a:srgbClr val="1D4C57"/>
            </a:solidFill>
            <a:ln>
              <a:solidFill>
                <a:srgbClr val="1D4C5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gasdata'!$E$69:$AA$69</c:f>
              <c:numCache>
                <c:formatCode>#,##0</c:formatCode>
                <c:ptCount val="23"/>
                <c:pt idx="0">
                  <c:v>197.8449290888683</c:v>
                </c:pt>
                <c:pt idx="1">
                  <c:v>268.47137409447981</c:v>
                </c:pt>
                <c:pt idx="2">
                  <c:v>303.75876568717445</c:v>
                </c:pt>
                <c:pt idx="3">
                  <c:v>348.2865171070975</c:v>
                </c:pt>
                <c:pt idx="4">
                  <c:v>376.28937565894586</c:v>
                </c:pt>
                <c:pt idx="5">
                  <c:v>405.05225869809152</c:v>
                </c:pt>
                <c:pt idx="6">
                  <c:v>405.05225869809152</c:v>
                </c:pt>
                <c:pt idx="7">
                  <c:v>405.05225869809152</c:v>
                </c:pt>
                <c:pt idx="8">
                  <c:v>405.05225869809152</c:v>
                </c:pt>
                <c:pt idx="9">
                  <c:v>405.05225869809152</c:v>
                </c:pt>
                <c:pt idx="10">
                  <c:v>405.05225869809152</c:v>
                </c:pt>
                <c:pt idx="11">
                  <c:v>405.05225869809152</c:v>
                </c:pt>
                <c:pt idx="12">
                  <c:v>405.05225869809152</c:v>
                </c:pt>
                <c:pt idx="13">
                  <c:v>408.16503099173502</c:v>
                </c:pt>
                <c:pt idx="14">
                  <c:v>411.27780328537852</c:v>
                </c:pt>
                <c:pt idx="15">
                  <c:v>414.39057557902203</c:v>
                </c:pt>
                <c:pt idx="16">
                  <c:v>417.50334787266564</c:v>
                </c:pt>
                <c:pt idx="17">
                  <c:v>420.61612016630914</c:v>
                </c:pt>
                <c:pt idx="18">
                  <c:v>423.7288924599527</c:v>
                </c:pt>
                <c:pt idx="19">
                  <c:v>426.84166475359626</c:v>
                </c:pt>
                <c:pt idx="20">
                  <c:v>429.95443704723982</c:v>
                </c:pt>
                <c:pt idx="21">
                  <c:v>433.06720934088332</c:v>
                </c:pt>
                <c:pt idx="22">
                  <c:v>436.17998163452694</c:v>
                </c:pt>
              </c:numCache>
            </c:numRef>
          </c:val>
        </c:ser>
        <c:dLbls>
          <c:showLegendKey val="0"/>
          <c:showVal val="0"/>
          <c:showCatName val="0"/>
          <c:showSerName val="0"/>
          <c:showPercent val="0"/>
          <c:showBubbleSize val="0"/>
        </c:dLbls>
        <c:axId val="40253312"/>
        <c:axId val="40254848"/>
      </c:areaChart>
      <c:lineChart>
        <c:grouping val="standard"/>
        <c:varyColors val="0"/>
        <c:ser>
          <c:idx val="3"/>
          <c:order val="2"/>
          <c:tx>
            <c:strRef>
              <c:f>'Centrale gasdata'!$B$101</c:f>
              <c:strCache>
                <c:ptCount val="1"/>
                <c:pt idx="0">
                  <c:v>Produktion, AF2017</c:v>
                </c:pt>
              </c:strCache>
            </c:strRef>
          </c:tx>
          <c:spPr>
            <a:ln>
              <a:solidFill>
                <a:schemeClr val="accent3"/>
              </a:solidFill>
            </a:ln>
          </c:spPr>
          <c:marker>
            <c:symbol val="none"/>
          </c:marker>
          <c:val>
            <c:numRef>
              <c:f>'Centrale gasdata'!$E$101:$AA$101</c:f>
            </c:numRef>
          </c:val>
          <c:smooth val="0"/>
        </c:ser>
        <c:dLbls>
          <c:showLegendKey val="0"/>
          <c:showVal val="0"/>
          <c:showCatName val="0"/>
          <c:showSerName val="0"/>
          <c:showPercent val="0"/>
          <c:showBubbleSize val="0"/>
        </c:dLbls>
        <c:marker val="1"/>
        <c:smooth val="0"/>
        <c:axId val="40253312"/>
        <c:axId val="40254848"/>
      </c:lineChart>
      <c:catAx>
        <c:axId val="40253312"/>
        <c:scaling>
          <c:orientation val="minMax"/>
        </c:scaling>
        <c:delete val="0"/>
        <c:axPos val="b"/>
        <c:numFmt formatCode="General" sourceLinked="1"/>
        <c:majorTickMark val="none"/>
        <c:minorTickMark val="none"/>
        <c:tickLblPos val="nextTo"/>
        <c:txPr>
          <a:bodyPr rot="0" vert="horz"/>
          <a:lstStyle/>
          <a:p>
            <a:pPr>
              <a:defRPr/>
            </a:pPr>
            <a:endParaRPr lang="da-DK"/>
          </a:p>
        </c:txPr>
        <c:crossAx val="40254848"/>
        <c:crosses val="autoZero"/>
        <c:auto val="1"/>
        <c:lblAlgn val="ctr"/>
        <c:lblOffset val="100"/>
        <c:noMultiLvlLbl val="0"/>
      </c:catAx>
      <c:valAx>
        <c:axId val="40254848"/>
        <c:scaling>
          <c:orientation val="minMax"/>
          <c:min val="0"/>
        </c:scaling>
        <c:delete val="0"/>
        <c:axPos val="l"/>
        <c:majorGridlines>
          <c:spPr>
            <a:ln>
              <a:solidFill>
                <a:srgbClr val="D7D7D7"/>
              </a:solidFill>
            </a:ln>
          </c:spPr>
        </c:majorGridlines>
        <c:title>
          <c:tx>
            <c:rich>
              <a:bodyPr rot="-5400000" vert="horz"/>
              <a:lstStyle/>
              <a:p>
                <a:pPr>
                  <a:defRPr/>
                </a:pPr>
                <a:r>
                  <a:rPr lang="en-US"/>
                  <a:t>Mio. Nm3</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25331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Gasleverancer</a:t>
            </a:r>
            <a:r>
              <a:rPr lang="en-US" sz="1200"/>
              <a:t> </a:t>
            </a:r>
            <a:endParaRPr lang="en-US"/>
          </a:p>
        </c:rich>
      </c:tx>
      <c:overlay val="0"/>
    </c:title>
    <c:autoTitleDeleted val="0"/>
    <c:plotArea>
      <c:layout>
        <c:manualLayout>
          <c:layoutTarget val="inner"/>
          <c:xMode val="edge"/>
          <c:yMode val="edge"/>
          <c:x val="0.16607188791672686"/>
          <c:y val="0.15480435549869498"/>
          <c:w val="0.8033724846894138"/>
          <c:h val="0.62008894721493146"/>
        </c:manualLayout>
      </c:layout>
      <c:areaChart>
        <c:grouping val="stacked"/>
        <c:varyColors val="0"/>
        <c:ser>
          <c:idx val="1"/>
          <c:order val="0"/>
          <c:tx>
            <c:strRef>
              <c:f>'Centrale gasdata'!$B$69</c:f>
              <c:strCache>
                <c:ptCount val="1"/>
                <c:pt idx="0">
                  <c:v>Bionaturgas</c:v>
                </c:pt>
              </c:strCache>
            </c:strRef>
          </c:tx>
          <c:spPr>
            <a:solidFill>
              <a:srgbClr val="1D4C57"/>
            </a:solidFill>
            <a:ln>
              <a:solidFill>
                <a:srgbClr val="1D4C57"/>
              </a:solidFill>
            </a:ln>
          </c:spPr>
          <c:cat>
            <c:numRef>
              <c:f>'Centrale gasdata'!$E$66:$AA$66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gasdata'!$E$69:$AA$69</c:f>
              <c:numCache>
                <c:formatCode>#,##0</c:formatCode>
                <c:ptCount val="23"/>
                <c:pt idx="0">
                  <c:v>197.8449290888683</c:v>
                </c:pt>
                <c:pt idx="1">
                  <c:v>268.47137409447981</c:v>
                </c:pt>
                <c:pt idx="2">
                  <c:v>303.75876568717445</c:v>
                </c:pt>
                <c:pt idx="3">
                  <c:v>348.2865171070975</c:v>
                </c:pt>
                <c:pt idx="4">
                  <c:v>376.28937565894586</c:v>
                </c:pt>
                <c:pt idx="5">
                  <c:v>405.05225869809152</c:v>
                </c:pt>
                <c:pt idx="6">
                  <c:v>405.05225869809152</c:v>
                </c:pt>
                <c:pt idx="7">
                  <c:v>405.05225869809152</c:v>
                </c:pt>
                <c:pt idx="8">
                  <c:v>405.05225869809152</c:v>
                </c:pt>
                <c:pt idx="9">
                  <c:v>405.05225869809152</c:v>
                </c:pt>
                <c:pt idx="10">
                  <c:v>405.05225869809152</c:v>
                </c:pt>
                <c:pt idx="11">
                  <c:v>405.05225869809152</c:v>
                </c:pt>
                <c:pt idx="12">
                  <c:v>405.05225869809152</c:v>
                </c:pt>
                <c:pt idx="13">
                  <c:v>408.16503099173502</c:v>
                </c:pt>
                <c:pt idx="14">
                  <c:v>411.27780328537852</c:v>
                </c:pt>
                <c:pt idx="15">
                  <c:v>414.39057557902203</c:v>
                </c:pt>
                <c:pt idx="16">
                  <c:v>417.50334787266564</c:v>
                </c:pt>
                <c:pt idx="17">
                  <c:v>420.61612016630914</c:v>
                </c:pt>
                <c:pt idx="18">
                  <c:v>423.7288924599527</c:v>
                </c:pt>
                <c:pt idx="19">
                  <c:v>426.84166475359626</c:v>
                </c:pt>
                <c:pt idx="20">
                  <c:v>429.95443704723982</c:v>
                </c:pt>
                <c:pt idx="21">
                  <c:v>433.06720934088332</c:v>
                </c:pt>
                <c:pt idx="22">
                  <c:v>436.17998163452694</c:v>
                </c:pt>
              </c:numCache>
            </c:numRef>
          </c:val>
        </c:ser>
        <c:ser>
          <c:idx val="0"/>
          <c:order val="1"/>
          <c:tx>
            <c:v>Leverancer fra Nordsøen</c:v>
          </c:tx>
          <c:spPr>
            <a:solidFill>
              <a:srgbClr val="0097A7"/>
            </a:solidFill>
            <a:ln>
              <a:solidFill>
                <a:srgbClr val="0097A7"/>
              </a:solidFill>
            </a:ln>
          </c:spPr>
          <c:cat>
            <c:numRef>
              <c:f>'Centrale gasdata'!$E$66:$AA$66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gasdata'!$E$68:$AA$68</c:f>
              <c:numCache>
                <c:formatCode>#,##0</c:formatCode>
                <c:ptCount val="23"/>
                <c:pt idx="0">
                  <c:v>3091</c:v>
                </c:pt>
                <c:pt idx="1">
                  <c:v>2339.1870213690236</c:v>
                </c:pt>
                <c:pt idx="2">
                  <c:v>182.5</c:v>
                </c:pt>
                <c:pt idx="3">
                  <c:v>182.5</c:v>
                </c:pt>
                <c:pt idx="4">
                  <c:v>182.5</c:v>
                </c:pt>
                <c:pt idx="5">
                  <c:v>1752.9645893051252</c:v>
                </c:pt>
                <c:pt idx="6">
                  <c:v>2250.9516866710946</c:v>
                </c:pt>
                <c:pt idx="7">
                  <c:v>2396.0659960105477</c:v>
                </c:pt>
                <c:pt idx="8">
                  <c:v>2315.0905844623567</c:v>
                </c:pt>
                <c:pt idx="9">
                  <c:v>2183.3613778250242</c:v>
                </c:pt>
                <c:pt idx="10">
                  <c:v>2038.2907974970869</c:v>
                </c:pt>
                <c:pt idx="11">
                  <c:v>1756.87566919548</c:v>
                </c:pt>
                <c:pt idx="12">
                  <c:v>1517.3136499680966</c:v>
                </c:pt>
                <c:pt idx="13">
                  <c:v>1236.9515418703886</c:v>
                </c:pt>
                <c:pt idx="14">
                  <c:v>940.67619255166028</c:v>
                </c:pt>
                <c:pt idx="15">
                  <c:v>517.34876582197694</c:v>
                </c:pt>
                <c:pt idx="16">
                  <c:v>297.25415881130016</c:v>
                </c:pt>
                <c:pt idx="17">
                  <c:v>104.32529862622937</c:v>
                </c:pt>
                <c:pt idx="18">
                  <c:v>40.82600116560161</c:v>
                </c:pt>
                <c:pt idx="19">
                  <c:v>27.178903592456436</c:v>
                </c:pt>
                <c:pt idx="20">
                  <c:v>23.724990350709049</c:v>
                </c:pt>
                <c:pt idx="21">
                  <c:v>22.557858649731315</c:v>
                </c:pt>
                <c:pt idx="22">
                  <c:v>22.184222461568879</c:v>
                </c:pt>
              </c:numCache>
            </c:numRef>
          </c:val>
        </c:ser>
        <c:ser>
          <c:idx val="2"/>
          <c:order val="2"/>
          <c:tx>
            <c:v>Import fra Tyskland</c:v>
          </c:tx>
          <c:spPr>
            <a:solidFill>
              <a:srgbClr val="FF5252"/>
            </a:solidFill>
          </c:spPr>
          <c:cat>
            <c:numRef>
              <c:f>'Centrale gasdata'!$E$66:$AA$66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gasdata'!$E$70:$AA$70</c:f>
              <c:numCache>
                <c:formatCode>#,##0</c:formatCode>
                <c:ptCount val="23"/>
                <c:pt idx="0">
                  <c:v>366.33651093311698</c:v>
                </c:pt>
                <c:pt idx="1">
                  <c:v>505.86558950525733</c:v>
                </c:pt>
                <c:pt idx="2">
                  <c:v>2619.110871671131</c:v>
                </c:pt>
                <c:pt idx="3">
                  <c:v>2477.332042212196</c:v>
                </c:pt>
                <c:pt idx="4">
                  <c:v>2373.763686900465</c:v>
                </c:pt>
                <c:pt idx="5">
                  <c:v>857.2219941451981</c:v>
                </c:pt>
                <c:pt idx="6">
                  <c:v>857.64207106409322</c:v>
                </c:pt>
                <c:pt idx="7">
                  <c:v>859.90894649115035</c:v>
                </c:pt>
                <c:pt idx="8">
                  <c:v>862.82497024377358</c:v>
                </c:pt>
                <c:pt idx="9">
                  <c:v>865.6632742492252</c:v>
                </c:pt>
                <c:pt idx="10">
                  <c:v>940.5042183642156</c:v>
                </c:pt>
                <c:pt idx="11">
                  <c:v>1088.9863861857953</c:v>
                </c:pt>
                <c:pt idx="12">
                  <c:v>1202.7933796926216</c:v>
                </c:pt>
                <c:pt idx="13">
                  <c:v>1346.0294643836346</c:v>
                </c:pt>
                <c:pt idx="14">
                  <c:v>1470.4736208771687</c:v>
                </c:pt>
                <c:pt idx="15">
                  <c:v>1725.6319212418589</c:v>
                </c:pt>
                <c:pt idx="16">
                  <c:v>1730.2337488363924</c:v>
                </c:pt>
                <c:pt idx="17">
                  <c:v>1682.4523387965037</c:v>
                </c:pt>
                <c:pt idx="18">
                  <c:v>1681.9307020027993</c:v>
                </c:pt>
                <c:pt idx="19">
                  <c:v>1618.7624230169306</c:v>
                </c:pt>
                <c:pt idx="20">
                  <c:v>1552.7311533335071</c:v>
                </c:pt>
                <c:pt idx="21">
                  <c:v>1485.7644144300593</c:v>
                </c:pt>
                <c:pt idx="22">
                  <c:v>1426.5851917248076</c:v>
                </c:pt>
              </c:numCache>
            </c:numRef>
          </c:val>
        </c:ser>
        <c:dLbls>
          <c:showLegendKey val="0"/>
          <c:showVal val="0"/>
          <c:showCatName val="0"/>
          <c:showSerName val="0"/>
          <c:showPercent val="0"/>
          <c:showBubbleSize val="0"/>
        </c:dLbls>
        <c:axId val="40290560"/>
        <c:axId val="40300544"/>
      </c:areaChart>
      <c:catAx>
        <c:axId val="40290560"/>
        <c:scaling>
          <c:orientation val="minMax"/>
        </c:scaling>
        <c:delete val="0"/>
        <c:axPos val="b"/>
        <c:numFmt formatCode="General" sourceLinked="1"/>
        <c:majorTickMark val="none"/>
        <c:minorTickMark val="none"/>
        <c:tickLblPos val="nextTo"/>
        <c:txPr>
          <a:bodyPr rot="0" vert="horz"/>
          <a:lstStyle/>
          <a:p>
            <a:pPr>
              <a:defRPr/>
            </a:pPr>
            <a:endParaRPr lang="da-DK"/>
          </a:p>
        </c:txPr>
        <c:crossAx val="40300544"/>
        <c:crosses val="autoZero"/>
        <c:auto val="1"/>
        <c:lblAlgn val="ctr"/>
        <c:lblOffset val="100"/>
        <c:noMultiLvlLbl val="0"/>
      </c:catAx>
      <c:valAx>
        <c:axId val="40300544"/>
        <c:scaling>
          <c:orientation val="minMax"/>
          <c:min val="0"/>
        </c:scaling>
        <c:delete val="0"/>
        <c:axPos val="l"/>
        <c:majorGridlines>
          <c:spPr>
            <a:ln>
              <a:solidFill>
                <a:srgbClr val="D7D7D7"/>
              </a:solidFill>
            </a:ln>
          </c:spPr>
        </c:majorGridlines>
        <c:title>
          <c:tx>
            <c:rich>
              <a:bodyPr rot="-5400000" vert="horz"/>
              <a:lstStyle/>
              <a:p>
                <a:pPr>
                  <a:defRPr/>
                </a:pPr>
                <a:r>
                  <a:rPr lang="en-US"/>
                  <a:t>Mio. Nm3</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0290560"/>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Gasforbrug og eksport </a:t>
            </a:r>
          </a:p>
        </c:rich>
      </c:tx>
      <c:overlay val="0"/>
    </c:title>
    <c:autoTitleDeleted val="0"/>
    <c:plotArea>
      <c:layout/>
      <c:areaChart>
        <c:grouping val="stacked"/>
        <c:varyColors val="0"/>
        <c:ser>
          <c:idx val="0"/>
          <c:order val="0"/>
          <c:tx>
            <c:strRef>
              <c:f>'Centrale gasdata'!$B$14</c:f>
              <c:strCache>
                <c:ptCount val="1"/>
                <c:pt idx="0">
                  <c:v>Danmark</c:v>
                </c:pt>
              </c:strCache>
            </c:strRef>
          </c:tx>
          <c:spPr>
            <a:solidFill>
              <a:srgbClr val="0097A7"/>
            </a:solidFill>
            <a:ln>
              <a:solidFill>
                <a:srgbClr val="0097A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gasdata'!$E$14:$AA$14</c:f>
              <c:numCache>
                <c:formatCode>#,##0</c:formatCode>
                <c:ptCount val="23"/>
                <c:pt idx="0">
                  <c:v>2261.9763870034135</c:v>
                </c:pt>
                <c:pt idx="1">
                  <c:v>2213.5239849687609</c:v>
                </c:pt>
                <c:pt idx="2">
                  <c:v>2205.3696373583052</c:v>
                </c:pt>
                <c:pt idx="3">
                  <c:v>2108.1185593192936</c:v>
                </c:pt>
                <c:pt idx="4">
                  <c:v>2032.5530625594106</c:v>
                </c:pt>
                <c:pt idx="5">
                  <c:v>2015.2086542699649</c:v>
                </c:pt>
                <c:pt idx="6">
                  <c:v>1961.2032354117694</c:v>
                </c:pt>
                <c:pt idx="7">
                  <c:v>1930.3413146447992</c:v>
                </c:pt>
                <c:pt idx="8">
                  <c:v>1861.3207448692917</c:v>
                </c:pt>
                <c:pt idx="9">
                  <c:v>1804.8005152902006</c:v>
                </c:pt>
                <c:pt idx="10">
                  <c:v>1752.6974886731148</c:v>
                </c:pt>
                <c:pt idx="11">
                  <c:v>1695.8079499715864</c:v>
                </c:pt>
                <c:pt idx="12">
                  <c:v>1693.7941253613369</c:v>
                </c:pt>
                <c:pt idx="13">
                  <c:v>1645.4720981913536</c:v>
                </c:pt>
                <c:pt idx="14">
                  <c:v>1608.2408831636947</c:v>
                </c:pt>
                <c:pt idx="15">
                  <c:v>1565.8342555824406</c:v>
                </c:pt>
                <c:pt idx="16">
                  <c:v>1528.6827291172553</c:v>
                </c:pt>
                <c:pt idx="17">
                  <c:v>1475.3651645563671</c:v>
                </c:pt>
                <c:pt idx="18">
                  <c:v>1467.3608638999749</c:v>
                </c:pt>
                <c:pt idx="19">
                  <c:v>1481.1448211937857</c:v>
                </c:pt>
                <c:pt idx="20">
                  <c:v>1487.2018169822638</c:v>
                </c:pt>
                <c:pt idx="21">
                  <c:v>1483.7876450332492</c:v>
                </c:pt>
                <c:pt idx="22">
                  <c:v>1481.8702663491642</c:v>
                </c:pt>
              </c:numCache>
            </c:numRef>
          </c:val>
        </c:ser>
        <c:ser>
          <c:idx val="1"/>
          <c:order val="1"/>
          <c:tx>
            <c:strRef>
              <c:f>'Centrale gasdata'!$B$21</c:f>
              <c:strCache>
                <c:ptCount val="1"/>
                <c:pt idx="0">
                  <c:v>Sverige</c:v>
                </c:pt>
              </c:strCache>
            </c:strRef>
          </c:tx>
          <c:spPr>
            <a:solidFill>
              <a:srgbClr val="1D4C57"/>
            </a:solidFill>
            <a:ln>
              <a:solidFill>
                <a:srgbClr val="1D4C5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gasdata'!$E$21:$AA$21</c:f>
              <c:numCache>
                <c:formatCode>0</c:formatCode>
                <c:ptCount val="23"/>
                <c:pt idx="0">
                  <c:v>900</c:v>
                </c:pt>
                <c:pt idx="1">
                  <c:v>900</c:v>
                </c:pt>
                <c:pt idx="2">
                  <c:v>900</c:v>
                </c:pt>
                <c:pt idx="3">
                  <c:v>900</c:v>
                </c:pt>
                <c:pt idx="4">
                  <c:v>900</c:v>
                </c:pt>
                <c:pt idx="5">
                  <c:v>900</c:v>
                </c:pt>
                <c:pt idx="6">
                  <c:v>900</c:v>
                </c:pt>
                <c:pt idx="7">
                  <c:v>900</c:v>
                </c:pt>
                <c:pt idx="8">
                  <c:v>864</c:v>
                </c:pt>
                <c:pt idx="9">
                  <c:v>828</c:v>
                </c:pt>
                <c:pt idx="10">
                  <c:v>791.99999999999989</c:v>
                </c:pt>
                <c:pt idx="11">
                  <c:v>755.99999999999989</c:v>
                </c:pt>
                <c:pt idx="12">
                  <c:v>719.99999999999989</c:v>
                </c:pt>
                <c:pt idx="13">
                  <c:v>683.99999999999989</c:v>
                </c:pt>
                <c:pt idx="14">
                  <c:v>647.99999999999977</c:v>
                </c:pt>
                <c:pt idx="15">
                  <c:v>611.99999999999977</c:v>
                </c:pt>
                <c:pt idx="16">
                  <c:v>575.99999999999977</c:v>
                </c:pt>
                <c:pt idx="17">
                  <c:v>539.99999999999966</c:v>
                </c:pt>
                <c:pt idx="18">
                  <c:v>503.99999999999966</c:v>
                </c:pt>
                <c:pt idx="19">
                  <c:v>467.99999999999966</c:v>
                </c:pt>
                <c:pt idx="20">
                  <c:v>431.9999999999996</c:v>
                </c:pt>
                <c:pt idx="21">
                  <c:v>395.9999999999996</c:v>
                </c:pt>
                <c:pt idx="22">
                  <c:v>359.99999999999955</c:v>
                </c:pt>
              </c:numCache>
            </c:numRef>
          </c:val>
        </c:ser>
        <c:ser>
          <c:idx val="2"/>
          <c:order val="2"/>
          <c:tx>
            <c:v>Eksport til Tyskland</c:v>
          </c:tx>
          <c:spPr>
            <a:solidFill>
              <a:srgbClr val="FF5252"/>
            </a:solidFill>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gasdata'!$E$24:$AA$24</c:f>
              <c:numCache>
                <c:formatCode>#,##0</c:formatCode>
                <c:ptCount val="23"/>
                <c:pt idx="0">
                  <c:v>493.20505301857224</c:v>
                </c:pt>
                <c:pt idx="1">
                  <c:v>0</c:v>
                </c:pt>
                <c:pt idx="2">
                  <c:v>0</c:v>
                </c:pt>
                <c:pt idx="3">
                  <c:v>0</c:v>
                </c:pt>
                <c:pt idx="4">
                  <c:v>0</c:v>
                </c:pt>
                <c:pt idx="5">
                  <c:v>100.03018787844996</c:v>
                </c:pt>
                <c:pt idx="6">
                  <c:v>652.44278102150997</c:v>
                </c:pt>
                <c:pt idx="7">
                  <c:v>830.68588655499002</c:v>
                </c:pt>
                <c:pt idx="8">
                  <c:v>857.64706853492999</c:v>
                </c:pt>
                <c:pt idx="9">
                  <c:v>821.27639548214006</c:v>
                </c:pt>
                <c:pt idx="10">
                  <c:v>839.14978588627991</c:v>
                </c:pt>
                <c:pt idx="11">
                  <c:v>799.10636410778011</c:v>
                </c:pt>
                <c:pt idx="12">
                  <c:v>711.36516299747302</c:v>
                </c:pt>
                <c:pt idx="13">
                  <c:v>661.67393905440497</c:v>
                </c:pt>
                <c:pt idx="14">
                  <c:v>566.18673355051305</c:v>
                </c:pt>
                <c:pt idx="15">
                  <c:v>479.53700706041786</c:v>
                </c:pt>
                <c:pt idx="16">
                  <c:v>340.30852640310354</c:v>
                </c:pt>
                <c:pt idx="17">
                  <c:v>192.02859303267519</c:v>
                </c:pt>
                <c:pt idx="18">
                  <c:v>175.12473172837895</c:v>
                </c:pt>
                <c:pt idx="19">
                  <c:v>123.63817016919802</c:v>
                </c:pt>
                <c:pt idx="20">
                  <c:v>87.208763749192713</c:v>
                </c:pt>
                <c:pt idx="21">
                  <c:v>61.601837387425348</c:v>
                </c:pt>
                <c:pt idx="22">
                  <c:v>43.079129471739634</c:v>
                </c:pt>
              </c:numCache>
            </c:numRef>
          </c:val>
        </c:ser>
        <c:dLbls>
          <c:showLegendKey val="0"/>
          <c:showVal val="0"/>
          <c:showCatName val="0"/>
          <c:showSerName val="0"/>
          <c:showPercent val="0"/>
          <c:showBubbleSize val="0"/>
        </c:dLbls>
        <c:axId val="43878272"/>
        <c:axId val="43879808"/>
      </c:areaChart>
      <c:catAx>
        <c:axId val="43878272"/>
        <c:scaling>
          <c:orientation val="minMax"/>
        </c:scaling>
        <c:delete val="0"/>
        <c:axPos val="b"/>
        <c:numFmt formatCode="General" sourceLinked="1"/>
        <c:majorTickMark val="none"/>
        <c:minorTickMark val="none"/>
        <c:tickLblPos val="nextTo"/>
        <c:txPr>
          <a:bodyPr rot="0" vert="horz"/>
          <a:lstStyle/>
          <a:p>
            <a:pPr>
              <a:defRPr/>
            </a:pPr>
            <a:endParaRPr lang="da-DK"/>
          </a:p>
        </c:txPr>
        <c:crossAx val="43879808"/>
        <c:crosses val="autoZero"/>
        <c:auto val="1"/>
        <c:lblAlgn val="ctr"/>
        <c:lblOffset val="100"/>
        <c:noMultiLvlLbl val="0"/>
      </c:catAx>
      <c:valAx>
        <c:axId val="43879808"/>
        <c:scaling>
          <c:orientation val="minMax"/>
        </c:scaling>
        <c:delete val="0"/>
        <c:axPos val="l"/>
        <c:majorGridlines>
          <c:spPr>
            <a:ln>
              <a:solidFill>
                <a:srgbClr val="D7D7D7"/>
              </a:solidFill>
            </a:ln>
          </c:spPr>
        </c:majorGridlines>
        <c:title>
          <c:tx>
            <c:rich>
              <a:bodyPr rot="-5400000" vert="horz"/>
              <a:lstStyle/>
              <a:p>
                <a:pPr>
                  <a:defRPr/>
                </a:pPr>
                <a:r>
                  <a:rPr lang="en-US"/>
                  <a:t>Mio. Nm3</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3878272"/>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Gasforbrug fordelt på kategori </a:t>
            </a:r>
          </a:p>
        </c:rich>
      </c:tx>
      <c:overlay val="0"/>
    </c:title>
    <c:autoTitleDeleted val="0"/>
    <c:plotArea>
      <c:layout/>
      <c:areaChart>
        <c:grouping val="stacked"/>
        <c:varyColors val="0"/>
        <c:ser>
          <c:idx val="6"/>
          <c:order val="4"/>
          <c:tx>
            <c:strRef>
              <c:f>'Centrale gasdata'!$B$18</c:f>
              <c:strCache>
                <c:ptCount val="1"/>
                <c:pt idx="0">
                  <c:v>Husholdninger</c:v>
                </c:pt>
              </c:strCache>
            </c:strRef>
          </c:tx>
          <c:spPr>
            <a:solidFill>
              <a:srgbClr val="FF5252"/>
            </a:solidFill>
            <a:ln>
              <a:solidFill>
                <a:srgbClr val="FF5252"/>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gasdata'!$E$18:$AA$18</c:f>
              <c:numCache>
                <c:formatCode>#,##0</c:formatCode>
                <c:ptCount val="23"/>
                <c:pt idx="0">
                  <c:v>666.33830511117048</c:v>
                </c:pt>
                <c:pt idx="1">
                  <c:v>656.5861396130208</c:v>
                </c:pt>
                <c:pt idx="2">
                  <c:v>646.83397411487351</c:v>
                </c:pt>
                <c:pt idx="3">
                  <c:v>636.91040464237358</c:v>
                </c:pt>
                <c:pt idx="4">
                  <c:v>626.98683516987376</c:v>
                </c:pt>
                <c:pt idx="5">
                  <c:v>617.06326569737394</c:v>
                </c:pt>
                <c:pt idx="6">
                  <c:v>607.139696224874</c:v>
                </c:pt>
                <c:pt idx="7">
                  <c:v>597.21612675237407</c:v>
                </c:pt>
                <c:pt idx="8">
                  <c:v>567.53634387826264</c:v>
                </c:pt>
                <c:pt idx="9">
                  <c:v>537.85656100414838</c:v>
                </c:pt>
                <c:pt idx="10">
                  <c:v>508.17677813003667</c:v>
                </c:pt>
                <c:pt idx="11">
                  <c:v>478.49699525592519</c:v>
                </c:pt>
                <c:pt idx="12">
                  <c:v>448.81721238181098</c:v>
                </c:pt>
                <c:pt idx="13">
                  <c:v>424.78211755882381</c:v>
                </c:pt>
                <c:pt idx="14">
                  <c:v>400.74702273583688</c:v>
                </c:pt>
                <c:pt idx="15">
                  <c:v>376.71192791284972</c:v>
                </c:pt>
                <c:pt idx="16">
                  <c:v>352.67683308986011</c:v>
                </c:pt>
                <c:pt idx="17">
                  <c:v>328.64173826687306</c:v>
                </c:pt>
                <c:pt idx="18">
                  <c:v>313.09410844183458</c:v>
                </c:pt>
                <c:pt idx="19">
                  <c:v>297.54647861679621</c:v>
                </c:pt>
                <c:pt idx="20">
                  <c:v>281.99884879175772</c:v>
                </c:pt>
                <c:pt idx="21">
                  <c:v>266.45121896671895</c:v>
                </c:pt>
                <c:pt idx="22">
                  <c:v>250.90358914168024</c:v>
                </c:pt>
              </c:numCache>
            </c:numRef>
          </c:val>
        </c:ser>
        <c:ser>
          <c:idx val="3"/>
          <c:order val="0"/>
          <c:tx>
            <c:strRef>
              <c:f>'Centrale gasdata'!$B$99</c:f>
              <c:strCache>
                <c:ptCount val="1"/>
                <c:pt idx="0">
                  <c:v>Forbrug, AF2017</c:v>
                </c:pt>
              </c:strCache>
            </c:strRef>
          </c:tx>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gasdata'!$E$99:$AA$99</c:f>
            </c:numRef>
          </c:val>
        </c:ser>
        <c:ser>
          <c:idx val="4"/>
          <c:order val="1"/>
          <c:tx>
            <c:strRef>
              <c:f>'Centrale gasdata'!$B$107</c:f>
              <c:strCache>
                <c:ptCount val="1"/>
                <c:pt idx="0">
                  <c:v>Forbrug, AF2016</c:v>
                </c:pt>
              </c:strCache>
            </c:strRef>
          </c:tx>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gasdata'!$E$107:$AA$107</c:f>
            </c:numRef>
          </c:val>
        </c:ser>
        <c:ser>
          <c:idx val="2"/>
          <c:order val="2"/>
          <c:tx>
            <c:strRef>
              <c:f>'Centrale gasdata'!$B$16</c:f>
              <c:strCache>
                <c:ptCount val="1"/>
                <c:pt idx="0">
                  <c:v>El og varmeproduktion</c:v>
                </c:pt>
              </c:strCache>
            </c:strRef>
          </c:tx>
          <c:spPr>
            <a:solidFill>
              <a:srgbClr val="0097A7"/>
            </a:solidFill>
            <a:ln>
              <a:solidFill>
                <a:srgbClr val="0097A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gasdata'!$E$16:$AA$16</c:f>
              <c:numCache>
                <c:formatCode>#,##0</c:formatCode>
                <c:ptCount val="23"/>
                <c:pt idx="0">
                  <c:v>517.78758857351124</c:v>
                </c:pt>
                <c:pt idx="1">
                  <c:v>487.12092492492843</c:v>
                </c:pt>
                <c:pt idx="2">
                  <c:v>496.54641734117087</c:v>
                </c:pt>
                <c:pt idx="3">
                  <c:v>411.80891260711081</c:v>
                </c:pt>
                <c:pt idx="4">
                  <c:v>348.25034067454544</c:v>
                </c:pt>
                <c:pt idx="5">
                  <c:v>340.8186211011286</c:v>
                </c:pt>
                <c:pt idx="6">
                  <c:v>296.46644979336054</c:v>
                </c:pt>
                <c:pt idx="7">
                  <c:v>275.36586786151008</c:v>
                </c:pt>
                <c:pt idx="8">
                  <c:v>248.2073669313798</c:v>
                </c:pt>
                <c:pt idx="9">
                  <c:v>232.6055137829008</c:v>
                </c:pt>
                <c:pt idx="10">
                  <c:v>220.88871454876758</c:v>
                </c:pt>
                <c:pt idx="11">
                  <c:v>203.87013422438272</c:v>
                </c:pt>
                <c:pt idx="12">
                  <c:v>241.88550995520094</c:v>
                </c:pt>
                <c:pt idx="13">
                  <c:v>215.12421168038668</c:v>
                </c:pt>
                <c:pt idx="14">
                  <c:v>199.13136050241729</c:v>
                </c:pt>
                <c:pt idx="15">
                  <c:v>177.91480790408198</c:v>
                </c:pt>
                <c:pt idx="16">
                  <c:v>161.88688177445042</c:v>
                </c:pt>
                <c:pt idx="17">
                  <c:v>129.94615021991407</c:v>
                </c:pt>
                <c:pt idx="18">
                  <c:v>120.15196905281063</c:v>
                </c:pt>
                <c:pt idx="19">
                  <c:v>133.36865607637398</c:v>
                </c:pt>
                <c:pt idx="20">
                  <c:v>139.7135470762577</c:v>
                </c:pt>
                <c:pt idx="21">
                  <c:v>137.31133816372045</c:v>
                </c:pt>
                <c:pt idx="22">
                  <c:v>137.21881675522283</c:v>
                </c:pt>
              </c:numCache>
            </c:numRef>
          </c:val>
        </c:ser>
        <c:ser>
          <c:idx val="5"/>
          <c:order val="3"/>
          <c:tx>
            <c:strRef>
              <c:f>'Centrale gasdata'!$B$17</c:f>
              <c:strCache>
                <c:ptCount val="1"/>
                <c:pt idx="0">
                  <c:v>Erhverv</c:v>
                </c:pt>
              </c:strCache>
            </c:strRef>
          </c:tx>
          <c:spPr>
            <a:solidFill>
              <a:srgbClr val="673AB7"/>
            </a:solidFill>
            <a:ln>
              <a:solidFill>
                <a:srgbClr val="673AB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gasdata'!$E$17:$AA$17</c:f>
              <c:numCache>
                <c:formatCode>#,##0</c:formatCode>
                <c:ptCount val="23"/>
                <c:pt idx="0">
                  <c:v>1041.2640550392753</c:v>
                </c:pt>
                <c:pt idx="1">
                  <c:v>1033.0127030435563</c:v>
                </c:pt>
                <c:pt idx="2">
                  <c:v>1024.7613525295253</c:v>
                </c:pt>
                <c:pt idx="3">
                  <c:v>1021.3479504581301</c:v>
                </c:pt>
                <c:pt idx="4">
                  <c:v>1017.9226253221179</c:v>
                </c:pt>
                <c:pt idx="5">
                  <c:v>1015.7845844190729</c:v>
                </c:pt>
                <c:pt idx="6">
                  <c:v>1013.6465240752495</c:v>
                </c:pt>
                <c:pt idx="7">
                  <c:v>1011.5084526300034</c:v>
                </c:pt>
                <c:pt idx="8">
                  <c:v>996.0232366965962</c:v>
                </c:pt>
                <c:pt idx="9">
                  <c:v>980.53801124473512</c:v>
                </c:pt>
                <c:pt idx="10">
                  <c:v>965.04699414641686</c:v>
                </c:pt>
                <c:pt idx="11">
                  <c:v>949.56218855227917</c:v>
                </c:pt>
                <c:pt idx="12">
                  <c:v>934.07736527263967</c:v>
                </c:pt>
                <c:pt idx="13">
                  <c:v>931.01199133328748</c:v>
                </c:pt>
                <c:pt idx="14">
                  <c:v>927.94664775285719</c:v>
                </c:pt>
                <c:pt idx="15">
                  <c:v>924.88150906552437</c:v>
                </c:pt>
                <c:pt idx="16">
                  <c:v>921.81625721854027</c:v>
                </c:pt>
                <c:pt idx="17">
                  <c:v>918.75099496106463</c:v>
                </c:pt>
                <c:pt idx="18">
                  <c:v>930.57938919548837</c:v>
                </c:pt>
                <c:pt idx="19">
                  <c:v>942.40728814701401</c:v>
                </c:pt>
                <c:pt idx="20">
                  <c:v>954.23537427799374</c:v>
                </c:pt>
                <c:pt idx="21">
                  <c:v>966.06346632970144</c:v>
                </c:pt>
                <c:pt idx="22">
                  <c:v>977.89166479226617</c:v>
                </c:pt>
              </c:numCache>
            </c:numRef>
          </c:val>
        </c:ser>
        <c:ser>
          <c:idx val="7"/>
          <c:order val="5"/>
          <c:tx>
            <c:strRef>
              <c:f>'Centrale gasdata'!$B$19</c:f>
              <c:strCache>
                <c:ptCount val="1"/>
                <c:pt idx="0">
                  <c:v>Transport</c:v>
                </c:pt>
              </c:strCache>
            </c:strRef>
          </c:tx>
          <c:spPr>
            <a:solidFill>
              <a:srgbClr val="0091EA"/>
            </a:solidFill>
            <a:ln>
              <a:solidFill>
                <a:srgbClr val="0091EA"/>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gasdata'!$E$19:$AA$19</c:f>
              <c:numCache>
                <c:formatCode>#,##0</c:formatCode>
                <c:ptCount val="23"/>
                <c:pt idx="0">
                  <c:v>18.036016677835086</c:v>
                </c:pt>
                <c:pt idx="1">
                  <c:v>18.285659094067906</c:v>
                </c:pt>
                <c:pt idx="2">
                  <c:v>18.741198387982344</c:v>
                </c:pt>
                <c:pt idx="3">
                  <c:v>19.583508455795442</c:v>
                </c:pt>
                <c:pt idx="4">
                  <c:v>20.944390065859309</c:v>
                </c:pt>
                <c:pt idx="5">
                  <c:v>23.112223554244206</c:v>
                </c:pt>
                <c:pt idx="6">
                  <c:v>25.539517649009291</c:v>
                </c:pt>
                <c:pt idx="7">
                  <c:v>27.858731560505362</c:v>
                </c:pt>
                <c:pt idx="8">
                  <c:v>31.267996050827609</c:v>
                </c:pt>
                <c:pt idx="9">
                  <c:v>35.620962474372099</c:v>
                </c:pt>
                <c:pt idx="10">
                  <c:v>40.511869592030706</c:v>
                </c:pt>
                <c:pt idx="11">
                  <c:v>45.911834211317966</c:v>
                </c:pt>
                <c:pt idx="12">
                  <c:v>51.153574552184864</c:v>
                </c:pt>
                <c:pt idx="13">
                  <c:v>56.726825922220009</c:v>
                </c:pt>
                <c:pt idx="14">
                  <c:v>62.622411978812593</c:v>
                </c:pt>
                <c:pt idx="15">
                  <c:v>68.566082009078656</c:v>
                </c:pt>
                <c:pt idx="16">
                  <c:v>74.576339846363638</c:v>
                </c:pt>
                <c:pt idx="17">
                  <c:v>80.333375423339319</c:v>
                </c:pt>
                <c:pt idx="18">
                  <c:v>85.842491524665363</c:v>
                </c:pt>
                <c:pt idx="19">
                  <c:v>90.129492668425641</c:v>
                </c:pt>
                <c:pt idx="20">
                  <c:v>93.561141151078616</c:v>
                </c:pt>
                <c:pt idx="21">
                  <c:v>96.268715887932387</c:v>
                </c:pt>
                <c:pt idx="22">
                  <c:v>98.163289974819008</c:v>
                </c:pt>
              </c:numCache>
            </c:numRef>
          </c:val>
        </c:ser>
        <c:ser>
          <c:idx val="8"/>
          <c:order val="6"/>
          <c:tx>
            <c:strRef>
              <c:f>'Centrale gasdata'!$B$20</c:f>
              <c:strCache>
                <c:ptCount val="1"/>
                <c:pt idx="0">
                  <c:v>Øvrige</c:v>
                </c:pt>
              </c:strCache>
            </c:strRef>
          </c:tx>
          <c:spPr>
            <a:solidFill>
              <a:srgbClr val="1DE2CD"/>
            </a:solidFill>
            <a:ln>
              <a:solidFill>
                <a:srgbClr val="1DE2CD"/>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gasdata'!$E$20:$AA$20</c:f>
              <c:numCache>
                <c:formatCode>#,##0</c:formatCode>
                <c:ptCount val="23"/>
                <c:pt idx="0">
                  <c:v>18.550421601621476</c:v>
                </c:pt>
                <c:pt idx="1">
                  <c:v>18.518558293187191</c:v>
                </c:pt>
                <c:pt idx="2">
                  <c:v>18.486694984752919</c:v>
                </c:pt>
                <c:pt idx="3">
                  <c:v>18.467783155883641</c:v>
                </c:pt>
                <c:pt idx="4">
                  <c:v>18.448871327014377</c:v>
                </c:pt>
                <c:pt idx="5">
                  <c:v>18.429959498145102</c:v>
                </c:pt>
                <c:pt idx="6">
                  <c:v>18.411047669275813</c:v>
                </c:pt>
                <c:pt idx="7">
                  <c:v>18.392135840406546</c:v>
                </c:pt>
                <c:pt idx="8">
                  <c:v>18.285801312225313</c:v>
                </c:pt>
                <c:pt idx="9">
                  <c:v>18.179466784044077</c:v>
                </c:pt>
                <c:pt idx="10">
                  <c:v>18.073132255862834</c:v>
                </c:pt>
                <c:pt idx="11">
                  <c:v>17.966797727681598</c:v>
                </c:pt>
                <c:pt idx="12">
                  <c:v>17.860463199500362</c:v>
                </c:pt>
                <c:pt idx="13">
                  <c:v>17.826951696635494</c:v>
                </c:pt>
                <c:pt idx="14">
                  <c:v>17.793440193770628</c:v>
                </c:pt>
                <c:pt idx="15">
                  <c:v>17.75992869090576</c:v>
                </c:pt>
                <c:pt idx="16">
                  <c:v>17.726417188040891</c:v>
                </c:pt>
                <c:pt idx="17">
                  <c:v>17.692905685176026</c:v>
                </c:pt>
                <c:pt idx="18">
                  <c:v>17.692905685176026</c:v>
                </c:pt>
                <c:pt idx="19">
                  <c:v>17.692905685176022</c:v>
                </c:pt>
                <c:pt idx="20">
                  <c:v>17.692905685176022</c:v>
                </c:pt>
                <c:pt idx="21">
                  <c:v>17.692905685176026</c:v>
                </c:pt>
                <c:pt idx="22">
                  <c:v>17.692905685176026</c:v>
                </c:pt>
              </c:numCache>
            </c:numRef>
          </c:val>
        </c:ser>
        <c:dLbls>
          <c:showLegendKey val="0"/>
          <c:showVal val="0"/>
          <c:showCatName val="0"/>
          <c:showSerName val="0"/>
          <c:showPercent val="0"/>
          <c:showBubbleSize val="0"/>
        </c:dLbls>
        <c:axId val="44006400"/>
        <c:axId val="44012288"/>
      </c:areaChart>
      <c:catAx>
        <c:axId val="44006400"/>
        <c:scaling>
          <c:orientation val="minMax"/>
        </c:scaling>
        <c:delete val="0"/>
        <c:axPos val="b"/>
        <c:numFmt formatCode="General" sourceLinked="1"/>
        <c:majorTickMark val="none"/>
        <c:minorTickMark val="none"/>
        <c:tickLblPos val="nextTo"/>
        <c:txPr>
          <a:bodyPr rot="0" vert="horz"/>
          <a:lstStyle/>
          <a:p>
            <a:pPr>
              <a:defRPr/>
            </a:pPr>
            <a:endParaRPr lang="da-DK"/>
          </a:p>
        </c:txPr>
        <c:crossAx val="44012288"/>
        <c:crosses val="autoZero"/>
        <c:auto val="1"/>
        <c:lblAlgn val="ctr"/>
        <c:lblOffset val="100"/>
        <c:noMultiLvlLbl val="0"/>
      </c:catAx>
      <c:valAx>
        <c:axId val="44012288"/>
        <c:scaling>
          <c:orientation val="minMax"/>
        </c:scaling>
        <c:delete val="0"/>
        <c:axPos val="l"/>
        <c:majorGridlines>
          <c:spPr>
            <a:ln>
              <a:solidFill>
                <a:srgbClr val="D7D7D7"/>
              </a:solidFill>
            </a:ln>
          </c:spPr>
        </c:majorGridlines>
        <c:title>
          <c:tx>
            <c:rich>
              <a:bodyPr rot="-5400000" vert="horz"/>
              <a:lstStyle/>
              <a:p>
                <a:pPr>
                  <a:defRPr/>
                </a:pPr>
                <a:r>
                  <a:rPr lang="en-US"/>
                  <a:t>Mio. Nm3</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4006400"/>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Nettoimport fra Tyskland</a:t>
            </a:r>
          </a:p>
        </c:rich>
      </c:tx>
      <c:overlay val="0"/>
    </c:title>
    <c:autoTitleDeleted val="0"/>
    <c:plotArea>
      <c:layout/>
      <c:lineChart>
        <c:grouping val="standard"/>
        <c:varyColors val="0"/>
        <c:ser>
          <c:idx val="1"/>
          <c:order val="0"/>
          <c:tx>
            <c:v>Nettoimport</c:v>
          </c:tx>
          <c:spPr>
            <a:ln>
              <a:solidFill>
                <a:srgbClr val="0097A7"/>
              </a:solidFill>
            </a:ln>
          </c:spPr>
          <c:marker>
            <c:symbol val="none"/>
          </c:marker>
          <c:cat>
            <c:numRef>
              <c:f>'Centrale gasdata'!$E$92:$AA$92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gasdata'!$E$93:$AA$93</c:f>
              <c:numCache>
                <c:formatCode>#,##0</c:formatCode>
                <c:ptCount val="23"/>
                <c:pt idx="0">
                  <c:v>-126.86854208545526</c:v>
                </c:pt>
                <c:pt idx="1">
                  <c:v>505.86558950525733</c:v>
                </c:pt>
                <c:pt idx="2">
                  <c:v>2619.110871671131</c:v>
                </c:pt>
                <c:pt idx="3">
                  <c:v>2477.332042212196</c:v>
                </c:pt>
                <c:pt idx="4">
                  <c:v>2373.763686900465</c:v>
                </c:pt>
                <c:pt idx="5">
                  <c:v>757.19180626674813</c:v>
                </c:pt>
                <c:pt idx="6">
                  <c:v>205.19929004258324</c:v>
                </c:pt>
                <c:pt idx="7">
                  <c:v>29.223059936160325</c:v>
                </c:pt>
                <c:pt idx="8">
                  <c:v>5.1779017088435921</c:v>
                </c:pt>
                <c:pt idx="9">
                  <c:v>44.386878767085136</c:v>
                </c:pt>
                <c:pt idx="10">
                  <c:v>101.35443247793569</c:v>
                </c:pt>
                <c:pt idx="11">
                  <c:v>289.88002207801514</c:v>
                </c:pt>
                <c:pt idx="12">
                  <c:v>491.42821669514854</c:v>
                </c:pt>
                <c:pt idx="13">
                  <c:v>684.35552532922964</c:v>
                </c:pt>
                <c:pt idx="14">
                  <c:v>904.28688732665569</c:v>
                </c:pt>
                <c:pt idx="15">
                  <c:v>1246.094914181441</c:v>
                </c:pt>
                <c:pt idx="16">
                  <c:v>1389.9252224332888</c:v>
                </c:pt>
                <c:pt idx="17">
                  <c:v>1490.4237457638285</c:v>
                </c:pt>
                <c:pt idx="18">
                  <c:v>1506.8059702744204</c:v>
                </c:pt>
                <c:pt idx="19">
                  <c:v>1495.1242528477326</c:v>
                </c:pt>
                <c:pt idx="20">
                  <c:v>1465.5223895843144</c:v>
                </c:pt>
                <c:pt idx="21">
                  <c:v>1424.162577042634</c:v>
                </c:pt>
                <c:pt idx="22">
                  <c:v>1383.506062253068</c:v>
                </c:pt>
              </c:numCache>
            </c:numRef>
          </c:val>
          <c:smooth val="0"/>
        </c:ser>
        <c:ser>
          <c:idx val="0"/>
          <c:order val="1"/>
          <c:tx>
            <c:strRef>
              <c:f>'Centrale gasdata'!$B$111</c:f>
              <c:strCache>
                <c:ptCount val="1"/>
                <c:pt idx="0">
                  <c:v>Nettoimport, AF2016</c:v>
                </c:pt>
              </c:strCache>
            </c:strRef>
          </c:tx>
          <c:spPr>
            <a:ln>
              <a:solidFill>
                <a:schemeClr val="accent3"/>
              </a:solidFill>
              <a:prstDash val="sysDash"/>
            </a:ln>
          </c:spPr>
          <c:marker>
            <c:symbol val="none"/>
          </c:marker>
          <c:cat>
            <c:numRef>
              <c:f>'Centrale gasdata'!$E$92:$AA$92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gasdata'!$E$111:$AB$111</c:f>
            </c:numRef>
          </c:val>
          <c:smooth val="0"/>
        </c:ser>
        <c:ser>
          <c:idx val="2"/>
          <c:order val="2"/>
          <c:tx>
            <c:strRef>
              <c:f>'Centrale gasdata'!$B$104</c:f>
              <c:strCache>
                <c:ptCount val="1"/>
                <c:pt idx="0">
                  <c:v>Nettoimport, AF2017</c:v>
                </c:pt>
              </c:strCache>
            </c:strRef>
          </c:tx>
          <c:marker>
            <c:symbol val="none"/>
          </c:marker>
          <c:val>
            <c:numRef>
              <c:f>'Centrale gasdata'!$E$104:$AB$104</c:f>
            </c:numRef>
          </c:val>
          <c:smooth val="0"/>
        </c:ser>
        <c:dLbls>
          <c:showLegendKey val="0"/>
          <c:showVal val="0"/>
          <c:showCatName val="0"/>
          <c:showSerName val="0"/>
          <c:showPercent val="0"/>
          <c:showBubbleSize val="0"/>
        </c:dLbls>
        <c:marker val="1"/>
        <c:smooth val="0"/>
        <c:axId val="44019072"/>
        <c:axId val="44061824"/>
      </c:lineChart>
      <c:catAx>
        <c:axId val="44019072"/>
        <c:scaling>
          <c:orientation val="minMax"/>
        </c:scaling>
        <c:delete val="0"/>
        <c:axPos val="b"/>
        <c:numFmt formatCode="General" sourceLinked="1"/>
        <c:majorTickMark val="none"/>
        <c:minorTickMark val="none"/>
        <c:tickLblPos val="nextTo"/>
        <c:txPr>
          <a:bodyPr rot="0" vert="horz"/>
          <a:lstStyle/>
          <a:p>
            <a:pPr>
              <a:defRPr/>
            </a:pPr>
            <a:endParaRPr lang="da-DK"/>
          </a:p>
        </c:txPr>
        <c:crossAx val="44061824"/>
        <c:crosses val="autoZero"/>
        <c:auto val="1"/>
        <c:lblAlgn val="ctr"/>
        <c:lblOffset val="100"/>
        <c:noMultiLvlLbl val="0"/>
      </c:catAx>
      <c:valAx>
        <c:axId val="44061824"/>
        <c:scaling>
          <c:orientation val="minMax"/>
        </c:scaling>
        <c:delete val="0"/>
        <c:axPos val="l"/>
        <c:majorGridlines>
          <c:spPr>
            <a:ln>
              <a:solidFill>
                <a:srgbClr val="D7D7D7"/>
              </a:solidFill>
            </a:ln>
          </c:spPr>
        </c:majorGridlines>
        <c:title>
          <c:tx>
            <c:rich>
              <a:bodyPr rot="-5400000" vert="horz"/>
              <a:lstStyle/>
              <a:p>
                <a:pPr>
                  <a:defRPr/>
                </a:pPr>
                <a:r>
                  <a:rPr lang="en-US"/>
                  <a:t>Mio. Nm3</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401907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200"/>
              <a:t>Produktion af salgsgas, Nordsøen (inkl. Trym)</a:t>
            </a:r>
          </a:p>
        </c:rich>
      </c:tx>
      <c:overlay val="0"/>
    </c:title>
    <c:autoTitleDeleted val="0"/>
    <c:plotArea>
      <c:layout>
        <c:manualLayout>
          <c:layoutTarget val="inner"/>
          <c:xMode val="edge"/>
          <c:yMode val="edge"/>
          <c:x val="0.16607188791672686"/>
          <c:y val="0.14131688026555811"/>
          <c:w val="0.8033724846894138"/>
          <c:h val="0.62008894721493146"/>
        </c:manualLayout>
      </c:layout>
      <c:areaChart>
        <c:grouping val="stacked"/>
        <c:varyColors val="0"/>
        <c:ser>
          <c:idx val="0"/>
          <c:order val="0"/>
          <c:tx>
            <c:strRef>
              <c:f>'Centrale gasdata'!$B$67</c:f>
              <c:strCache>
                <c:ptCount val="1"/>
                <c:pt idx="0">
                  <c:v>Produktion af salgsgas, Nordsøen (inkl. Trym)</c:v>
                </c:pt>
              </c:strCache>
            </c:strRef>
          </c:tx>
          <c:spPr>
            <a:solidFill>
              <a:srgbClr val="0097A7"/>
            </a:solidFill>
            <a:ln>
              <a:solidFill>
                <a:srgbClr val="0097A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gasdata'!$E$67:$AA$67</c:f>
              <c:numCache>
                <c:formatCode>#,##0</c:formatCode>
                <c:ptCount val="23"/>
                <c:pt idx="0">
                  <c:v>3791</c:v>
                </c:pt>
                <c:pt idx="1">
                  <c:v>2443.3379503330261</c:v>
                </c:pt>
                <c:pt idx="2">
                  <c:v>852.66803709931446</c:v>
                </c:pt>
                <c:pt idx="3">
                  <c:v>705.01093716047967</c:v>
                </c:pt>
                <c:pt idx="4">
                  <c:v>2243.384800369322</c:v>
                </c:pt>
                <c:pt idx="5">
                  <c:v>3008.4767457644311</c:v>
                </c:pt>
                <c:pt idx="6">
                  <c:v>3983.5167884369039</c:v>
                </c:pt>
                <c:pt idx="7">
                  <c:v>3956.0098756760713</c:v>
                </c:pt>
                <c:pt idx="8">
                  <c:v>3473.0096392383416</c:v>
                </c:pt>
                <c:pt idx="9">
                  <c:v>2829.4035683781572</c:v>
                </c:pt>
                <c:pt idx="10">
                  <c:v>2699.7845451615995</c:v>
                </c:pt>
                <c:pt idx="11">
                  <c:v>2663.9248320164957</c:v>
                </c:pt>
                <c:pt idx="12">
                  <c:v>3096.8689237934632</c:v>
                </c:pt>
                <c:pt idx="13">
                  <c:v>2852.3080806033158</c:v>
                </c:pt>
                <c:pt idx="14">
                  <c:v>2162.3691871278747</c:v>
                </c:pt>
                <c:pt idx="15">
                  <c:v>1900.885527784028</c:v>
                </c:pt>
                <c:pt idx="16">
                  <c:v>1897.5233266647322</c:v>
                </c:pt>
                <c:pt idx="17">
                  <c:v>1663.4589752911363</c:v>
                </c:pt>
                <c:pt idx="18">
                  <c:v>1387.5616797095765</c:v>
                </c:pt>
                <c:pt idx="19">
                  <c:v>1198.3366645676458</c:v>
                </c:pt>
                <c:pt idx="20">
                  <c:v>1016.4204663745005</c:v>
                </c:pt>
                <c:pt idx="21">
                  <c:v>926.0926488460475</c:v>
                </c:pt>
                <c:pt idx="22">
                  <c:v>754.37784274874707</c:v>
                </c:pt>
              </c:numCache>
            </c:numRef>
          </c:val>
        </c:ser>
        <c:dLbls>
          <c:showLegendKey val="0"/>
          <c:showVal val="0"/>
          <c:showCatName val="0"/>
          <c:showSerName val="0"/>
          <c:showPercent val="0"/>
          <c:showBubbleSize val="0"/>
        </c:dLbls>
        <c:axId val="44086016"/>
        <c:axId val="44087552"/>
      </c:areaChart>
      <c:catAx>
        <c:axId val="44086016"/>
        <c:scaling>
          <c:orientation val="minMax"/>
        </c:scaling>
        <c:delete val="0"/>
        <c:axPos val="b"/>
        <c:numFmt formatCode="General" sourceLinked="1"/>
        <c:majorTickMark val="none"/>
        <c:minorTickMark val="none"/>
        <c:tickLblPos val="nextTo"/>
        <c:txPr>
          <a:bodyPr rot="0" vert="horz"/>
          <a:lstStyle/>
          <a:p>
            <a:pPr>
              <a:defRPr/>
            </a:pPr>
            <a:endParaRPr lang="da-DK"/>
          </a:p>
        </c:txPr>
        <c:crossAx val="44087552"/>
        <c:crosses val="autoZero"/>
        <c:auto val="1"/>
        <c:lblAlgn val="ctr"/>
        <c:lblOffset val="100"/>
        <c:noMultiLvlLbl val="0"/>
      </c:catAx>
      <c:valAx>
        <c:axId val="44087552"/>
        <c:scaling>
          <c:orientation val="minMax"/>
          <c:min val="0"/>
        </c:scaling>
        <c:delete val="0"/>
        <c:axPos val="l"/>
        <c:majorGridlines>
          <c:spPr>
            <a:ln>
              <a:solidFill>
                <a:srgbClr val="D7D7D7"/>
              </a:solidFill>
            </a:ln>
          </c:spPr>
        </c:majorGridlines>
        <c:title>
          <c:tx>
            <c:rich>
              <a:bodyPr rot="-5400000" vert="horz"/>
              <a:lstStyle/>
              <a:p>
                <a:pPr>
                  <a:defRPr/>
                </a:pPr>
                <a:r>
                  <a:rPr lang="en-US"/>
                  <a:t>Mio. Nm3</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408601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Gasleverance  til</a:t>
            </a:r>
            <a:r>
              <a:rPr lang="en-US" sz="1200" baseline="0"/>
              <a:t> DK via Nybro</a:t>
            </a:r>
            <a:endParaRPr lang="en-US"/>
          </a:p>
        </c:rich>
      </c:tx>
      <c:overlay val="0"/>
    </c:title>
    <c:autoTitleDeleted val="0"/>
    <c:plotArea>
      <c:layout>
        <c:manualLayout>
          <c:layoutTarget val="inner"/>
          <c:xMode val="edge"/>
          <c:yMode val="edge"/>
          <c:x val="0.16607188791672686"/>
          <c:y val="0.14131688026555811"/>
          <c:w val="0.8033724846894138"/>
          <c:h val="0.62008894721493146"/>
        </c:manualLayout>
      </c:layout>
      <c:areaChart>
        <c:grouping val="stacked"/>
        <c:varyColors val="0"/>
        <c:ser>
          <c:idx val="0"/>
          <c:order val="0"/>
          <c:tx>
            <c:strRef>
              <c:f>'Centrale gasdata'!$B$68</c:f>
              <c:strCache>
                <c:ptCount val="1"/>
                <c:pt idx="0">
                  <c:v>    heraf leverancer til det danske gasnet via Nybro</c:v>
                </c:pt>
              </c:strCache>
            </c:strRef>
          </c:tx>
          <c:spPr>
            <a:solidFill>
              <a:srgbClr val="0097A7"/>
            </a:solidFill>
            <a:ln>
              <a:solidFill>
                <a:srgbClr val="0097A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gasdata'!$E$68:$AA$68</c:f>
              <c:numCache>
                <c:formatCode>#,##0</c:formatCode>
                <c:ptCount val="23"/>
                <c:pt idx="0">
                  <c:v>3091</c:v>
                </c:pt>
                <c:pt idx="1">
                  <c:v>2339.1870213690236</c:v>
                </c:pt>
                <c:pt idx="2">
                  <c:v>182.5</c:v>
                </c:pt>
                <c:pt idx="3">
                  <c:v>182.5</c:v>
                </c:pt>
                <c:pt idx="4">
                  <c:v>182.5</c:v>
                </c:pt>
                <c:pt idx="5">
                  <c:v>1752.9645893051252</c:v>
                </c:pt>
                <c:pt idx="6">
                  <c:v>2250.9516866710946</c:v>
                </c:pt>
                <c:pt idx="7">
                  <c:v>2396.0659960105477</c:v>
                </c:pt>
                <c:pt idx="8">
                  <c:v>2315.0905844623567</c:v>
                </c:pt>
                <c:pt idx="9">
                  <c:v>2183.3613778250242</c:v>
                </c:pt>
                <c:pt idx="10">
                  <c:v>2038.2907974970869</c:v>
                </c:pt>
                <c:pt idx="11">
                  <c:v>1756.87566919548</c:v>
                </c:pt>
                <c:pt idx="12">
                  <c:v>1517.3136499680966</c:v>
                </c:pt>
                <c:pt idx="13">
                  <c:v>1236.9515418703886</c:v>
                </c:pt>
                <c:pt idx="14">
                  <c:v>940.67619255166028</c:v>
                </c:pt>
                <c:pt idx="15">
                  <c:v>517.34876582197694</c:v>
                </c:pt>
                <c:pt idx="16">
                  <c:v>297.25415881130016</c:v>
                </c:pt>
                <c:pt idx="17">
                  <c:v>104.32529862622937</c:v>
                </c:pt>
                <c:pt idx="18">
                  <c:v>40.82600116560161</c:v>
                </c:pt>
                <c:pt idx="19">
                  <c:v>27.178903592456436</c:v>
                </c:pt>
                <c:pt idx="20">
                  <c:v>23.724990350709049</c:v>
                </c:pt>
                <c:pt idx="21">
                  <c:v>22.557858649731315</c:v>
                </c:pt>
                <c:pt idx="22">
                  <c:v>22.184222461568879</c:v>
                </c:pt>
              </c:numCache>
            </c:numRef>
          </c:val>
        </c:ser>
        <c:dLbls>
          <c:showLegendKey val="0"/>
          <c:showVal val="0"/>
          <c:showCatName val="0"/>
          <c:showSerName val="0"/>
          <c:showPercent val="0"/>
          <c:showBubbleSize val="0"/>
        </c:dLbls>
        <c:axId val="44120320"/>
        <c:axId val="44130304"/>
      </c:areaChart>
      <c:catAx>
        <c:axId val="44120320"/>
        <c:scaling>
          <c:orientation val="minMax"/>
        </c:scaling>
        <c:delete val="0"/>
        <c:axPos val="b"/>
        <c:numFmt formatCode="General" sourceLinked="1"/>
        <c:majorTickMark val="none"/>
        <c:minorTickMark val="none"/>
        <c:tickLblPos val="nextTo"/>
        <c:txPr>
          <a:bodyPr rot="0" vert="horz"/>
          <a:lstStyle/>
          <a:p>
            <a:pPr>
              <a:defRPr/>
            </a:pPr>
            <a:endParaRPr lang="da-DK"/>
          </a:p>
        </c:txPr>
        <c:crossAx val="44130304"/>
        <c:crosses val="autoZero"/>
        <c:auto val="1"/>
        <c:lblAlgn val="ctr"/>
        <c:lblOffset val="100"/>
        <c:noMultiLvlLbl val="0"/>
      </c:catAx>
      <c:valAx>
        <c:axId val="44130304"/>
        <c:scaling>
          <c:orientation val="minMax"/>
          <c:min val="0"/>
        </c:scaling>
        <c:delete val="0"/>
        <c:axPos val="l"/>
        <c:majorGridlines>
          <c:spPr>
            <a:ln>
              <a:solidFill>
                <a:srgbClr val="D7D7D7"/>
              </a:solidFill>
            </a:ln>
          </c:spPr>
        </c:majorGridlines>
        <c:title>
          <c:tx>
            <c:rich>
              <a:bodyPr rot="-5400000" vert="horz"/>
              <a:lstStyle/>
              <a:p>
                <a:pPr>
                  <a:defRPr/>
                </a:pPr>
                <a:r>
                  <a:rPr lang="en-US"/>
                  <a:t>Mio. Nm3</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412032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Produktion</a:t>
            </a:r>
            <a:r>
              <a:rPr lang="en-US" sz="1200" baseline="0"/>
              <a:t> af bionaturgas samt salgsgas i Nordsøen </a:t>
            </a:r>
            <a:endParaRPr lang="en-US"/>
          </a:p>
        </c:rich>
      </c:tx>
      <c:overlay val="0"/>
    </c:title>
    <c:autoTitleDeleted val="0"/>
    <c:plotArea>
      <c:layout>
        <c:manualLayout>
          <c:layoutTarget val="inner"/>
          <c:xMode val="edge"/>
          <c:yMode val="edge"/>
          <c:x val="0.16607188791672686"/>
          <c:y val="0.14131688026555811"/>
          <c:w val="0.8033724846894138"/>
          <c:h val="0.62008894721493146"/>
        </c:manualLayout>
      </c:layout>
      <c:areaChart>
        <c:grouping val="stacked"/>
        <c:varyColors val="0"/>
        <c:ser>
          <c:idx val="1"/>
          <c:order val="0"/>
          <c:tx>
            <c:v>Produktion af bionaturgas</c:v>
          </c:tx>
          <c:val>
            <c:numRef>
              <c:f>'Centrale gasdata'!$E$69:$AA$69</c:f>
              <c:numCache>
                <c:formatCode>#,##0</c:formatCode>
                <c:ptCount val="23"/>
                <c:pt idx="0">
                  <c:v>197.8449290888683</c:v>
                </c:pt>
                <c:pt idx="1">
                  <c:v>268.47137409447981</c:v>
                </c:pt>
                <c:pt idx="2">
                  <c:v>303.75876568717445</c:v>
                </c:pt>
                <c:pt idx="3">
                  <c:v>348.2865171070975</c:v>
                </c:pt>
                <c:pt idx="4">
                  <c:v>376.28937565894586</c:v>
                </c:pt>
                <c:pt idx="5">
                  <c:v>405.05225869809152</c:v>
                </c:pt>
                <c:pt idx="6">
                  <c:v>405.05225869809152</c:v>
                </c:pt>
                <c:pt idx="7">
                  <c:v>405.05225869809152</c:v>
                </c:pt>
                <c:pt idx="8">
                  <c:v>405.05225869809152</c:v>
                </c:pt>
                <c:pt idx="9">
                  <c:v>405.05225869809152</c:v>
                </c:pt>
                <c:pt idx="10">
                  <c:v>405.05225869809152</c:v>
                </c:pt>
                <c:pt idx="11">
                  <c:v>405.05225869809152</c:v>
                </c:pt>
                <c:pt idx="12">
                  <c:v>405.05225869809152</c:v>
                </c:pt>
                <c:pt idx="13">
                  <c:v>408.16503099173502</c:v>
                </c:pt>
                <c:pt idx="14">
                  <c:v>411.27780328537852</c:v>
                </c:pt>
                <c:pt idx="15">
                  <c:v>414.39057557902203</c:v>
                </c:pt>
                <c:pt idx="16">
                  <c:v>417.50334787266564</c:v>
                </c:pt>
                <c:pt idx="17">
                  <c:v>420.61612016630914</c:v>
                </c:pt>
                <c:pt idx="18">
                  <c:v>423.7288924599527</c:v>
                </c:pt>
                <c:pt idx="19">
                  <c:v>426.84166475359626</c:v>
                </c:pt>
                <c:pt idx="20">
                  <c:v>429.95443704723982</c:v>
                </c:pt>
                <c:pt idx="21">
                  <c:v>433.06720934088332</c:v>
                </c:pt>
                <c:pt idx="22">
                  <c:v>436.17998163452694</c:v>
                </c:pt>
              </c:numCache>
            </c:numRef>
          </c:val>
        </c:ser>
        <c:ser>
          <c:idx val="0"/>
          <c:order val="1"/>
          <c:tx>
            <c:strRef>
              <c:f>'Centrale gasdata'!$B$67</c:f>
              <c:strCache>
                <c:ptCount val="1"/>
                <c:pt idx="0">
                  <c:v>Produktion af salgsgas, Nordsøen (inkl. Trym)</c:v>
                </c:pt>
              </c:strCache>
            </c:strRef>
          </c:tx>
          <c:spPr>
            <a:solidFill>
              <a:srgbClr val="0097A7"/>
            </a:solidFill>
            <a:ln>
              <a:solidFill>
                <a:srgbClr val="0097A7"/>
              </a:solidFill>
            </a:ln>
          </c:spPr>
          <c:cat>
            <c:numRef>
              <c:f>'Centrale gasdata'!$E$13:$AA$13</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'Centrale gasdata'!$E$67:$AA$67</c:f>
              <c:numCache>
                <c:formatCode>#,##0</c:formatCode>
                <c:ptCount val="23"/>
                <c:pt idx="0">
                  <c:v>3791</c:v>
                </c:pt>
                <c:pt idx="1">
                  <c:v>2443.3379503330261</c:v>
                </c:pt>
                <c:pt idx="2">
                  <c:v>852.66803709931446</c:v>
                </c:pt>
                <c:pt idx="3">
                  <c:v>705.01093716047967</c:v>
                </c:pt>
                <c:pt idx="4">
                  <c:v>2243.384800369322</c:v>
                </c:pt>
                <c:pt idx="5">
                  <c:v>3008.4767457644311</c:v>
                </c:pt>
                <c:pt idx="6">
                  <c:v>3983.5167884369039</c:v>
                </c:pt>
                <c:pt idx="7">
                  <c:v>3956.0098756760713</c:v>
                </c:pt>
                <c:pt idx="8">
                  <c:v>3473.0096392383416</c:v>
                </c:pt>
                <c:pt idx="9">
                  <c:v>2829.4035683781572</c:v>
                </c:pt>
                <c:pt idx="10">
                  <c:v>2699.7845451615995</c:v>
                </c:pt>
                <c:pt idx="11">
                  <c:v>2663.9248320164957</c:v>
                </c:pt>
                <c:pt idx="12">
                  <c:v>3096.8689237934632</c:v>
                </c:pt>
                <c:pt idx="13">
                  <c:v>2852.3080806033158</c:v>
                </c:pt>
                <c:pt idx="14">
                  <c:v>2162.3691871278747</c:v>
                </c:pt>
                <c:pt idx="15">
                  <c:v>1900.885527784028</c:v>
                </c:pt>
                <c:pt idx="16">
                  <c:v>1897.5233266647322</c:v>
                </c:pt>
                <c:pt idx="17">
                  <c:v>1663.4589752911363</c:v>
                </c:pt>
                <c:pt idx="18">
                  <c:v>1387.5616797095765</c:v>
                </c:pt>
                <c:pt idx="19">
                  <c:v>1198.3366645676458</c:v>
                </c:pt>
                <c:pt idx="20">
                  <c:v>1016.4204663745005</c:v>
                </c:pt>
                <c:pt idx="21">
                  <c:v>926.0926488460475</c:v>
                </c:pt>
                <c:pt idx="22">
                  <c:v>754.37784274874707</c:v>
                </c:pt>
              </c:numCache>
            </c:numRef>
          </c:val>
        </c:ser>
        <c:dLbls>
          <c:showLegendKey val="0"/>
          <c:showVal val="0"/>
          <c:showCatName val="0"/>
          <c:showSerName val="0"/>
          <c:showPercent val="0"/>
          <c:showBubbleSize val="0"/>
        </c:dLbls>
        <c:axId val="44160512"/>
        <c:axId val="44162048"/>
      </c:areaChart>
      <c:catAx>
        <c:axId val="44160512"/>
        <c:scaling>
          <c:orientation val="minMax"/>
        </c:scaling>
        <c:delete val="0"/>
        <c:axPos val="b"/>
        <c:numFmt formatCode="General" sourceLinked="1"/>
        <c:majorTickMark val="none"/>
        <c:minorTickMark val="none"/>
        <c:tickLblPos val="nextTo"/>
        <c:txPr>
          <a:bodyPr rot="0" vert="horz"/>
          <a:lstStyle/>
          <a:p>
            <a:pPr>
              <a:defRPr/>
            </a:pPr>
            <a:endParaRPr lang="da-DK"/>
          </a:p>
        </c:txPr>
        <c:crossAx val="44162048"/>
        <c:crosses val="autoZero"/>
        <c:auto val="1"/>
        <c:lblAlgn val="ctr"/>
        <c:lblOffset val="100"/>
        <c:noMultiLvlLbl val="0"/>
      </c:catAx>
      <c:valAx>
        <c:axId val="44162048"/>
        <c:scaling>
          <c:orientation val="minMax"/>
          <c:min val="0"/>
        </c:scaling>
        <c:delete val="0"/>
        <c:axPos val="l"/>
        <c:majorGridlines>
          <c:spPr>
            <a:ln>
              <a:solidFill>
                <a:srgbClr val="D7D7D7"/>
              </a:solidFill>
            </a:ln>
          </c:spPr>
        </c:majorGridlines>
        <c:title>
          <c:tx>
            <c:rich>
              <a:bodyPr rot="-5400000" vert="horz"/>
              <a:lstStyle/>
              <a:p>
                <a:pPr>
                  <a:defRPr/>
                </a:pPr>
                <a:r>
                  <a:rPr lang="en-US"/>
                  <a:t>Mio. Nm3</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4160512"/>
        <c:crosses val="autoZero"/>
        <c:crossBetween val="midCat"/>
      </c:valAx>
      <c:spPr>
        <a:noFill/>
        <a:extLst>
          <a:ext uri="{909E8E84-426E-40DD-AFC4-6F175D3DCCD1}">
            <a14:hiddenFill xmlns:a14="http://schemas.microsoft.com/office/drawing/2010/main">
              <a:solidFill>
                <a:sysClr val="window" lastClr="FFFFFF"/>
              </a:solidFill>
            </a14:hiddenFill>
          </a:ext>
        </a:extLst>
      </c:spPr>
    </c:plotArea>
    <c:plotVisOnly val="1"/>
    <c:dispBlanksAs val="zero"/>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baseline="0"/>
              <a:t>Elkapacitet for centrale varmepumper</a:t>
            </a:r>
            <a:endParaRPr lang="da-DK" sz="1200"/>
          </a:p>
        </c:rich>
      </c:tx>
      <c:overlay val="0"/>
    </c:title>
    <c:autoTitleDeleted val="0"/>
    <c:plotArea>
      <c:layout/>
      <c:lineChart>
        <c:grouping val="standard"/>
        <c:varyColors val="0"/>
        <c:ser>
          <c:idx val="0"/>
          <c:order val="0"/>
          <c:tx>
            <c:v>Centrale, DK1</c:v>
          </c:tx>
          <c:spPr>
            <a:ln>
              <a:solidFill>
                <a:srgbClr val="0097A7"/>
              </a:solidFill>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Elforbrug!$D$84:$Z$84</c:f>
              <c:numCache>
                <c:formatCode>0</c:formatCode>
                <c:ptCount val="23"/>
                <c:pt idx="0">
                  <c:v>0</c:v>
                </c:pt>
                <c:pt idx="1">
                  <c:v>0</c:v>
                </c:pt>
                <c:pt idx="2">
                  <c:v>1.34232</c:v>
                </c:pt>
                <c:pt idx="3">
                  <c:v>2.2314342857142799</c:v>
                </c:pt>
                <c:pt idx="4">
                  <c:v>2.6788742857142802</c:v>
                </c:pt>
                <c:pt idx="5">
                  <c:v>3.0092171428571399</c:v>
                </c:pt>
                <c:pt idx="6">
                  <c:v>3.0092171428571399</c:v>
                </c:pt>
                <c:pt idx="7">
                  <c:v>4.3705771428571403</c:v>
                </c:pt>
                <c:pt idx="8">
                  <c:v>5.2642600000000002</c:v>
                </c:pt>
                <c:pt idx="9">
                  <c:v>5.6111199999999997</c:v>
                </c:pt>
                <c:pt idx="10">
                  <c:v>5.6111199999999997</c:v>
                </c:pt>
                <c:pt idx="11">
                  <c:v>7.9816000000000003</c:v>
                </c:pt>
                <c:pt idx="12">
                  <c:v>31.505333333333301</c:v>
                </c:pt>
                <c:pt idx="13">
                  <c:v>31.505333333333301</c:v>
                </c:pt>
                <c:pt idx="14">
                  <c:v>31.505333333333301</c:v>
                </c:pt>
                <c:pt idx="15">
                  <c:v>31.505333333333301</c:v>
                </c:pt>
                <c:pt idx="16">
                  <c:v>31.505333333333301</c:v>
                </c:pt>
                <c:pt idx="17">
                  <c:v>59.838666666666597</c:v>
                </c:pt>
                <c:pt idx="18">
                  <c:v>93.171999999999898</c:v>
                </c:pt>
                <c:pt idx="19">
                  <c:v>93.171999999999898</c:v>
                </c:pt>
                <c:pt idx="20">
                  <c:v>93.171999999999898</c:v>
                </c:pt>
                <c:pt idx="21">
                  <c:v>93.171999999999898</c:v>
                </c:pt>
                <c:pt idx="22">
                  <c:v>93.171999999999898</c:v>
                </c:pt>
              </c:numCache>
            </c:numRef>
          </c:val>
          <c:smooth val="0"/>
        </c:ser>
        <c:ser>
          <c:idx val="1"/>
          <c:order val="1"/>
          <c:tx>
            <c:v>Centrale, DK2</c:v>
          </c:tx>
          <c:spPr>
            <a:ln>
              <a:solidFill>
                <a:srgbClr val="673AB7"/>
              </a:solidFill>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Elforbrug!$D$89:$Z$89</c:f>
              <c:numCache>
                <c:formatCode>0</c:formatCode>
                <c:ptCount val="23"/>
                <c:pt idx="0">
                  <c:v>3.65079365079364</c:v>
                </c:pt>
                <c:pt idx="1">
                  <c:v>3.65079365079364</c:v>
                </c:pt>
                <c:pt idx="2">
                  <c:v>3.65079365079364</c:v>
                </c:pt>
                <c:pt idx="3">
                  <c:v>3.65079365079364</c:v>
                </c:pt>
                <c:pt idx="4">
                  <c:v>3.65079365079364</c:v>
                </c:pt>
                <c:pt idx="5">
                  <c:v>3.65079365079364</c:v>
                </c:pt>
                <c:pt idx="6">
                  <c:v>7.4587936507936403</c:v>
                </c:pt>
                <c:pt idx="7">
                  <c:v>7.4587936507936403</c:v>
                </c:pt>
                <c:pt idx="8">
                  <c:v>7.4587936507936403</c:v>
                </c:pt>
                <c:pt idx="9">
                  <c:v>7.4587936507936403</c:v>
                </c:pt>
                <c:pt idx="10">
                  <c:v>7.4587936507936403</c:v>
                </c:pt>
                <c:pt idx="11">
                  <c:v>7.4587936507936403</c:v>
                </c:pt>
                <c:pt idx="12">
                  <c:v>8.5130793650793493</c:v>
                </c:pt>
                <c:pt idx="13">
                  <c:v>8.5130793650793493</c:v>
                </c:pt>
                <c:pt idx="14">
                  <c:v>8.5130793650793493</c:v>
                </c:pt>
                <c:pt idx="15">
                  <c:v>8.5130793650793493</c:v>
                </c:pt>
                <c:pt idx="16">
                  <c:v>8.5130793650793493</c:v>
                </c:pt>
                <c:pt idx="17">
                  <c:v>8.5130793650793493</c:v>
                </c:pt>
                <c:pt idx="18">
                  <c:v>35.655936507936403</c:v>
                </c:pt>
                <c:pt idx="19">
                  <c:v>102.322603174603</c:v>
                </c:pt>
                <c:pt idx="20">
                  <c:v>102.322603174603</c:v>
                </c:pt>
                <c:pt idx="21">
                  <c:v>102.322603174603</c:v>
                </c:pt>
                <c:pt idx="22">
                  <c:v>102.322603174603</c:v>
                </c:pt>
              </c:numCache>
            </c:numRef>
          </c:val>
          <c:smooth val="0"/>
        </c:ser>
        <c:ser>
          <c:idx val="2"/>
          <c:order val="2"/>
          <c:tx>
            <c:v>Centrale, i alt</c:v>
          </c:tx>
          <c:spPr>
            <a:ln>
              <a:solidFill>
                <a:srgbClr val="FF5252"/>
              </a:solidFill>
            </a:ln>
          </c:spPr>
          <c:marker>
            <c:symbol val="none"/>
          </c:marker>
          <c:val>
            <c:numRef>
              <c:f>Elforbrug!$D$94:$Z$94</c:f>
              <c:numCache>
                <c:formatCode>#,##0</c:formatCode>
                <c:ptCount val="23"/>
                <c:pt idx="0">
                  <c:v>3.65079365079364</c:v>
                </c:pt>
                <c:pt idx="1">
                  <c:v>3.65079365079364</c:v>
                </c:pt>
                <c:pt idx="2">
                  <c:v>4.9931136507936404</c:v>
                </c:pt>
                <c:pt idx="3">
                  <c:v>5.8822279365079204</c:v>
                </c:pt>
                <c:pt idx="4">
                  <c:v>6.3296679365079207</c:v>
                </c:pt>
                <c:pt idx="5">
                  <c:v>6.6600107936507804</c:v>
                </c:pt>
                <c:pt idx="6">
                  <c:v>10.46801079365078</c:v>
                </c:pt>
                <c:pt idx="7">
                  <c:v>11.829370793650781</c:v>
                </c:pt>
                <c:pt idx="8">
                  <c:v>12.723053650793641</c:v>
                </c:pt>
                <c:pt idx="9">
                  <c:v>13.069913650793641</c:v>
                </c:pt>
                <c:pt idx="10">
                  <c:v>13.069913650793641</c:v>
                </c:pt>
                <c:pt idx="11">
                  <c:v>15.440393650793641</c:v>
                </c:pt>
                <c:pt idx="12">
                  <c:v>40.018412698412646</c:v>
                </c:pt>
                <c:pt idx="13">
                  <c:v>40.018412698412646</c:v>
                </c:pt>
                <c:pt idx="14">
                  <c:v>40.018412698412646</c:v>
                </c:pt>
                <c:pt idx="15">
                  <c:v>40.018412698412646</c:v>
                </c:pt>
                <c:pt idx="16">
                  <c:v>40.018412698412646</c:v>
                </c:pt>
                <c:pt idx="17">
                  <c:v>68.351746031745947</c:v>
                </c:pt>
                <c:pt idx="18">
                  <c:v>128.8279365079363</c:v>
                </c:pt>
                <c:pt idx="19">
                  <c:v>195.4946031746029</c:v>
                </c:pt>
                <c:pt idx="20">
                  <c:v>195.4946031746029</c:v>
                </c:pt>
                <c:pt idx="21">
                  <c:v>195.4946031746029</c:v>
                </c:pt>
                <c:pt idx="22">
                  <c:v>195.4946031746029</c:v>
                </c:pt>
              </c:numCache>
            </c:numRef>
          </c:val>
          <c:smooth val="0"/>
        </c:ser>
        <c:dLbls>
          <c:showLegendKey val="0"/>
          <c:showVal val="0"/>
          <c:showCatName val="0"/>
          <c:showSerName val="0"/>
          <c:showPercent val="0"/>
          <c:showBubbleSize val="0"/>
        </c:dLbls>
        <c:marker val="1"/>
        <c:smooth val="0"/>
        <c:axId val="119540352"/>
        <c:axId val="119562624"/>
      </c:lineChart>
      <c:catAx>
        <c:axId val="119540352"/>
        <c:scaling>
          <c:orientation val="minMax"/>
        </c:scaling>
        <c:delete val="0"/>
        <c:axPos val="b"/>
        <c:numFmt formatCode="General" sourceLinked="1"/>
        <c:majorTickMark val="none"/>
        <c:minorTickMark val="none"/>
        <c:tickLblPos val="nextTo"/>
        <c:txPr>
          <a:bodyPr rot="0" vert="horz"/>
          <a:lstStyle/>
          <a:p>
            <a:pPr>
              <a:defRPr/>
            </a:pPr>
            <a:endParaRPr lang="da-DK"/>
          </a:p>
        </c:txPr>
        <c:crossAx val="119562624"/>
        <c:crosses val="autoZero"/>
        <c:auto val="1"/>
        <c:lblAlgn val="ctr"/>
        <c:lblOffset val="100"/>
        <c:noMultiLvlLbl val="0"/>
      </c:catAx>
      <c:valAx>
        <c:axId val="119562624"/>
        <c:scaling>
          <c:orientation val="minMax"/>
        </c:scaling>
        <c:delete val="0"/>
        <c:axPos val="l"/>
        <c:majorGridlines>
          <c:spPr>
            <a:ln>
              <a:solidFill>
                <a:srgbClr val="D7D7D7"/>
              </a:solidFill>
            </a:ln>
          </c:spPr>
        </c:majorGridlines>
        <c:title>
          <c:tx>
            <c:rich>
              <a:bodyPr rot="-5400000" vert="horz"/>
              <a:lstStyle/>
              <a:p>
                <a:pPr>
                  <a:defRPr/>
                </a:pPr>
                <a:r>
                  <a:rPr lang="da-DK"/>
                  <a:t>MWe</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19540352"/>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baseline="0"/>
              <a:t>Elkapacitet for elkedler</a:t>
            </a:r>
            <a:endParaRPr lang="da-DK" sz="1200"/>
          </a:p>
        </c:rich>
      </c:tx>
      <c:overlay val="0"/>
    </c:title>
    <c:autoTitleDeleted val="0"/>
    <c:plotArea>
      <c:layout/>
      <c:lineChart>
        <c:grouping val="standard"/>
        <c:varyColors val="0"/>
        <c:ser>
          <c:idx val="0"/>
          <c:order val="0"/>
          <c:tx>
            <c:v>Elkapacitet, DK1</c:v>
          </c:tx>
          <c:spPr>
            <a:ln>
              <a:solidFill>
                <a:srgbClr val="0097A7"/>
              </a:solidFill>
            </a:ln>
          </c:spPr>
          <c:marker>
            <c:symbol val="none"/>
          </c:marker>
          <c:cat>
            <c:numRef>
              <c:f>Elforbrug!$D$126:$Z$126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Elforbrug!$D$127:$Z$127</c:f>
              <c:numCache>
                <c:formatCode>0</c:formatCode>
                <c:ptCount val="23"/>
                <c:pt idx="0">
                  <c:v>526</c:v>
                </c:pt>
                <c:pt idx="1">
                  <c:v>601</c:v>
                </c:pt>
                <c:pt idx="2">
                  <c:v>609</c:v>
                </c:pt>
                <c:pt idx="3">
                  <c:v>647</c:v>
                </c:pt>
                <c:pt idx="4">
                  <c:v>647</c:v>
                </c:pt>
                <c:pt idx="5">
                  <c:v>647</c:v>
                </c:pt>
                <c:pt idx="6">
                  <c:v>647</c:v>
                </c:pt>
                <c:pt idx="7">
                  <c:v>647</c:v>
                </c:pt>
                <c:pt idx="8">
                  <c:v>647</c:v>
                </c:pt>
                <c:pt idx="9">
                  <c:v>647</c:v>
                </c:pt>
                <c:pt idx="10">
                  <c:v>647</c:v>
                </c:pt>
                <c:pt idx="11">
                  <c:v>647</c:v>
                </c:pt>
                <c:pt idx="12">
                  <c:v>647</c:v>
                </c:pt>
                <c:pt idx="13">
                  <c:v>647</c:v>
                </c:pt>
                <c:pt idx="14">
                  <c:v>647</c:v>
                </c:pt>
                <c:pt idx="15">
                  <c:v>647</c:v>
                </c:pt>
                <c:pt idx="16">
                  <c:v>647</c:v>
                </c:pt>
                <c:pt idx="17">
                  <c:v>647</c:v>
                </c:pt>
                <c:pt idx="18">
                  <c:v>647</c:v>
                </c:pt>
                <c:pt idx="19">
                  <c:v>647</c:v>
                </c:pt>
                <c:pt idx="20">
                  <c:v>647</c:v>
                </c:pt>
                <c:pt idx="21">
                  <c:v>647</c:v>
                </c:pt>
                <c:pt idx="22">
                  <c:v>647</c:v>
                </c:pt>
              </c:numCache>
            </c:numRef>
          </c:val>
          <c:smooth val="0"/>
        </c:ser>
        <c:ser>
          <c:idx val="1"/>
          <c:order val="1"/>
          <c:tx>
            <c:v>Elkapacitet, DK2</c:v>
          </c:tx>
          <c:spPr>
            <a:ln>
              <a:solidFill>
                <a:srgbClr val="673AB7"/>
              </a:solidFill>
            </a:ln>
          </c:spPr>
          <c:marker>
            <c:symbol val="none"/>
          </c:marker>
          <c:cat>
            <c:numRef>
              <c:f>Elforbrug!$D$126:$Z$126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Elforbrug!$D$128:$Z$128</c:f>
              <c:numCache>
                <c:formatCode>0</c:formatCode>
                <c:ptCount val="23"/>
                <c:pt idx="0">
                  <c:v>135</c:v>
                </c:pt>
                <c:pt idx="1">
                  <c:v>175</c:v>
                </c:pt>
                <c:pt idx="2">
                  <c:v>175</c:v>
                </c:pt>
                <c:pt idx="3">
                  <c:v>255</c:v>
                </c:pt>
                <c:pt idx="4">
                  <c:v>255</c:v>
                </c:pt>
                <c:pt idx="5">
                  <c:v>255</c:v>
                </c:pt>
                <c:pt idx="6">
                  <c:v>255</c:v>
                </c:pt>
                <c:pt idx="7">
                  <c:v>255</c:v>
                </c:pt>
                <c:pt idx="8">
                  <c:v>255</c:v>
                </c:pt>
                <c:pt idx="9">
                  <c:v>255</c:v>
                </c:pt>
                <c:pt idx="10">
                  <c:v>255</c:v>
                </c:pt>
                <c:pt idx="11">
                  <c:v>255</c:v>
                </c:pt>
                <c:pt idx="12">
                  <c:v>255</c:v>
                </c:pt>
                <c:pt idx="13">
                  <c:v>255</c:v>
                </c:pt>
                <c:pt idx="14">
                  <c:v>255</c:v>
                </c:pt>
                <c:pt idx="15">
                  <c:v>255</c:v>
                </c:pt>
                <c:pt idx="16">
                  <c:v>255</c:v>
                </c:pt>
                <c:pt idx="17">
                  <c:v>255</c:v>
                </c:pt>
                <c:pt idx="18">
                  <c:v>255</c:v>
                </c:pt>
                <c:pt idx="19">
                  <c:v>255</c:v>
                </c:pt>
                <c:pt idx="20">
                  <c:v>255</c:v>
                </c:pt>
                <c:pt idx="21">
                  <c:v>255</c:v>
                </c:pt>
                <c:pt idx="22">
                  <c:v>255</c:v>
                </c:pt>
              </c:numCache>
            </c:numRef>
          </c:val>
          <c:smooth val="0"/>
        </c:ser>
        <c:ser>
          <c:idx val="2"/>
          <c:order val="2"/>
          <c:tx>
            <c:v>Elkapacitet, i alt</c:v>
          </c:tx>
          <c:spPr>
            <a:ln>
              <a:solidFill>
                <a:srgbClr val="FF5252"/>
              </a:solidFill>
            </a:ln>
          </c:spPr>
          <c:marker>
            <c:symbol val="none"/>
          </c:marker>
          <c:cat>
            <c:numRef>
              <c:f>Elforbrug!$D$126:$Z$126</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Elforbrug!$D$129:$Z$129</c:f>
              <c:numCache>
                <c:formatCode>#,##0</c:formatCode>
                <c:ptCount val="23"/>
                <c:pt idx="0">
                  <c:v>661</c:v>
                </c:pt>
                <c:pt idx="1">
                  <c:v>776</c:v>
                </c:pt>
                <c:pt idx="2">
                  <c:v>784</c:v>
                </c:pt>
                <c:pt idx="3">
                  <c:v>902</c:v>
                </c:pt>
                <c:pt idx="4">
                  <c:v>902</c:v>
                </c:pt>
                <c:pt idx="5">
                  <c:v>902</c:v>
                </c:pt>
                <c:pt idx="6">
                  <c:v>902</c:v>
                </c:pt>
                <c:pt idx="7">
                  <c:v>902</c:v>
                </c:pt>
                <c:pt idx="8">
                  <c:v>902</c:v>
                </c:pt>
                <c:pt idx="9">
                  <c:v>902</c:v>
                </c:pt>
                <c:pt idx="10">
                  <c:v>902</c:v>
                </c:pt>
                <c:pt idx="11">
                  <c:v>902</c:v>
                </c:pt>
                <c:pt idx="12">
                  <c:v>902</c:v>
                </c:pt>
                <c:pt idx="13">
                  <c:v>902</c:v>
                </c:pt>
                <c:pt idx="14">
                  <c:v>902</c:v>
                </c:pt>
                <c:pt idx="15">
                  <c:v>902</c:v>
                </c:pt>
                <c:pt idx="16">
                  <c:v>902</c:v>
                </c:pt>
                <c:pt idx="17">
                  <c:v>902</c:v>
                </c:pt>
                <c:pt idx="18">
                  <c:v>902</c:v>
                </c:pt>
                <c:pt idx="19">
                  <c:v>902</c:v>
                </c:pt>
                <c:pt idx="20">
                  <c:v>902</c:v>
                </c:pt>
                <c:pt idx="21">
                  <c:v>902</c:v>
                </c:pt>
                <c:pt idx="22">
                  <c:v>902</c:v>
                </c:pt>
              </c:numCache>
            </c:numRef>
          </c:val>
          <c:smooth val="0"/>
        </c:ser>
        <c:dLbls>
          <c:showLegendKey val="0"/>
          <c:showVal val="0"/>
          <c:showCatName val="0"/>
          <c:showSerName val="0"/>
          <c:showPercent val="0"/>
          <c:showBubbleSize val="0"/>
        </c:dLbls>
        <c:marker val="1"/>
        <c:smooth val="0"/>
        <c:axId val="119593600"/>
        <c:axId val="119595392"/>
      </c:lineChart>
      <c:catAx>
        <c:axId val="119593600"/>
        <c:scaling>
          <c:orientation val="minMax"/>
        </c:scaling>
        <c:delete val="0"/>
        <c:axPos val="b"/>
        <c:numFmt formatCode="General" sourceLinked="1"/>
        <c:majorTickMark val="none"/>
        <c:minorTickMark val="none"/>
        <c:tickLblPos val="nextTo"/>
        <c:txPr>
          <a:bodyPr rot="0" vert="horz"/>
          <a:lstStyle/>
          <a:p>
            <a:pPr>
              <a:defRPr/>
            </a:pPr>
            <a:endParaRPr lang="da-DK"/>
          </a:p>
        </c:txPr>
        <c:crossAx val="119595392"/>
        <c:crosses val="autoZero"/>
        <c:auto val="1"/>
        <c:lblAlgn val="ctr"/>
        <c:lblOffset val="100"/>
        <c:noMultiLvlLbl val="0"/>
      </c:catAx>
      <c:valAx>
        <c:axId val="119595392"/>
        <c:scaling>
          <c:orientation val="minMax"/>
        </c:scaling>
        <c:delete val="0"/>
        <c:axPos val="l"/>
        <c:majorGridlines>
          <c:spPr>
            <a:ln>
              <a:solidFill>
                <a:srgbClr val="D7D7D7"/>
              </a:solidFill>
            </a:ln>
          </c:spPr>
        </c:majorGridlines>
        <c:title>
          <c:tx>
            <c:rich>
              <a:bodyPr rot="-5400000" vert="horz"/>
              <a:lstStyle/>
              <a:p>
                <a:pPr>
                  <a:defRPr/>
                </a:pPr>
                <a:r>
                  <a:rPr lang="da-DK"/>
                  <a:t>MWe</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19593600"/>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baseline="0"/>
              <a:t>Elkapacitet for decentrale varmepumper</a:t>
            </a:r>
            <a:endParaRPr lang="da-DK" sz="1200"/>
          </a:p>
        </c:rich>
      </c:tx>
      <c:overlay val="0"/>
    </c:title>
    <c:autoTitleDeleted val="0"/>
    <c:plotArea>
      <c:layout/>
      <c:lineChart>
        <c:grouping val="standard"/>
        <c:varyColors val="0"/>
        <c:ser>
          <c:idx val="0"/>
          <c:order val="0"/>
          <c:tx>
            <c:v>Decentrale, DK1</c:v>
          </c:tx>
          <c:spPr>
            <a:ln>
              <a:solidFill>
                <a:srgbClr val="0097A7"/>
              </a:solidFill>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Elforbrug!$D$85:$Z$85</c:f>
              <c:numCache>
                <c:formatCode>0</c:formatCode>
                <c:ptCount val="23"/>
                <c:pt idx="0">
                  <c:v>10.7987246630762</c:v>
                </c:pt>
                <c:pt idx="1">
                  <c:v>10.7987246630762</c:v>
                </c:pt>
                <c:pt idx="2">
                  <c:v>20.964353447774901</c:v>
                </c:pt>
                <c:pt idx="3">
                  <c:v>33.994555063553918</c:v>
                </c:pt>
                <c:pt idx="4">
                  <c:v>46.067443180972823</c:v>
                </c:pt>
                <c:pt idx="5">
                  <c:v>56.565712910170262</c:v>
                </c:pt>
                <c:pt idx="6">
                  <c:v>64.452641487604666</c:v>
                </c:pt>
                <c:pt idx="7">
                  <c:v>68.998361600279253</c:v>
                </c:pt>
                <c:pt idx="8">
                  <c:v>73.932578710277312</c:v>
                </c:pt>
                <c:pt idx="9">
                  <c:v>77.794337311903803</c:v>
                </c:pt>
                <c:pt idx="10">
                  <c:v>83.062757746537599</c:v>
                </c:pt>
                <c:pt idx="11">
                  <c:v>86.861177839792902</c:v>
                </c:pt>
                <c:pt idx="12">
                  <c:v>92.449648666665709</c:v>
                </c:pt>
                <c:pt idx="13">
                  <c:v>98.447364046767703</c:v>
                </c:pt>
                <c:pt idx="14">
                  <c:v>101.1117460935357</c:v>
                </c:pt>
                <c:pt idx="15">
                  <c:v>103.7761281403037</c:v>
                </c:pt>
                <c:pt idx="16">
                  <c:v>106.44051018707169</c:v>
                </c:pt>
                <c:pt idx="17">
                  <c:v>111.38053484689641</c:v>
                </c:pt>
                <c:pt idx="18">
                  <c:v>111.38053484689711</c:v>
                </c:pt>
                <c:pt idx="19">
                  <c:v>111.38053484689711</c:v>
                </c:pt>
                <c:pt idx="20">
                  <c:v>111.38053484689711</c:v>
                </c:pt>
                <c:pt idx="21">
                  <c:v>113.88372168099112</c:v>
                </c:pt>
                <c:pt idx="22">
                  <c:v>113.88372168099112</c:v>
                </c:pt>
              </c:numCache>
            </c:numRef>
          </c:val>
          <c:smooth val="0"/>
        </c:ser>
        <c:ser>
          <c:idx val="1"/>
          <c:order val="1"/>
          <c:tx>
            <c:v>Decentrale, DK2</c:v>
          </c:tx>
          <c:spPr>
            <a:ln>
              <a:solidFill>
                <a:srgbClr val="673AB7"/>
              </a:solidFill>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Elforbrug!$D$90:$Z$90</c:f>
              <c:numCache>
                <c:formatCode>0</c:formatCode>
                <c:ptCount val="23"/>
                <c:pt idx="0">
                  <c:v>1.62727533692378</c:v>
                </c:pt>
                <c:pt idx="1">
                  <c:v>5.0590213686698107</c:v>
                </c:pt>
                <c:pt idx="2">
                  <c:v>6.2552192332669208</c:v>
                </c:pt>
                <c:pt idx="3">
                  <c:v>7.5559864520778603</c:v>
                </c:pt>
                <c:pt idx="4">
                  <c:v>9.6790930174882597</c:v>
                </c:pt>
                <c:pt idx="5">
                  <c:v>10.94894244004146</c:v>
                </c:pt>
                <c:pt idx="6">
                  <c:v>11.972791862594658</c:v>
                </c:pt>
                <c:pt idx="7">
                  <c:v>13.001098428005058</c:v>
                </c:pt>
                <c:pt idx="8">
                  <c:v>13.70344521035106</c:v>
                </c:pt>
                <c:pt idx="9">
                  <c:v>14.405791992697157</c:v>
                </c:pt>
                <c:pt idx="10">
                  <c:v>15.108138775043159</c:v>
                </c:pt>
                <c:pt idx="11">
                  <c:v>15.81048555738926</c:v>
                </c:pt>
                <c:pt idx="12">
                  <c:v>17.57143125505695</c:v>
                </c:pt>
                <c:pt idx="13">
                  <c:v>18.14081544205515</c:v>
                </c:pt>
                <c:pt idx="14">
                  <c:v>18.710199629053349</c:v>
                </c:pt>
                <c:pt idx="15">
                  <c:v>22.612917149384952</c:v>
                </c:pt>
                <c:pt idx="16">
                  <c:v>23.182301336383151</c:v>
                </c:pt>
                <c:pt idx="17">
                  <c:v>23.953484438702951</c:v>
                </c:pt>
                <c:pt idx="18">
                  <c:v>23.953484438703001</c:v>
                </c:pt>
                <c:pt idx="19">
                  <c:v>23.953484438703001</c:v>
                </c:pt>
                <c:pt idx="20">
                  <c:v>23.953484438703001</c:v>
                </c:pt>
                <c:pt idx="21">
                  <c:v>23.953484438703001</c:v>
                </c:pt>
                <c:pt idx="22">
                  <c:v>23.953484438703001</c:v>
                </c:pt>
              </c:numCache>
            </c:numRef>
          </c:val>
          <c:smooth val="0"/>
        </c:ser>
        <c:ser>
          <c:idx val="2"/>
          <c:order val="2"/>
          <c:tx>
            <c:v>Decentrale, i alt</c:v>
          </c:tx>
          <c:spPr>
            <a:ln>
              <a:solidFill>
                <a:srgbClr val="FF5252"/>
              </a:solidFill>
            </a:ln>
          </c:spPr>
          <c:marker>
            <c:symbol val="none"/>
          </c:marker>
          <c:val>
            <c:numRef>
              <c:f>Elforbrug!$D$95:$Z$95</c:f>
              <c:numCache>
                <c:formatCode>#,##0</c:formatCode>
                <c:ptCount val="23"/>
                <c:pt idx="0">
                  <c:v>12.425999999999981</c:v>
                </c:pt>
                <c:pt idx="1">
                  <c:v>15.857746031746011</c:v>
                </c:pt>
                <c:pt idx="2">
                  <c:v>27.219572681041821</c:v>
                </c:pt>
                <c:pt idx="3">
                  <c:v>41.550541515631778</c:v>
                </c:pt>
                <c:pt idx="4">
                  <c:v>55.746536198461087</c:v>
                </c:pt>
                <c:pt idx="5">
                  <c:v>67.514655350211726</c:v>
                </c:pt>
                <c:pt idx="6">
                  <c:v>76.425433350199327</c:v>
                </c:pt>
                <c:pt idx="7">
                  <c:v>81.999460028284318</c:v>
                </c:pt>
                <c:pt idx="8">
                  <c:v>87.636023920628375</c:v>
                </c:pt>
                <c:pt idx="9">
                  <c:v>92.200129304600964</c:v>
                </c:pt>
                <c:pt idx="10">
                  <c:v>98.170896521580758</c:v>
                </c:pt>
                <c:pt idx="11">
                  <c:v>102.67166339718216</c:v>
                </c:pt>
                <c:pt idx="12">
                  <c:v>110.02107992172266</c:v>
                </c:pt>
                <c:pt idx="13">
                  <c:v>116.58817948882285</c:v>
                </c:pt>
                <c:pt idx="14">
                  <c:v>119.82194572258905</c:v>
                </c:pt>
                <c:pt idx="15">
                  <c:v>126.38904528968865</c:v>
                </c:pt>
                <c:pt idx="16">
                  <c:v>129.62281152345486</c:v>
                </c:pt>
                <c:pt idx="17">
                  <c:v>135.33401928559937</c:v>
                </c:pt>
                <c:pt idx="18">
                  <c:v>135.33401928560011</c:v>
                </c:pt>
                <c:pt idx="19">
                  <c:v>135.33401928560011</c:v>
                </c:pt>
                <c:pt idx="20">
                  <c:v>135.33401928560011</c:v>
                </c:pt>
                <c:pt idx="21">
                  <c:v>137.83720611969412</c:v>
                </c:pt>
                <c:pt idx="22">
                  <c:v>137.83720611969412</c:v>
                </c:pt>
              </c:numCache>
            </c:numRef>
          </c:val>
          <c:smooth val="0"/>
        </c:ser>
        <c:dLbls>
          <c:showLegendKey val="0"/>
          <c:showVal val="0"/>
          <c:showCatName val="0"/>
          <c:showSerName val="0"/>
          <c:showPercent val="0"/>
          <c:showBubbleSize val="0"/>
        </c:dLbls>
        <c:marker val="1"/>
        <c:smooth val="0"/>
        <c:axId val="113485696"/>
        <c:axId val="113487232"/>
      </c:lineChart>
      <c:catAx>
        <c:axId val="113485696"/>
        <c:scaling>
          <c:orientation val="minMax"/>
        </c:scaling>
        <c:delete val="0"/>
        <c:axPos val="b"/>
        <c:numFmt formatCode="General" sourceLinked="1"/>
        <c:majorTickMark val="none"/>
        <c:minorTickMark val="none"/>
        <c:tickLblPos val="nextTo"/>
        <c:txPr>
          <a:bodyPr rot="0" vert="horz"/>
          <a:lstStyle/>
          <a:p>
            <a:pPr>
              <a:defRPr/>
            </a:pPr>
            <a:endParaRPr lang="da-DK"/>
          </a:p>
        </c:txPr>
        <c:crossAx val="113487232"/>
        <c:crosses val="autoZero"/>
        <c:auto val="1"/>
        <c:lblAlgn val="ctr"/>
        <c:lblOffset val="100"/>
        <c:noMultiLvlLbl val="0"/>
      </c:catAx>
      <c:valAx>
        <c:axId val="113487232"/>
        <c:scaling>
          <c:orientation val="minMax"/>
        </c:scaling>
        <c:delete val="0"/>
        <c:axPos val="l"/>
        <c:majorGridlines>
          <c:spPr>
            <a:ln>
              <a:solidFill>
                <a:srgbClr val="D7D7D7"/>
              </a:solidFill>
            </a:ln>
          </c:spPr>
        </c:majorGridlines>
        <c:title>
          <c:tx>
            <c:rich>
              <a:bodyPr rot="-5400000" vert="horz"/>
              <a:lstStyle/>
              <a:p>
                <a:pPr>
                  <a:defRPr/>
                </a:pPr>
                <a:r>
                  <a:rPr lang="da-DK"/>
                  <a:t>MWe</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13485696"/>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a-DK" sz="1200" baseline="0"/>
              <a:t>Elkapacitet for store varmepumper</a:t>
            </a:r>
            <a:endParaRPr lang="da-DK" sz="1200"/>
          </a:p>
        </c:rich>
      </c:tx>
      <c:overlay val="0"/>
    </c:title>
    <c:autoTitleDeleted val="0"/>
    <c:plotArea>
      <c:layout/>
      <c:lineChart>
        <c:grouping val="standard"/>
        <c:varyColors val="0"/>
        <c:ser>
          <c:idx val="0"/>
          <c:order val="0"/>
          <c:tx>
            <c:strRef>
              <c:f>Elforbrug!$B$254</c:f>
              <c:strCache>
                <c:ptCount val="1"/>
                <c:pt idx="0">
                  <c:v>Vestdanmark (DK1)</c:v>
                </c:pt>
              </c:strCache>
            </c:strRef>
          </c:tx>
          <c:spPr>
            <a:ln>
              <a:solidFill>
                <a:srgbClr val="0097A7"/>
              </a:solidFill>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Elforbrug!$D$86:$Z$86</c:f>
              <c:numCache>
                <c:formatCode>#,##0</c:formatCode>
                <c:ptCount val="23"/>
                <c:pt idx="0">
                  <c:v>10.7987246630762</c:v>
                </c:pt>
                <c:pt idx="1">
                  <c:v>10.7987246630762</c:v>
                </c:pt>
                <c:pt idx="2">
                  <c:v>22.306673447774902</c:v>
                </c:pt>
                <c:pt idx="3">
                  <c:v>36.225989349268197</c:v>
                </c:pt>
                <c:pt idx="4">
                  <c:v>48.746317466687103</c:v>
                </c:pt>
                <c:pt idx="5">
                  <c:v>59.574930053027401</c:v>
                </c:pt>
                <c:pt idx="6">
                  <c:v>67.461858630461805</c:v>
                </c:pt>
                <c:pt idx="7">
                  <c:v>73.368938743136397</c:v>
                </c:pt>
                <c:pt idx="8">
                  <c:v>79.196838710277319</c:v>
                </c:pt>
                <c:pt idx="9">
                  <c:v>83.405457311903803</c:v>
                </c:pt>
                <c:pt idx="10">
                  <c:v>88.673877746537599</c:v>
                </c:pt>
                <c:pt idx="11">
                  <c:v>94.842777839792902</c:v>
                </c:pt>
                <c:pt idx="12">
                  <c:v>123.95498199999901</c:v>
                </c:pt>
                <c:pt idx="13">
                  <c:v>129.952697380101</c:v>
                </c:pt>
                <c:pt idx="14">
                  <c:v>132.617079426869</c:v>
                </c:pt>
                <c:pt idx="15">
                  <c:v>135.28146147363699</c:v>
                </c:pt>
                <c:pt idx="16">
                  <c:v>137.94584352040499</c:v>
                </c:pt>
                <c:pt idx="17">
                  <c:v>171.21920151356301</c:v>
                </c:pt>
                <c:pt idx="18">
                  <c:v>204.552534846897</c:v>
                </c:pt>
                <c:pt idx="19">
                  <c:v>204.552534846897</c:v>
                </c:pt>
                <c:pt idx="20">
                  <c:v>204.552534846897</c:v>
                </c:pt>
                <c:pt idx="21">
                  <c:v>207.05572168099101</c:v>
                </c:pt>
                <c:pt idx="22">
                  <c:v>207.05572168099101</c:v>
                </c:pt>
              </c:numCache>
            </c:numRef>
          </c:val>
          <c:smooth val="0"/>
        </c:ser>
        <c:ser>
          <c:idx val="1"/>
          <c:order val="1"/>
          <c:tx>
            <c:strRef>
              <c:f>Elforbrug!$B$264</c:f>
              <c:strCache>
                <c:ptCount val="1"/>
                <c:pt idx="0">
                  <c:v>Østdanmark (DK2)</c:v>
                </c:pt>
              </c:strCache>
            </c:strRef>
          </c:tx>
          <c:spPr>
            <a:ln>
              <a:solidFill>
                <a:srgbClr val="673AB7"/>
              </a:solidFill>
            </a:ln>
          </c:spPr>
          <c:marker>
            <c:symbol val="none"/>
          </c:marker>
          <c:cat>
            <c:numRef>
              <c:f>Elforbrug!$D$82:$Z$82</c:f>
              <c:numCache>
                <c:formatCode>General</c:formatCode>
                <c:ptCount val="2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numCache>
            </c:numRef>
          </c:cat>
          <c:val>
            <c:numRef>
              <c:f>Elforbrug!$D$91:$Z$91</c:f>
              <c:numCache>
                <c:formatCode>#,##0</c:formatCode>
                <c:ptCount val="23"/>
                <c:pt idx="0">
                  <c:v>5.2780689877174201</c:v>
                </c:pt>
                <c:pt idx="1">
                  <c:v>8.7098150194634503</c:v>
                </c:pt>
                <c:pt idx="2">
                  <c:v>9.9060128840605604</c:v>
                </c:pt>
                <c:pt idx="3">
                  <c:v>11.2067801028715</c:v>
                </c:pt>
                <c:pt idx="4">
                  <c:v>13.329886668281899</c:v>
                </c:pt>
                <c:pt idx="5">
                  <c:v>14.599736090835099</c:v>
                </c:pt>
                <c:pt idx="6">
                  <c:v>19.431585513388299</c:v>
                </c:pt>
                <c:pt idx="7">
                  <c:v>20.459892078798699</c:v>
                </c:pt>
                <c:pt idx="8">
                  <c:v>21.162238861144701</c:v>
                </c:pt>
                <c:pt idx="9">
                  <c:v>21.864585643490798</c:v>
                </c:pt>
                <c:pt idx="10">
                  <c:v>22.5669324258368</c:v>
                </c:pt>
                <c:pt idx="11">
                  <c:v>23.269279208182901</c:v>
                </c:pt>
                <c:pt idx="12">
                  <c:v>26.0845106201363</c:v>
                </c:pt>
                <c:pt idx="13">
                  <c:v>26.653894807134499</c:v>
                </c:pt>
                <c:pt idx="14">
                  <c:v>27.223278994132698</c:v>
                </c:pt>
                <c:pt idx="15">
                  <c:v>31.125996514464301</c:v>
                </c:pt>
                <c:pt idx="16">
                  <c:v>31.695380701462501</c:v>
                </c:pt>
                <c:pt idx="17">
                  <c:v>32.4665638037823</c:v>
                </c:pt>
                <c:pt idx="18">
                  <c:v>59.609420946639403</c:v>
                </c:pt>
                <c:pt idx="19">
                  <c:v>126.276087613306</c:v>
                </c:pt>
                <c:pt idx="20">
                  <c:v>126.276087613306</c:v>
                </c:pt>
                <c:pt idx="21">
                  <c:v>126.276087613306</c:v>
                </c:pt>
                <c:pt idx="22">
                  <c:v>126.276087613306</c:v>
                </c:pt>
              </c:numCache>
            </c:numRef>
          </c:val>
          <c:smooth val="0"/>
        </c:ser>
        <c:ser>
          <c:idx val="2"/>
          <c:order val="2"/>
          <c:tx>
            <c:v>DK, i alt</c:v>
          </c:tx>
          <c:spPr>
            <a:ln>
              <a:solidFill>
                <a:srgbClr val="FF5252"/>
              </a:solidFill>
            </a:ln>
          </c:spPr>
          <c:marker>
            <c:symbol val="none"/>
          </c:marker>
          <c:val>
            <c:numRef>
              <c:f>Elforbrug!$D$96:$Z$96</c:f>
              <c:numCache>
                <c:formatCode>#,##0</c:formatCode>
                <c:ptCount val="23"/>
                <c:pt idx="0">
                  <c:v>16.076793650793622</c:v>
                </c:pt>
                <c:pt idx="1">
                  <c:v>19.508539682539652</c:v>
                </c:pt>
                <c:pt idx="2">
                  <c:v>32.212686331835464</c:v>
                </c:pt>
                <c:pt idx="3">
                  <c:v>47.432769452139695</c:v>
                </c:pt>
                <c:pt idx="4">
                  <c:v>62.076204134969004</c:v>
                </c:pt>
                <c:pt idx="5">
                  <c:v>74.17466614386251</c:v>
                </c:pt>
                <c:pt idx="6">
                  <c:v>86.893444143850104</c:v>
                </c:pt>
                <c:pt idx="7">
                  <c:v>93.828830821935099</c:v>
                </c:pt>
                <c:pt idx="8">
                  <c:v>100.35907757142202</c:v>
                </c:pt>
                <c:pt idx="9">
                  <c:v>105.2700429553946</c:v>
                </c:pt>
                <c:pt idx="10">
                  <c:v>111.2408101723744</c:v>
                </c:pt>
                <c:pt idx="11">
                  <c:v>118.1120570479758</c:v>
                </c:pt>
                <c:pt idx="12">
                  <c:v>150.03949262013532</c:v>
                </c:pt>
                <c:pt idx="13">
                  <c:v>156.60659218723549</c:v>
                </c:pt>
                <c:pt idx="14">
                  <c:v>159.8403584210017</c:v>
                </c:pt>
                <c:pt idx="15">
                  <c:v>166.4074579881013</c:v>
                </c:pt>
                <c:pt idx="16">
                  <c:v>169.6412242218675</c:v>
                </c:pt>
                <c:pt idx="17">
                  <c:v>203.68576531734533</c:v>
                </c:pt>
                <c:pt idx="18">
                  <c:v>264.16195579353644</c:v>
                </c:pt>
                <c:pt idx="19">
                  <c:v>330.82862246020301</c:v>
                </c:pt>
                <c:pt idx="20">
                  <c:v>330.82862246020301</c:v>
                </c:pt>
                <c:pt idx="21">
                  <c:v>333.33180929429705</c:v>
                </c:pt>
                <c:pt idx="22">
                  <c:v>333.33180929429705</c:v>
                </c:pt>
              </c:numCache>
            </c:numRef>
          </c:val>
          <c:smooth val="0"/>
        </c:ser>
        <c:dLbls>
          <c:showLegendKey val="0"/>
          <c:showVal val="0"/>
          <c:showCatName val="0"/>
          <c:showSerName val="0"/>
          <c:showPercent val="0"/>
          <c:showBubbleSize val="0"/>
        </c:dLbls>
        <c:marker val="1"/>
        <c:smooth val="0"/>
        <c:axId val="129119744"/>
        <c:axId val="129121280"/>
      </c:lineChart>
      <c:catAx>
        <c:axId val="129119744"/>
        <c:scaling>
          <c:orientation val="minMax"/>
        </c:scaling>
        <c:delete val="0"/>
        <c:axPos val="b"/>
        <c:numFmt formatCode="General" sourceLinked="1"/>
        <c:majorTickMark val="none"/>
        <c:minorTickMark val="none"/>
        <c:tickLblPos val="nextTo"/>
        <c:txPr>
          <a:bodyPr rot="0" vert="horz"/>
          <a:lstStyle/>
          <a:p>
            <a:pPr>
              <a:defRPr/>
            </a:pPr>
            <a:endParaRPr lang="da-DK"/>
          </a:p>
        </c:txPr>
        <c:crossAx val="129121280"/>
        <c:crosses val="autoZero"/>
        <c:auto val="1"/>
        <c:lblAlgn val="ctr"/>
        <c:lblOffset val="100"/>
        <c:noMultiLvlLbl val="0"/>
      </c:catAx>
      <c:valAx>
        <c:axId val="129121280"/>
        <c:scaling>
          <c:orientation val="minMax"/>
        </c:scaling>
        <c:delete val="0"/>
        <c:axPos val="l"/>
        <c:majorGridlines>
          <c:spPr>
            <a:ln>
              <a:solidFill>
                <a:srgbClr val="D7D7D7"/>
              </a:solidFill>
            </a:ln>
          </c:spPr>
        </c:majorGridlines>
        <c:title>
          <c:tx>
            <c:rich>
              <a:bodyPr rot="-5400000" vert="horz"/>
              <a:lstStyle/>
              <a:p>
                <a:pPr>
                  <a:defRPr/>
                </a:pPr>
                <a:r>
                  <a:rPr lang="da-DK"/>
                  <a:t>MWe</a:t>
                </a:r>
              </a:p>
            </c:rich>
          </c:tx>
          <c:overlay val="0"/>
        </c:title>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29119744"/>
        <c:crosses val="autoZero"/>
        <c:crossBetween val="between"/>
      </c:valAx>
      <c:spPr>
        <a:noFill/>
        <a:extLst>
          <a:ext uri="{909E8E84-426E-40DD-AFC4-6F175D3DCCD1}">
            <a14:hiddenFill xmlns:a14="http://schemas.microsoft.com/office/drawing/2010/main">
              <a:solidFill>
                <a:sysClr val="window" lastClr="FFFFFF"/>
              </a:solidFill>
            </a14:hiddenFill>
          </a:ext>
        </a:extLst>
      </c:spPr>
    </c:plotArea>
    <c:legend>
      <c:legendPos val="b"/>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chart" Target="../charts/chart18.xml"/><Relationship Id="rId18" Type="http://schemas.openxmlformats.org/officeDocument/2006/relationships/chart" Target="../charts/chart23.xml"/><Relationship Id="rId3" Type="http://schemas.openxmlformats.org/officeDocument/2006/relationships/chart" Target="../charts/chart8.xml"/><Relationship Id="rId21" Type="http://schemas.openxmlformats.org/officeDocument/2006/relationships/chart" Target="../charts/chart26.xml"/><Relationship Id="rId7" Type="http://schemas.openxmlformats.org/officeDocument/2006/relationships/chart" Target="../charts/chart12.xml"/><Relationship Id="rId12" Type="http://schemas.openxmlformats.org/officeDocument/2006/relationships/chart" Target="../charts/chart17.xml"/><Relationship Id="rId17" Type="http://schemas.openxmlformats.org/officeDocument/2006/relationships/chart" Target="../charts/chart22.xml"/><Relationship Id="rId2" Type="http://schemas.openxmlformats.org/officeDocument/2006/relationships/chart" Target="../charts/chart7.xml"/><Relationship Id="rId16" Type="http://schemas.openxmlformats.org/officeDocument/2006/relationships/chart" Target="../charts/chart21.xml"/><Relationship Id="rId20" Type="http://schemas.openxmlformats.org/officeDocument/2006/relationships/chart" Target="../charts/chart25.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5" Type="http://schemas.openxmlformats.org/officeDocument/2006/relationships/chart" Target="../charts/chart20.xml"/><Relationship Id="rId23" Type="http://schemas.openxmlformats.org/officeDocument/2006/relationships/chart" Target="../charts/chart28.xml"/><Relationship Id="rId10" Type="http://schemas.openxmlformats.org/officeDocument/2006/relationships/chart" Target="../charts/chart15.xml"/><Relationship Id="rId19" Type="http://schemas.openxmlformats.org/officeDocument/2006/relationships/chart" Target="../charts/chart24.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chart" Target="../charts/chart19.xml"/><Relationship Id="rId22"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8.xml.rels><?xml version="1.0" encoding="UTF-8" standalone="yes"?>
<Relationships xmlns="http://schemas.openxmlformats.org/package/2006/relationships"><Relationship Id="rId8" Type="http://schemas.openxmlformats.org/officeDocument/2006/relationships/chart" Target="../charts/chart56.xml"/><Relationship Id="rId3" Type="http://schemas.openxmlformats.org/officeDocument/2006/relationships/chart" Target="../charts/chart51.xml"/><Relationship Id="rId7" Type="http://schemas.openxmlformats.org/officeDocument/2006/relationships/chart" Target="../charts/chart55.xml"/><Relationship Id="rId2" Type="http://schemas.openxmlformats.org/officeDocument/2006/relationships/chart" Target="../charts/chart50.xml"/><Relationship Id="rId1" Type="http://schemas.openxmlformats.org/officeDocument/2006/relationships/chart" Target="../charts/chart49.xml"/><Relationship Id="rId6" Type="http://schemas.openxmlformats.org/officeDocument/2006/relationships/chart" Target="../charts/chart54.xml"/><Relationship Id="rId5" Type="http://schemas.openxmlformats.org/officeDocument/2006/relationships/chart" Target="../charts/chart53.xml"/><Relationship Id="rId4" Type="http://schemas.openxmlformats.org/officeDocument/2006/relationships/chart" Target="../charts/chart52.xml"/><Relationship Id="rId9" Type="http://schemas.openxmlformats.org/officeDocument/2006/relationships/chart" Target="../charts/chart57.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661146</xdr:colOff>
      <xdr:row>115</xdr:row>
      <xdr:rowOff>56029</xdr:rowOff>
    </xdr:from>
    <xdr:to>
      <xdr:col>15</xdr:col>
      <xdr:colOff>347381</xdr:colOff>
      <xdr:row>138</xdr:row>
      <xdr:rowOff>16941</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582706</xdr:colOff>
      <xdr:row>115</xdr:row>
      <xdr:rowOff>22412</xdr:rowOff>
    </xdr:from>
    <xdr:to>
      <xdr:col>26</xdr:col>
      <xdr:colOff>406411</xdr:colOff>
      <xdr:row>137</xdr:row>
      <xdr:rowOff>151412</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44824</xdr:colOff>
      <xdr:row>138</xdr:row>
      <xdr:rowOff>22412</xdr:rowOff>
    </xdr:from>
    <xdr:to>
      <xdr:col>26</xdr:col>
      <xdr:colOff>473646</xdr:colOff>
      <xdr:row>160</xdr:row>
      <xdr:rowOff>151412</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138</xdr:row>
      <xdr:rowOff>44824</xdr:rowOff>
    </xdr:from>
    <xdr:to>
      <xdr:col>15</xdr:col>
      <xdr:colOff>470647</xdr:colOff>
      <xdr:row>160</xdr:row>
      <xdr:rowOff>129000</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717175</xdr:colOff>
      <xdr:row>161</xdr:row>
      <xdr:rowOff>123265</xdr:rowOff>
    </xdr:from>
    <xdr:to>
      <xdr:col>15</xdr:col>
      <xdr:colOff>504263</xdr:colOff>
      <xdr:row>184</xdr:row>
      <xdr:rowOff>61765</xdr:rowOff>
    </xdr:to>
    <xdr:graphicFrame macro="">
      <xdr:nvGraphicFramePr>
        <xdr:cNvPr id="22" name="Diagram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451</xdr:row>
      <xdr:rowOff>0</xdr:rowOff>
    </xdr:from>
    <xdr:to>
      <xdr:col>9</xdr:col>
      <xdr:colOff>336177</xdr:colOff>
      <xdr:row>465</xdr:row>
      <xdr:rowOff>76200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466</xdr:row>
      <xdr:rowOff>0</xdr:rowOff>
    </xdr:from>
    <xdr:to>
      <xdr:col>9</xdr:col>
      <xdr:colOff>336177</xdr:colOff>
      <xdr:row>480</xdr:row>
      <xdr:rowOff>76200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451</xdr:row>
      <xdr:rowOff>0</xdr:rowOff>
    </xdr:from>
    <xdr:to>
      <xdr:col>17</xdr:col>
      <xdr:colOff>336177</xdr:colOff>
      <xdr:row>465</xdr:row>
      <xdr:rowOff>76200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549088</xdr:colOff>
      <xdr:row>446</xdr:row>
      <xdr:rowOff>44824</xdr:rowOff>
    </xdr:from>
    <xdr:to>
      <xdr:col>26</xdr:col>
      <xdr:colOff>100853</xdr:colOff>
      <xdr:row>460</xdr:row>
      <xdr:rowOff>121024</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421</xdr:row>
      <xdr:rowOff>0</xdr:rowOff>
    </xdr:from>
    <xdr:to>
      <xdr:col>9</xdr:col>
      <xdr:colOff>336177</xdr:colOff>
      <xdr:row>435</xdr:row>
      <xdr:rowOff>76200</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481</xdr:row>
      <xdr:rowOff>0</xdr:rowOff>
    </xdr:from>
    <xdr:to>
      <xdr:col>9</xdr:col>
      <xdr:colOff>336177</xdr:colOff>
      <xdr:row>495</xdr:row>
      <xdr:rowOff>76200</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481</xdr:row>
      <xdr:rowOff>0</xdr:rowOff>
    </xdr:from>
    <xdr:to>
      <xdr:col>17</xdr:col>
      <xdr:colOff>336177</xdr:colOff>
      <xdr:row>495</xdr:row>
      <xdr:rowOff>76200</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478</xdr:row>
      <xdr:rowOff>0</xdr:rowOff>
    </xdr:from>
    <xdr:to>
      <xdr:col>25</xdr:col>
      <xdr:colOff>336177</xdr:colOff>
      <xdr:row>492</xdr:row>
      <xdr:rowOff>76200</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496</xdr:row>
      <xdr:rowOff>0</xdr:rowOff>
    </xdr:from>
    <xdr:to>
      <xdr:col>9</xdr:col>
      <xdr:colOff>336177</xdr:colOff>
      <xdr:row>510</xdr:row>
      <xdr:rowOff>76200</xdr:rowOff>
    </xdr:to>
    <xdr:graphicFrame macro="">
      <xdr:nvGraphicFramePr>
        <xdr:cNvPr id="16" name="Diagra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511</xdr:row>
      <xdr:rowOff>0</xdr:rowOff>
    </xdr:from>
    <xdr:to>
      <xdr:col>9</xdr:col>
      <xdr:colOff>336177</xdr:colOff>
      <xdr:row>525</xdr:row>
      <xdr:rowOff>76200</xdr:rowOff>
    </xdr:to>
    <xdr:graphicFrame macro="">
      <xdr:nvGraphicFramePr>
        <xdr:cNvPr id="17" name="Diagra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1</xdr:colOff>
      <xdr:row>526</xdr:row>
      <xdr:rowOff>0</xdr:rowOff>
    </xdr:from>
    <xdr:to>
      <xdr:col>22</xdr:col>
      <xdr:colOff>683560</xdr:colOff>
      <xdr:row>549</xdr:row>
      <xdr:rowOff>56030</xdr:rowOff>
    </xdr:to>
    <xdr:graphicFrame macro="">
      <xdr:nvGraphicFramePr>
        <xdr:cNvPr id="22" name="Diagram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24</xdr:col>
      <xdr:colOff>0</xdr:colOff>
      <xdr:row>525</xdr:row>
      <xdr:rowOff>179294</xdr:rowOff>
    </xdr:from>
    <xdr:to>
      <xdr:col>34</xdr:col>
      <xdr:colOff>428824</xdr:colOff>
      <xdr:row>549</xdr:row>
      <xdr:rowOff>107294</xdr:rowOff>
    </xdr:to>
    <xdr:graphicFrame macro="">
      <xdr:nvGraphicFramePr>
        <xdr:cNvPr id="23" name="Diagra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526</xdr:row>
      <xdr:rowOff>0</xdr:rowOff>
    </xdr:from>
    <xdr:to>
      <xdr:col>12</xdr:col>
      <xdr:colOff>428824</xdr:colOff>
      <xdr:row>549</xdr:row>
      <xdr:rowOff>118500</xdr:rowOff>
    </xdr:to>
    <xdr:graphicFrame macro="">
      <xdr:nvGraphicFramePr>
        <xdr:cNvPr id="24" name="Diagra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26</xdr:col>
      <xdr:colOff>145676</xdr:colOff>
      <xdr:row>446</xdr:row>
      <xdr:rowOff>44824</xdr:rowOff>
    </xdr:from>
    <xdr:to>
      <xdr:col>33</xdr:col>
      <xdr:colOff>450476</xdr:colOff>
      <xdr:row>460</xdr:row>
      <xdr:rowOff>134471</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0</xdr:colOff>
      <xdr:row>466</xdr:row>
      <xdr:rowOff>0</xdr:rowOff>
    </xdr:from>
    <xdr:to>
      <xdr:col>17</xdr:col>
      <xdr:colOff>336177</xdr:colOff>
      <xdr:row>480</xdr:row>
      <xdr:rowOff>76200</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18</xdr:col>
      <xdr:colOff>0</xdr:colOff>
      <xdr:row>463</xdr:row>
      <xdr:rowOff>0</xdr:rowOff>
    </xdr:from>
    <xdr:to>
      <xdr:col>25</xdr:col>
      <xdr:colOff>336177</xdr:colOff>
      <xdr:row>477</xdr:row>
      <xdr:rowOff>76200</xdr:rowOff>
    </xdr:to>
    <xdr:graphicFrame macro="">
      <xdr:nvGraphicFramePr>
        <xdr:cNvPr id="20" name="Diagra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34</xdr:col>
      <xdr:colOff>0</xdr:colOff>
      <xdr:row>448</xdr:row>
      <xdr:rowOff>0</xdr:rowOff>
    </xdr:from>
    <xdr:to>
      <xdr:col>41</xdr:col>
      <xdr:colOff>304800</xdr:colOff>
      <xdr:row>462</xdr:row>
      <xdr:rowOff>152400</xdr:rowOff>
    </xdr:to>
    <xdr:graphicFrame macro="">
      <xdr:nvGraphicFramePr>
        <xdr:cNvPr id="21" name="Diagra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26</xdr:col>
      <xdr:colOff>0</xdr:colOff>
      <xdr:row>463</xdr:row>
      <xdr:rowOff>0</xdr:rowOff>
    </xdr:from>
    <xdr:to>
      <xdr:col>33</xdr:col>
      <xdr:colOff>336177</xdr:colOff>
      <xdr:row>477</xdr:row>
      <xdr:rowOff>76200</xdr:rowOff>
    </xdr:to>
    <xdr:graphicFrame macro="">
      <xdr:nvGraphicFramePr>
        <xdr:cNvPr id="28" name="Diagram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78441</xdr:colOff>
      <xdr:row>496</xdr:row>
      <xdr:rowOff>34737</xdr:rowOff>
    </xdr:from>
    <xdr:to>
      <xdr:col>17</xdr:col>
      <xdr:colOff>425824</xdr:colOff>
      <xdr:row>512</xdr:row>
      <xdr:rowOff>22412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18</xdr:col>
      <xdr:colOff>201705</xdr:colOff>
      <xdr:row>496</xdr:row>
      <xdr:rowOff>0</xdr:rowOff>
    </xdr:from>
    <xdr:to>
      <xdr:col>24</xdr:col>
      <xdr:colOff>414617</xdr:colOff>
      <xdr:row>511</xdr:row>
      <xdr:rowOff>178175</xdr:rowOff>
    </xdr:to>
    <xdr:graphicFrame macro="">
      <xdr:nvGraphicFramePr>
        <xdr:cNvPr id="25" name="Diagra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560295</xdr:colOff>
      <xdr:row>421</xdr:row>
      <xdr:rowOff>89647</xdr:rowOff>
    </xdr:from>
    <xdr:to>
      <xdr:col>18</xdr:col>
      <xdr:colOff>67236</xdr:colOff>
      <xdr:row>435</xdr:row>
      <xdr:rowOff>165847</xdr:rowOff>
    </xdr:to>
    <xdr:graphicFrame macro="">
      <xdr:nvGraphicFramePr>
        <xdr:cNvPr id="26" name="Diagram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537883</xdr:colOff>
      <xdr:row>436</xdr:row>
      <xdr:rowOff>89647</xdr:rowOff>
    </xdr:from>
    <xdr:to>
      <xdr:col>18</xdr:col>
      <xdr:colOff>44824</xdr:colOff>
      <xdr:row>450</xdr:row>
      <xdr:rowOff>165847</xdr:rowOff>
    </xdr:to>
    <xdr:graphicFrame macro="">
      <xdr:nvGraphicFramePr>
        <xdr:cNvPr id="27" name="Diagra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705971</xdr:colOff>
      <xdr:row>421</xdr:row>
      <xdr:rowOff>168088</xdr:rowOff>
    </xdr:from>
    <xdr:to>
      <xdr:col>28</xdr:col>
      <xdr:colOff>425823</xdr:colOff>
      <xdr:row>444</xdr:row>
      <xdr:rowOff>11206</xdr:rowOff>
    </xdr:to>
    <xdr:graphicFrame macro="">
      <xdr:nvGraphicFramePr>
        <xdr:cNvPr id="30" name="Diagram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87</xdr:row>
      <xdr:rowOff>78442</xdr:rowOff>
    </xdr:from>
    <xdr:to>
      <xdr:col>9</xdr:col>
      <xdr:colOff>381001</xdr:colOff>
      <xdr:row>101</xdr:row>
      <xdr:rowOff>154642</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87</xdr:row>
      <xdr:rowOff>0</xdr:rowOff>
    </xdr:from>
    <xdr:to>
      <xdr:col>17</xdr:col>
      <xdr:colOff>336177</xdr:colOff>
      <xdr:row>101</xdr:row>
      <xdr:rowOff>76200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102</xdr:row>
      <xdr:rowOff>0</xdr:rowOff>
    </xdr:from>
    <xdr:to>
      <xdr:col>9</xdr:col>
      <xdr:colOff>336177</xdr:colOff>
      <xdr:row>116</xdr:row>
      <xdr:rowOff>76200</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102</xdr:row>
      <xdr:rowOff>0</xdr:rowOff>
    </xdr:from>
    <xdr:to>
      <xdr:col>17</xdr:col>
      <xdr:colOff>336177</xdr:colOff>
      <xdr:row>116</xdr:row>
      <xdr:rowOff>76200</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246529</xdr:colOff>
      <xdr:row>25</xdr:row>
      <xdr:rowOff>33617</xdr:rowOff>
    </xdr:from>
    <xdr:to>
      <xdr:col>13</xdr:col>
      <xdr:colOff>134470</xdr:colOff>
      <xdr:row>44</xdr:row>
      <xdr:rowOff>67235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108</xdr:row>
      <xdr:rowOff>0</xdr:rowOff>
    </xdr:from>
    <xdr:to>
      <xdr:col>13</xdr:col>
      <xdr:colOff>428824</xdr:colOff>
      <xdr:row>131</xdr:row>
      <xdr:rowOff>118500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108</xdr:row>
      <xdr:rowOff>0</xdr:rowOff>
    </xdr:from>
    <xdr:to>
      <xdr:col>24</xdr:col>
      <xdr:colOff>428824</xdr:colOff>
      <xdr:row>131</xdr:row>
      <xdr:rowOff>118500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xdr:colOff>
      <xdr:row>108</xdr:row>
      <xdr:rowOff>0</xdr:rowOff>
    </xdr:from>
    <xdr:to>
      <xdr:col>35</xdr:col>
      <xdr:colOff>448235</xdr:colOff>
      <xdr:row>131</xdr:row>
      <xdr:rowOff>33618</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224117</xdr:colOff>
      <xdr:row>346</xdr:row>
      <xdr:rowOff>67237</xdr:rowOff>
    </xdr:from>
    <xdr:to>
      <xdr:col>12</xdr:col>
      <xdr:colOff>380999</xdr:colOff>
      <xdr:row>372</xdr:row>
      <xdr:rowOff>22413</xdr:rowOff>
    </xdr:to>
    <xdr:graphicFrame macro="">
      <xdr:nvGraphicFramePr>
        <xdr:cNvPr id="16" name="Pladsholder til indhold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515472</xdr:colOff>
      <xdr:row>372</xdr:row>
      <xdr:rowOff>78441</xdr:rowOff>
    </xdr:from>
    <xdr:to>
      <xdr:col>12</xdr:col>
      <xdr:colOff>235324</xdr:colOff>
      <xdr:row>396</xdr:row>
      <xdr:rowOff>156883</xdr:rowOff>
    </xdr:to>
    <xdr:graphicFrame macro="">
      <xdr:nvGraphicFramePr>
        <xdr:cNvPr id="17" name="Pladsholder til indhold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1199028</xdr:colOff>
      <xdr:row>401</xdr:row>
      <xdr:rowOff>123265</xdr:rowOff>
    </xdr:from>
    <xdr:to>
      <xdr:col>11</xdr:col>
      <xdr:colOff>552088</xdr:colOff>
      <xdr:row>425</xdr:row>
      <xdr:rowOff>51265</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582705</xdr:colOff>
      <xdr:row>345</xdr:row>
      <xdr:rowOff>44824</xdr:rowOff>
    </xdr:from>
    <xdr:to>
      <xdr:col>28</xdr:col>
      <xdr:colOff>347381</xdr:colOff>
      <xdr:row>359</xdr:row>
      <xdr:rowOff>62002</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0</xdr:colOff>
      <xdr:row>360</xdr:row>
      <xdr:rowOff>0</xdr:rowOff>
    </xdr:from>
    <xdr:to>
      <xdr:col>28</xdr:col>
      <xdr:colOff>188259</xdr:colOff>
      <xdr:row>373</xdr:row>
      <xdr:rowOff>62000</xdr:rowOff>
    </xdr:to>
    <xdr:graphicFrame macro="">
      <xdr:nvGraphicFramePr>
        <xdr:cNvPr id="20" name="Diagra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571500</xdr:colOff>
      <xdr:row>374</xdr:row>
      <xdr:rowOff>78441</xdr:rowOff>
    </xdr:from>
    <xdr:to>
      <xdr:col>28</xdr:col>
      <xdr:colOff>268941</xdr:colOff>
      <xdr:row>389</xdr:row>
      <xdr:rowOff>78441</xdr:rowOff>
    </xdr:to>
    <xdr:graphicFrame macro="">
      <xdr:nvGraphicFramePr>
        <xdr:cNvPr id="21" name="Diagra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238401</xdr:colOff>
      <xdr:row>404</xdr:row>
      <xdr:rowOff>11207</xdr:rowOff>
    </xdr:from>
    <xdr:to>
      <xdr:col>25</xdr:col>
      <xdr:colOff>78439</xdr:colOff>
      <xdr:row>423</xdr:row>
      <xdr:rowOff>0</xdr:rowOff>
    </xdr:to>
    <xdr:graphicFrame macro="">
      <xdr:nvGraphicFramePr>
        <xdr:cNvPr id="23" name="Diagra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233081</xdr:colOff>
      <xdr:row>346</xdr:row>
      <xdr:rowOff>17930</xdr:rowOff>
    </xdr:from>
    <xdr:to>
      <xdr:col>37</xdr:col>
      <xdr:colOff>466164</xdr:colOff>
      <xdr:row>363</xdr:row>
      <xdr:rowOff>53789</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28</xdr:col>
      <xdr:colOff>224117</xdr:colOff>
      <xdr:row>363</xdr:row>
      <xdr:rowOff>80683</xdr:rowOff>
    </xdr:from>
    <xdr:to>
      <xdr:col>37</xdr:col>
      <xdr:colOff>457200</xdr:colOff>
      <xdr:row>379</xdr:row>
      <xdr:rowOff>125507</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28</xdr:col>
      <xdr:colOff>280147</xdr:colOff>
      <xdr:row>379</xdr:row>
      <xdr:rowOff>73960</xdr:rowOff>
    </xdr:from>
    <xdr:to>
      <xdr:col>37</xdr:col>
      <xdr:colOff>513230</xdr:colOff>
      <xdr:row>395</xdr:row>
      <xdr:rowOff>118784</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549088</xdr:colOff>
      <xdr:row>48</xdr:row>
      <xdr:rowOff>0</xdr:rowOff>
    </xdr:from>
    <xdr:to>
      <xdr:col>12</xdr:col>
      <xdr:colOff>437029</xdr:colOff>
      <xdr:row>65</xdr:row>
      <xdr:rowOff>156883</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112059</xdr:colOff>
      <xdr:row>48</xdr:row>
      <xdr:rowOff>112059</xdr:rowOff>
    </xdr:from>
    <xdr:to>
      <xdr:col>22</xdr:col>
      <xdr:colOff>0</xdr:colOff>
      <xdr:row>66</xdr:row>
      <xdr:rowOff>78442</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113</xdr:row>
      <xdr:rowOff>43541</xdr:rowOff>
    </xdr:from>
    <xdr:to>
      <xdr:col>4</xdr:col>
      <xdr:colOff>326572</xdr:colOff>
      <xdr:row>128</xdr:row>
      <xdr:rowOff>32657</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448234</xdr:colOff>
      <xdr:row>147</xdr:row>
      <xdr:rowOff>122304</xdr:rowOff>
    </xdr:from>
    <xdr:to>
      <xdr:col>20</xdr:col>
      <xdr:colOff>584946</xdr:colOff>
      <xdr:row>162</xdr:row>
      <xdr:rowOff>89647</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146</xdr:row>
      <xdr:rowOff>190500</xdr:rowOff>
    </xdr:from>
    <xdr:to>
      <xdr:col>4</xdr:col>
      <xdr:colOff>436349</xdr:colOff>
      <xdr:row>161</xdr:row>
      <xdr:rowOff>190500</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392882</xdr:colOff>
      <xdr:row>146</xdr:row>
      <xdr:rowOff>190500</xdr:rowOff>
    </xdr:from>
    <xdr:to>
      <xdr:col>11</xdr:col>
      <xdr:colOff>513521</xdr:colOff>
      <xdr:row>161</xdr:row>
      <xdr:rowOff>190500</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114</xdr:row>
      <xdr:rowOff>0</xdr:rowOff>
    </xdr:from>
    <xdr:to>
      <xdr:col>12</xdr:col>
      <xdr:colOff>216194</xdr:colOff>
      <xdr:row>128</xdr:row>
      <xdr:rowOff>179616</xdr:rowOff>
    </xdr:to>
    <xdr:graphicFrame macro="">
      <xdr:nvGraphicFramePr>
        <xdr:cNvPr id="22" name="Diagram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0</xdr:colOff>
      <xdr:row>114</xdr:row>
      <xdr:rowOff>0</xdr:rowOff>
    </xdr:from>
    <xdr:to>
      <xdr:col>20</xdr:col>
      <xdr:colOff>185458</xdr:colOff>
      <xdr:row>128</xdr:row>
      <xdr:rowOff>152400</xdr:rowOff>
    </xdr:to>
    <xdr:graphicFrame macro="">
      <xdr:nvGraphicFramePr>
        <xdr:cNvPr id="23" name="Diagra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132</xdr:row>
      <xdr:rowOff>0</xdr:rowOff>
    </xdr:from>
    <xdr:to>
      <xdr:col>13</xdr:col>
      <xdr:colOff>146798</xdr:colOff>
      <xdr:row>146</xdr:row>
      <xdr:rowOff>157843</xdr:rowOff>
    </xdr:to>
    <xdr:graphicFrame macro="">
      <xdr:nvGraphicFramePr>
        <xdr:cNvPr id="24" name="Diagra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132</xdr:row>
      <xdr:rowOff>0</xdr:rowOff>
    </xdr:from>
    <xdr:to>
      <xdr:col>4</xdr:col>
      <xdr:colOff>448236</xdr:colOff>
      <xdr:row>146</xdr:row>
      <xdr:rowOff>157843</xdr:rowOff>
    </xdr:to>
    <xdr:graphicFrame macro="">
      <xdr:nvGraphicFramePr>
        <xdr:cNvPr id="25" name="Diagra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132</xdr:row>
      <xdr:rowOff>0</xdr:rowOff>
    </xdr:from>
    <xdr:to>
      <xdr:col>21</xdr:col>
      <xdr:colOff>184898</xdr:colOff>
      <xdr:row>146</xdr:row>
      <xdr:rowOff>157843</xdr:rowOff>
    </xdr:to>
    <xdr:graphicFrame macro="">
      <xdr:nvGraphicFramePr>
        <xdr:cNvPr id="26" name="Diagram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228600</xdr:colOff>
      <xdr:row>3</xdr:row>
      <xdr:rowOff>104775</xdr:rowOff>
    </xdr:from>
    <xdr:to>
      <xdr:col>13</xdr:col>
      <xdr:colOff>285750</xdr:colOff>
      <xdr:row>31</xdr:row>
      <xdr:rowOff>161925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914400"/>
          <a:ext cx="4933950" cy="53911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7</xdr:col>
      <xdr:colOff>0</xdr:colOff>
      <xdr:row>10</xdr:row>
      <xdr:rowOff>47625</xdr:rowOff>
    </xdr:from>
    <xdr:to>
      <xdr:col>7</xdr:col>
      <xdr:colOff>0</xdr:colOff>
      <xdr:row>37</xdr:row>
      <xdr:rowOff>66675</xdr:rowOff>
    </xdr:to>
    <xdr:cxnSp macro="">
      <xdr:nvCxnSpPr>
        <xdr:cNvPr id="3" name="Lige forbindelse 2"/>
        <xdr:cNvCxnSpPr>
          <a:cxnSpLocks noChangeShapeType="1"/>
        </xdr:cNvCxnSpPr>
      </xdr:nvCxnSpPr>
      <xdr:spPr bwMode="auto">
        <a:xfrm>
          <a:off x="3657600" y="1990725"/>
          <a:ext cx="0" cy="4391025"/>
        </a:xfrm>
        <a:prstGeom prst="line">
          <a:avLst/>
        </a:prstGeom>
        <a:noFill/>
        <a:ln w="38100" algn="ctr">
          <a:solidFill>
            <a:schemeClr val="accent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7</xdr:col>
      <xdr:colOff>0</xdr:colOff>
      <xdr:row>10</xdr:row>
      <xdr:rowOff>47625</xdr:rowOff>
    </xdr:from>
    <xdr:to>
      <xdr:col>9</xdr:col>
      <xdr:colOff>200025</xdr:colOff>
      <xdr:row>15</xdr:row>
      <xdr:rowOff>104775</xdr:rowOff>
    </xdr:to>
    <xdr:cxnSp macro="">
      <xdr:nvCxnSpPr>
        <xdr:cNvPr id="4" name="Lige forbindelse 3"/>
        <xdr:cNvCxnSpPr>
          <a:cxnSpLocks noChangeShapeType="1"/>
        </xdr:cNvCxnSpPr>
      </xdr:nvCxnSpPr>
      <xdr:spPr bwMode="auto">
        <a:xfrm flipH="1">
          <a:off x="3657600" y="1990725"/>
          <a:ext cx="1419225" cy="866775"/>
        </a:xfrm>
        <a:prstGeom prst="line">
          <a:avLst/>
        </a:prstGeom>
        <a:noFill/>
        <a:ln w="38100" algn="ctr">
          <a:solidFill>
            <a:schemeClr val="accent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11</xdr:col>
      <xdr:colOff>152400</xdr:colOff>
      <xdr:row>22</xdr:row>
      <xdr:rowOff>133350</xdr:rowOff>
    </xdr:from>
    <xdr:to>
      <xdr:col>11</xdr:col>
      <xdr:colOff>390525</xdr:colOff>
      <xdr:row>26</xdr:row>
      <xdr:rowOff>47625</xdr:rowOff>
    </xdr:to>
    <xdr:cxnSp macro="">
      <xdr:nvCxnSpPr>
        <xdr:cNvPr id="5" name="Lige forbindelse 4"/>
        <xdr:cNvCxnSpPr>
          <a:cxnSpLocks noChangeShapeType="1"/>
        </xdr:cNvCxnSpPr>
      </xdr:nvCxnSpPr>
      <xdr:spPr bwMode="auto">
        <a:xfrm>
          <a:off x="6248400" y="4019550"/>
          <a:ext cx="238125" cy="561975"/>
        </a:xfrm>
        <a:prstGeom prst="line">
          <a:avLst/>
        </a:prstGeom>
        <a:noFill/>
        <a:ln w="38100" algn="ctr">
          <a:solidFill>
            <a:schemeClr val="accent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3</xdr:col>
      <xdr:colOff>352425</xdr:colOff>
      <xdr:row>26</xdr:row>
      <xdr:rowOff>47625</xdr:rowOff>
    </xdr:from>
    <xdr:to>
      <xdr:col>15</xdr:col>
      <xdr:colOff>161925</xdr:colOff>
      <xdr:row>26</xdr:row>
      <xdr:rowOff>47625</xdr:rowOff>
    </xdr:to>
    <xdr:cxnSp macro="">
      <xdr:nvCxnSpPr>
        <xdr:cNvPr id="6" name="Lige forbindelse 5"/>
        <xdr:cNvCxnSpPr>
          <a:cxnSpLocks noChangeShapeType="1"/>
        </xdr:cNvCxnSpPr>
      </xdr:nvCxnSpPr>
      <xdr:spPr bwMode="auto">
        <a:xfrm flipV="1">
          <a:off x="1571625" y="4581525"/>
          <a:ext cx="7124700" cy="0"/>
        </a:xfrm>
        <a:prstGeom prst="line">
          <a:avLst/>
        </a:prstGeom>
        <a:noFill/>
        <a:ln w="38100" algn="ctr">
          <a:solidFill>
            <a:schemeClr val="accent3"/>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11</xdr:col>
      <xdr:colOff>276225</xdr:colOff>
      <xdr:row>22</xdr:row>
      <xdr:rowOff>85725</xdr:rowOff>
    </xdr:from>
    <xdr:to>
      <xdr:col>11</xdr:col>
      <xdr:colOff>476250</xdr:colOff>
      <xdr:row>24</xdr:row>
      <xdr:rowOff>152400</xdr:rowOff>
    </xdr:to>
    <xdr:cxnSp macro="">
      <xdr:nvCxnSpPr>
        <xdr:cNvPr id="7" name="Lige forbindelse 6"/>
        <xdr:cNvCxnSpPr>
          <a:cxnSpLocks noChangeShapeType="1"/>
        </xdr:cNvCxnSpPr>
      </xdr:nvCxnSpPr>
      <xdr:spPr bwMode="auto">
        <a:xfrm>
          <a:off x="6372225" y="3971925"/>
          <a:ext cx="200025" cy="390525"/>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7</xdr:col>
      <xdr:colOff>495300</xdr:colOff>
      <xdr:row>9</xdr:row>
      <xdr:rowOff>95250</xdr:rowOff>
    </xdr:from>
    <xdr:to>
      <xdr:col>8</xdr:col>
      <xdr:colOff>590550</xdr:colOff>
      <xdr:row>11</xdr:row>
      <xdr:rowOff>152400</xdr:rowOff>
    </xdr:to>
    <xdr:cxnSp macro="">
      <xdr:nvCxnSpPr>
        <xdr:cNvPr id="8" name="Lige forbindelse 7"/>
        <xdr:cNvCxnSpPr>
          <a:cxnSpLocks noChangeShapeType="1"/>
        </xdr:cNvCxnSpPr>
      </xdr:nvCxnSpPr>
      <xdr:spPr bwMode="auto">
        <a:xfrm flipH="1">
          <a:off x="4152900" y="1876425"/>
          <a:ext cx="704850" cy="381000"/>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10</xdr:col>
      <xdr:colOff>590550</xdr:colOff>
      <xdr:row>22</xdr:row>
      <xdr:rowOff>123826</xdr:rowOff>
    </xdr:from>
    <xdr:to>
      <xdr:col>11</xdr:col>
      <xdr:colOff>161925</xdr:colOff>
      <xdr:row>25</xdr:row>
      <xdr:rowOff>28575</xdr:rowOff>
    </xdr:to>
    <xdr:cxnSp macro="">
      <xdr:nvCxnSpPr>
        <xdr:cNvPr id="9" name="Lige forbindelse 8"/>
        <xdr:cNvCxnSpPr>
          <a:cxnSpLocks noChangeShapeType="1"/>
        </xdr:cNvCxnSpPr>
      </xdr:nvCxnSpPr>
      <xdr:spPr bwMode="auto">
        <a:xfrm flipH="1" flipV="1">
          <a:off x="6076950" y="4010026"/>
          <a:ext cx="180975" cy="390524"/>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13</xdr:col>
      <xdr:colOff>495300</xdr:colOff>
      <xdr:row>25</xdr:row>
      <xdr:rowOff>28575</xdr:rowOff>
    </xdr:from>
    <xdr:to>
      <xdr:col>15</xdr:col>
      <xdr:colOff>161925</xdr:colOff>
      <xdr:row>25</xdr:row>
      <xdr:rowOff>28575</xdr:rowOff>
    </xdr:to>
    <xdr:cxnSp macro="">
      <xdr:nvCxnSpPr>
        <xdr:cNvPr id="10" name="Lige forbindelse 9"/>
        <xdr:cNvCxnSpPr>
          <a:cxnSpLocks noChangeShapeType="1"/>
        </xdr:cNvCxnSpPr>
      </xdr:nvCxnSpPr>
      <xdr:spPr bwMode="auto">
        <a:xfrm flipH="1">
          <a:off x="7810500" y="4400550"/>
          <a:ext cx="885825" cy="0"/>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13</xdr:col>
      <xdr:colOff>523875</xdr:colOff>
      <xdr:row>27</xdr:row>
      <xdr:rowOff>104775</xdr:rowOff>
    </xdr:from>
    <xdr:to>
      <xdr:col>15</xdr:col>
      <xdr:colOff>209550</xdr:colOff>
      <xdr:row>27</xdr:row>
      <xdr:rowOff>104775</xdr:rowOff>
    </xdr:to>
    <xdr:cxnSp macro="">
      <xdr:nvCxnSpPr>
        <xdr:cNvPr id="11" name="Lige forbindelse 10"/>
        <xdr:cNvCxnSpPr>
          <a:cxnSpLocks noChangeShapeType="1"/>
        </xdr:cNvCxnSpPr>
      </xdr:nvCxnSpPr>
      <xdr:spPr bwMode="auto">
        <a:xfrm>
          <a:off x="7839075" y="4800600"/>
          <a:ext cx="904875" cy="0"/>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6</xdr:col>
      <xdr:colOff>276225</xdr:colOff>
      <xdr:row>32</xdr:row>
      <xdr:rowOff>142875</xdr:rowOff>
    </xdr:from>
    <xdr:to>
      <xdr:col>6</xdr:col>
      <xdr:colOff>276225</xdr:colOff>
      <xdr:row>37</xdr:row>
      <xdr:rowOff>142875</xdr:rowOff>
    </xdr:to>
    <xdr:cxnSp macro="">
      <xdr:nvCxnSpPr>
        <xdr:cNvPr id="12" name="Lige forbindelse 11"/>
        <xdr:cNvCxnSpPr>
          <a:cxnSpLocks noChangeShapeType="1"/>
        </xdr:cNvCxnSpPr>
      </xdr:nvCxnSpPr>
      <xdr:spPr bwMode="auto">
        <a:xfrm flipV="1">
          <a:off x="3324225" y="5648325"/>
          <a:ext cx="0" cy="809625"/>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7</xdr:col>
      <xdr:colOff>428625</xdr:colOff>
      <xdr:row>33</xdr:row>
      <xdr:rowOff>28575</xdr:rowOff>
    </xdr:from>
    <xdr:to>
      <xdr:col>7</xdr:col>
      <xdr:colOff>428625</xdr:colOff>
      <xdr:row>38</xdr:row>
      <xdr:rowOff>9525</xdr:rowOff>
    </xdr:to>
    <xdr:cxnSp macro="">
      <xdr:nvCxnSpPr>
        <xdr:cNvPr id="13" name="Lige forbindelse 12"/>
        <xdr:cNvCxnSpPr>
          <a:cxnSpLocks noChangeShapeType="1"/>
        </xdr:cNvCxnSpPr>
      </xdr:nvCxnSpPr>
      <xdr:spPr bwMode="auto">
        <a:xfrm>
          <a:off x="4086225" y="5695950"/>
          <a:ext cx="0" cy="790575"/>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8</xdr:col>
      <xdr:colOff>66675</xdr:colOff>
      <xdr:row>11</xdr:row>
      <xdr:rowOff>152400</xdr:rowOff>
    </xdr:from>
    <xdr:to>
      <xdr:col>9</xdr:col>
      <xdr:colOff>257175</xdr:colOff>
      <xdr:row>14</xdr:row>
      <xdr:rowOff>85725</xdr:rowOff>
    </xdr:to>
    <xdr:cxnSp macro="">
      <xdr:nvCxnSpPr>
        <xdr:cNvPr id="14" name="Lige forbindelse 13"/>
        <xdr:cNvCxnSpPr>
          <a:cxnSpLocks noChangeShapeType="1"/>
        </xdr:cNvCxnSpPr>
      </xdr:nvCxnSpPr>
      <xdr:spPr bwMode="auto">
        <a:xfrm flipV="1">
          <a:off x="4333875" y="2257425"/>
          <a:ext cx="800100" cy="419100"/>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3</xdr:col>
      <xdr:colOff>419100</xdr:colOff>
      <xdr:row>25</xdr:row>
      <xdr:rowOff>66675</xdr:rowOff>
    </xdr:from>
    <xdr:to>
      <xdr:col>5</xdr:col>
      <xdr:colOff>228600</xdr:colOff>
      <xdr:row>25</xdr:row>
      <xdr:rowOff>66675</xdr:rowOff>
    </xdr:to>
    <xdr:cxnSp macro="">
      <xdr:nvCxnSpPr>
        <xdr:cNvPr id="15" name="Lige forbindelse 14"/>
        <xdr:cNvCxnSpPr>
          <a:cxnSpLocks noChangeShapeType="1"/>
        </xdr:cNvCxnSpPr>
      </xdr:nvCxnSpPr>
      <xdr:spPr bwMode="auto">
        <a:xfrm>
          <a:off x="1638300" y="4438650"/>
          <a:ext cx="1028700" cy="0"/>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3</xdr:col>
      <xdr:colOff>352425</xdr:colOff>
      <xdr:row>27</xdr:row>
      <xdr:rowOff>28575</xdr:rowOff>
    </xdr:from>
    <xdr:to>
      <xdr:col>5</xdr:col>
      <xdr:colOff>228600</xdr:colOff>
      <xdr:row>27</xdr:row>
      <xdr:rowOff>28575</xdr:rowOff>
    </xdr:to>
    <xdr:cxnSp macro="">
      <xdr:nvCxnSpPr>
        <xdr:cNvPr id="16" name="Lige forbindelse 15"/>
        <xdr:cNvCxnSpPr>
          <a:cxnSpLocks noChangeShapeType="1"/>
        </xdr:cNvCxnSpPr>
      </xdr:nvCxnSpPr>
      <xdr:spPr bwMode="auto">
        <a:xfrm flipH="1">
          <a:off x="1571625" y="4724400"/>
          <a:ext cx="1095375" cy="0"/>
        </a:xfrm>
        <a:prstGeom prst="line">
          <a:avLst/>
        </a:prstGeom>
        <a:noFill/>
        <a:ln w="38100" algn="ctr">
          <a:solidFill>
            <a:schemeClr val="accent5"/>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4</xdr:col>
      <xdr:colOff>63499</xdr:colOff>
      <xdr:row>4</xdr:row>
      <xdr:rowOff>111125</xdr:rowOff>
    </xdr:from>
    <xdr:to>
      <xdr:col>8</xdr:col>
      <xdr:colOff>379028</xdr:colOff>
      <xdr:row>9</xdr:row>
      <xdr:rowOff>133624</xdr:rowOff>
    </xdr:to>
    <xdr:sp macro="" textlink="">
      <xdr:nvSpPr>
        <xdr:cNvPr id="17" name="Tekstboks 61"/>
        <xdr:cNvSpPr txBox="1"/>
      </xdr:nvSpPr>
      <xdr:spPr>
        <a:xfrm>
          <a:off x="1878852" y="951566"/>
          <a:ext cx="2736000" cy="974999"/>
        </a:xfrm>
        <a:prstGeom prst="rect">
          <a:avLst/>
        </a:prstGeom>
        <a:solidFill>
          <a:schemeClr val="bg1"/>
        </a:solidFill>
        <a:ln>
          <a:solidFill>
            <a:schemeClr val="tx1"/>
          </a:solidFill>
        </a:ln>
      </xdr:spPr>
      <xdr:txBody>
        <a:bodyPr wrap="square" lIns="108000" tIns="108000" rIns="108000" bIns="108000">
          <a:spAutoFit/>
        </a:bodyPr>
        <a:lstStyle>
          <a:defPPr>
            <a:defRPr lang="da-DK"/>
          </a:defPPr>
          <a:lvl1pPr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1pPr>
          <a:lvl2pPr marL="4572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2pPr>
          <a:lvl3pPr marL="9144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3pPr>
          <a:lvl4pPr marL="13716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4pPr>
          <a:lvl5pPr marL="18288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5pPr>
          <a:lvl6pPr marL="2286000" algn="l" defTabSz="914400" rtl="0" eaLnBrk="1" latinLnBrk="0" hangingPunct="1">
            <a:defRPr sz="2000" kern="1200">
              <a:solidFill>
                <a:schemeClr val="tx1"/>
              </a:solidFill>
              <a:latin typeface="Verdana" pitchFamily="34" charset="0"/>
              <a:ea typeface="+mn-ea"/>
              <a:cs typeface="+mn-cs"/>
            </a:defRPr>
          </a:lvl6pPr>
          <a:lvl7pPr marL="2743200" algn="l" defTabSz="914400" rtl="0" eaLnBrk="1" latinLnBrk="0" hangingPunct="1">
            <a:defRPr sz="2000" kern="1200">
              <a:solidFill>
                <a:schemeClr val="tx1"/>
              </a:solidFill>
              <a:latin typeface="Verdana" pitchFamily="34" charset="0"/>
              <a:ea typeface="+mn-ea"/>
              <a:cs typeface="+mn-cs"/>
            </a:defRPr>
          </a:lvl7pPr>
          <a:lvl8pPr marL="3200400" algn="l" defTabSz="914400" rtl="0" eaLnBrk="1" latinLnBrk="0" hangingPunct="1">
            <a:defRPr sz="2000" kern="1200">
              <a:solidFill>
                <a:schemeClr val="tx1"/>
              </a:solidFill>
              <a:latin typeface="Verdana" pitchFamily="34" charset="0"/>
              <a:ea typeface="+mn-ea"/>
              <a:cs typeface="+mn-cs"/>
            </a:defRPr>
          </a:lvl8pPr>
          <a:lvl9pPr marL="3657600" algn="l" defTabSz="914400" rtl="0" eaLnBrk="1" latinLnBrk="0" hangingPunct="1">
            <a:defRPr sz="2000" kern="1200">
              <a:solidFill>
                <a:schemeClr val="tx1"/>
              </a:solidFill>
              <a:latin typeface="Verdana" pitchFamily="34" charset="0"/>
              <a:ea typeface="+mn-ea"/>
              <a:cs typeface="+mn-cs"/>
            </a:defRPr>
          </a:lvl9pPr>
        </a:lstStyle>
        <a:p>
          <a:pPr>
            <a:lnSpc>
              <a:spcPts val="500"/>
            </a:lnSpc>
            <a:buFont typeface="Wingdings" pitchFamily="2" charset="2"/>
            <a:buNone/>
            <a:defRPr/>
          </a:pPr>
          <a:r>
            <a:rPr lang="da-DK" sz="1000" b="1" u="sng">
              <a:latin typeface="+mn-lt"/>
            </a:rPr>
            <a:t>Ll. Torup</a:t>
          </a:r>
          <a:r>
            <a:rPr lang="da-DK" sz="1000" b="1" u="sng" baseline="30000">
              <a:latin typeface="+mn-lt"/>
            </a:rPr>
            <a:t>2</a:t>
          </a:r>
        </a:p>
        <a:p>
          <a:pPr>
            <a:lnSpc>
              <a:spcPts val="2200"/>
            </a:lnSpc>
            <a:buFont typeface="Wingdings" pitchFamily="2" charset="2"/>
            <a:buNone/>
            <a:defRPr/>
          </a:pPr>
          <a:r>
            <a:rPr lang="da-DK" sz="1000">
              <a:solidFill>
                <a:srgbClr val="00B050"/>
              </a:solidFill>
              <a:latin typeface="+mn-lt"/>
            </a:rPr>
            <a:t>Entry (udtræk) </a:t>
          </a:r>
          <a:r>
            <a:rPr lang="da-DK" sz="1000">
              <a:solidFill>
                <a:sysClr val="windowText" lastClr="000000"/>
              </a:solidFill>
              <a:latin typeface="+mn-lt"/>
            </a:rPr>
            <a:t>-</a:t>
          </a:r>
          <a:r>
            <a:rPr lang="da-DK" sz="1000" baseline="0">
              <a:solidFill>
                <a:sysClr val="windowText" lastClr="000000"/>
              </a:solidFill>
              <a:latin typeface="+mn-lt"/>
            </a:rPr>
            <a:t> </a:t>
          </a:r>
          <a:r>
            <a:rPr lang="da-DK" sz="1000">
              <a:solidFill>
                <a:sysClr val="windowText" lastClr="000000"/>
              </a:solidFill>
              <a:latin typeface="+mn-lt"/>
            </a:rPr>
            <a:t>Uafbrydelig: 4.000 MWh/h</a:t>
          </a:r>
        </a:p>
        <a:p>
          <a:pPr>
            <a:lnSpc>
              <a:spcPts val="1600"/>
            </a:lnSpc>
            <a:buFont typeface="Wingdings" pitchFamily="2" charset="2"/>
            <a:buNone/>
            <a:defRPr/>
          </a:pPr>
          <a:r>
            <a:rPr lang="da-DK" sz="1000">
              <a:solidFill>
                <a:srgbClr val="FF0000"/>
              </a:solidFill>
              <a:latin typeface="+mn-lt"/>
            </a:rPr>
            <a:t>Exit (injektion)</a:t>
          </a:r>
          <a:r>
            <a:rPr lang="da-DK" sz="1000" baseline="0">
              <a:solidFill>
                <a:srgbClr val="FF0000"/>
              </a:solidFill>
              <a:latin typeface="+mn-lt"/>
            </a:rPr>
            <a:t> </a:t>
          </a:r>
          <a:r>
            <a:rPr lang="da-DK" sz="1000" baseline="0">
              <a:solidFill>
                <a:sysClr val="windowText" lastClr="000000"/>
              </a:solidFill>
              <a:latin typeface="+mn-lt"/>
            </a:rPr>
            <a:t>- </a:t>
          </a:r>
          <a:r>
            <a:rPr lang="da-DK" sz="1000">
              <a:solidFill>
                <a:sysClr val="windowText" lastClr="000000"/>
              </a:solidFill>
              <a:latin typeface="+mn-lt"/>
            </a:rPr>
            <a:t>Uafbrydelig </a:t>
          </a:r>
          <a:r>
            <a:rPr lang="da-DK" sz="1000" kern="1200">
              <a:solidFill>
                <a:sysClr val="windowText" lastClr="000000"/>
              </a:solidFill>
              <a:latin typeface="+mn-lt"/>
              <a:ea typeface="+mn-ea"/>
              <a:cs typeface="+mn-cs"/>
            </a:rPr>
            <a:t>:  1.820</a:t>
          </a:r>
          <a:r>
            <a:rPr lang="da-DK" sz="1000" kern="1200" baseline="0">
              <a:solidFill>
                <a:sysClr val="windowText" lastClr="000000"/>
              </a:solidFill>
              <a:latin typeface="+mn-lt"/>
              <a:ea typeface="+mn-ea"/>
              <a:cs typeface="+mn-cs"/>
            </a:rPr>
            <a:t> MWh/</a:t>
          </a:r>
          <a:r>
            <a:rPr lang="da-DK" sz="1000" kern="1200">
              <a:solidFill>
                <a:sysClr val="windowText" lastClr="000000"/>
              </a:solidFill>
              <a:latin typeface="+mn-lt"/>
              <a:ea typeface="+mn-ea"/>
              <a:cs typeface="+mn-cs"/>
            </a:rPr>
            <a:t>h</a:t>
          </a:r>
        </a:p>
      </xdr:txBody>
    </xdr:sp>
    <xdr:clientData/>
  </xdr:twoCellAnchor>
  <xdr:twoCellAnchor>
    <xdr:from>
      <xdr:col>11</xdr:col>
      <xdr:colOff>577850</xdr:colOff>
      <xdr:row>18</xdr:row>
      <xdr:rowOff>7938</xdr:rowOff>
    </xdr:from>
    <xdr:to>
      <xdr:col>15</xdr:col>
      <xdr:colOff>281379</xdr:colOff>
      <xdr:row>23</xdr:row>
      <xdr:rowOff>103121</xdr:rowOff>
    </xdr:to>
    <xdr:sp macro="" textlink="">
      <xdr:nvSpPr>
        <xdr:cNvPr id="18" name="Tekstboks 63"/>
        <xdr:cNvSpPr txBox="1"/>
      </xdr:nvSpPr>
      <xdr:spPr>
        <a:xfrm>
          <a:off x="7238626" y="3324879"/>
          <a:ext cx="2213647" cy="991654"/>
        </a:xfrm>
        <a:prstGeom prst="rect">
          <a:avLst/>
        </a:prstGeom>
        <a:solidFill>
          <a:schemeClr val="bg1"/>
        </a:solidFill>
        <a:ln>
          <a:solidFill>
            <a:schemeClr val="tx1"/>
          </a:solidFill>
        </a:ln>
      </xdr:spPr>
      <xdr:txBody>
        <a:bodyPr wrap="square" lIns="108000" tIns="108000" rIns="108000" bIns="108000" numCol="1">
          <a:spAutoFit/>
        </a:bodyPr>
        <a:lstStyle>
          <a:defPPr>
            <a:defRPr lang="da-DK"/>
          </a:defPPr>
          <a:lvl1pPr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1pPr>
          <a:lvl2pPr marL="4572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2pPr>
          <a:lvl3pPr marL="9144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3pPr>
          <a:lvl4pPr marL="13716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4pPr>
          <a:lvl5pPr marL="18288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5pPr>
          <a:lvl6pPr marL="2286000" algn="l" defTabSz="914400" rtl="0" eaLnBrk="1" latinLnBrk="0" hangingPunct="1">
            <a:defRPr sz="2000" kern="1200">
              <a:solidFill>
                <a:schemeClr val="tx1"/>
              </a:solidFill>
              <a:latin typeface="Verdana" pitchFamily="34" charset="0"/>
              <a:ea typeface="+mn-ea"/>
              <a:cs typeface="+mn-cs"/>
            </a:defRPr>
          </a:lvl6pPr>
          <a:lvl7pPr marL="2743200" algn="l" defTabSz="914400" rtl="0" eaLnBrk="1" latinLnBrk="0" hangingPunct="1">
            <a:defRPr sz="2000" kern="1200">
              <a:solidFill>
                <a:schemeClr val="tx1"/>
              </a:solidFill>
              <a:latin typeface="Verdana" pitchFamily="34" charset="0"/>
              <a:ea typeface="+mn-ea"/>
              <a:cs typeface="+mn-cs"/>
            </a:defRPr>
          </a:lvl7pPr>
          <a:lvl8pPr marL="3200400" algn="l" defTabSz="914400" rtl="0" eaLnBrk="1" latinLnBrk="0" hangingPunct="1">
            <a:defRPr sz="2000" kern="1200">
              <a:solidFill>
                <a:schemeClr val="tx1"/>
              </a:solidFill>
              <a:latin typeface="Verdana" pitchFamily="34" charset="0"/>
              <a:ea typeface="+mn-ea"/>
              <a:cs typeface="+mn-cs"/>
            </a:defRPr>
          </a:lvl8pPr>
          <a:lvl9pPr marL="3657600" algn="l" defTabSz="914400" rtl="0" eaLnBrk="1" latinLnBrk="0" hangingPunct="1">
            <a:defRPr sz="2000" kern="1200">
              <a:solidFill>
                <a:schemeClr val="tx1"/>
              </a:solidFill>
              <a:latin typeface="Verdana" pitchFamily="34" charset="0"/>
              <a:ea typeface="+mn-ea"/>
              <a:cs typeface="+mn-cs"/>
            </a:defRPr>
          </a:lvl9pPr>
        </a:lstStyle>
        <a:p>
          <a:pPr>
            <a:lnSpc>
              <a:spcPts val="500"/>
            </a:lnSpc>
            <a:buFont typeface="Wingdings" pitchFamily="2" charset="2"/>
            <a:buNone/>
            <a:defRPr/>
          </a:pPr>
          <a:r>
            <a:rPr lang="da-DK" sz="1000" b="1" u="sng">
              <a:latin typeface="+mn-lt"/>
            </a:rPr>
            <a:t>Dragør</a:t>
          </a:r>
        </a:p>
        <a:p>
          <a:pPr marL="0" indent="0" algn="l" rtl="0" fontAlgn="base">
            <a:lnSpc>
              <a:spcPts val="1600"/>
            </a:lnSpc>
            <a:spcBef>
              <a:spcPct val="20000"/>
            </a:spcBef>
            <a:spcAft>
              <a:spcPct val="0"/>
            </a:spcAft>
            <a:buSzPct val="90000"/>
            <a:buFont typeface="Wingdings" pitchFamily="2" charset="2"/>
            <a:buNone/>
            <a:defRPr/>
          </a:pPr>
          <a:r>
            <a:rPr lang="da-DK" sz="1000">
              <a:solidFill>
                <a:srgbClr val="00B050"/>
              </a:solidFill>
              <a:latin typeface="+mn-lt"/>
            </a:rPr>
            <a:t>Entry</a:t>
          </a:r>
          <a:r>
            <a:rPr lang="da-DK" sz="1000">
              <a:solidFill>
                <a:sysClr val="windowText" lastClr="000000"/>
              </a:solidFill>
              <a:latin typeface="+mn-lt"/>
            </a:rPr>
            <a:t> -</a:t>
          </a:r>
          <a:r>
            <a:rPr lang="da-DK" sz="1000" baseline="0">
              <a:solidFill>
                <a:sysClr val="windowText" lastClr="000000"/>
              </a:solidFill>
              <a:latin typeface="+mn-lt"/>
            </a:rPr>
            <a:t> </a:t>
          </a:r>
          <a:r>
            <a:rPr lang="da-DK" sz="1000" baseline="0">
              <a:latin typeface="+mn-lt"/>
            </a:rPr>
            <a:t>A</a:t>
          </a:r>
          <a:r>
            <a:rPr lang="da-DK" sz="1000">
              <a:latin typeface="+mn-lt"/>
            </a:rPr>
            <a:t>fbrydelig</a:t>
          </a:r>
          <a:r>
            <a:rPr lang="da-DK" sz="1000" kern="1200" baseline="0">
              <a:solidFill>
                <a:schemeClr val="tx1"/>
              </a:solidFill>
              <a:latin typeface="+mn-lt"/>
              <a:ea typeface="+mn-ea"/>
              <a:cs typeface="+mn-cs"/>
            </a:rPr>
            <a:t>:         600 MWh/h</a:t>
          </a:r>
        </a:p>
        <a:p>
          <a:pPr>
            <a:lnSpc>
              <a:spcPts val="1600"/>
            </a:lnSpc>
            <a:buFont typeface="Wingdings" pitchFamily="2" charset="2"/>
            <a:buNone/>
            <a:defRPr/>
          </a:pPr>
          <a:r>
            <a:rPr lang="da-DK" sz="1000">
              <a:solidFill>
                <a:srgbClr val="FF0000"/>
              </a:solidFill>
              <a:latin typeface="+mn-lt"/>
            </a:rPr>
            <a:t>Exit</a:t>
          </a:r>
          <a:r>
            <a:rPr lang="da-DK" sz="1000" baseline="0">
              <a:solidFill>
                <a:srgbClr val="FF0000"/>
              </a:solidFill>
              <a:latin typeface="+mn-lt"/>
            </a:rPr>
            <a:t> </a:t>
          </a:r>
          <a:r>
            <a:rPr lang="da-DK" sz="1000" baseline="0">
              <a:solidFill>
                <a:sysClr val="windowText" lastClr="000000"/>
              </a:solidFill>
              <a:latin typeface="+mn-lt"/>
            </a:rPr>
            <a:t>- </a:t>
          </a:r>
          <a:r>
            <a:rPr lang="da-DK" sz="1000">
              <a:solidFill>
                <a:sysClr val="windowText" lastClr="000000"/>
              </a:solidFill>
              <a:latin typeface="+mn-lt"/>
            </a:rPr>
            <a:t>U</a:t>
          </a:r>
          <a:r>
            <a:rPr lang="da-DK" sz="1000">
              <a:latin typeface="+mn-lt"/>
            </a:rPr>
            <a:t>afbrydelig</a:t>
          </a:r>
          <a:r>
            <a:rPr lang="da-DK" sz="1000" kern="1200" baseline="0">
              <a:solidFill>
                <a:schemeClr val="tx1"/>
              </a:solidFill>
              <a:latin typeface="+mn-lt"/>
              <a:ea typeface="+mn-ea"/>
              <a:cs typeface="+mn-cs"/>
            </a:rPr>
            <a:t>:     3.666 MWh/h</a:t>
          </a:r>
        </a:p>
        <a:p>
          <a:pPr>
            <a:lnSpc>
              <a:spcPts val="1600"/>
            </a:lnSpc>
            <a:buFont typeface="Wingdings" pitchFamily="2" charset="2"/>
            <a:buNone/>
            <a:defRPr/>
          </a:pPr>
          <a:r>
            <a:rPr lang="da-DK" sz="1000">
              <a:solidFill>
                <a:srgbClr val="FF0000"/>
              </a:solidFill>
              <a:latin typeface="+mn-lt"/>
            </a:rPr>
            <a:t>Exit</a:t>
          </a:r>
          <a:r>
            <a:rPr lang="da-DK" sz="1000">
              <a:solidFill>
                <a:sysClr val="windowText" lastClr="000000"/>
              </a:solidFill>
              <a:latin typeface="+mn-lt"/>
            </a:rPr>
            <a:t> - A</a:t>
          </a:r>
          <a:r>
            <a:rPr lang="da-DK" sz="1000">
              <a:latin typeface="+mn-lt"/>
            </a:rPr>
            <a:t>fbrydelig:</a:t>
          </a:r>
          <a:r>
            <a:rPr lang="da-DK" sz="1000" baseline="0">
              <a:latin typeface="+mn-lt"/>
            </a:rPr>
            <a:t>           733 MWh/h</a:t>
          </a:r>
          <a:endParaRPr lang="da-DK" sz="1000">
            <a:latin typeface="+mn-lt"/>
          </a:endParaRPr>
        </a:p>
      </xdr:txBody>
    </xdr:sp>
    <xdr:clientData/>
  </xdr:twoCellAnchor>
  <xdr:twoCellAnchor>
    <xdr:from>
      <xdr:col>3</xdr:col>
      <xdr:colOff>33618</xdr:colOff>
      <xdr:row>19</xdr:row>
      <xdr:rowOff>53975</xdr:rowOff>
    </xdr:from>
    <xdr:to>
      <xdr:col>6</xdr:col>
      <xdr:colOff>523876</xdr:colOff>
      <xdr:row>23</xdr:row>
      <xdr:rowOff>124099</xdr:rowOff>
    </xdr:to>
    <xdr:sp macro="" textlink="">
      <xdr:nvSpPr>
        <xdr:cNvPr id="19" name="Tekstboks 67"/>
        <xdr:cNvSpPr txBox="1"/>
      </xdr:nvSpPr>
      <xdr:spPr>
        <a:xfrm>
          <a:off x="1243853" y="3751916"/>
          <a:ext cx="2305611" cy="832124"/>
        </a:xfrm>
        <a:prstGeom prst="rect">
          <a:avLst/>
        </a:prstGeom>
        <a:solidFill>
          <a:schemeClr val="bg1"/>
        </a:solidFill>
        <a:ln>
          <a:solidFill>
            <a:schemeClr val="tx1"/>
          </a:solidFill>
        </a:ln>
      </xdr:spPr>
      <xdr:txBody>
        <a:bodyPr wrap="square" lIns="108000" tIns="108000" rIns="108000" bIns="108000">
          <a:spAutoFit/>
        </a:bodyPr>
        <a:lstStyle>
          <a:defPPr>
            <a:defRPr lang="da-DK"/>
          </a:defPPr>
          <a:lvl1pPr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1pPr>
          <a:lvl2pPr marL="4572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2pPr>
          <a:lvl3pPr marL="9144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3pPr>
          <a:lvl4pPr marL="13716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4pPr>
          <a:lvl5pPr marL="18288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5pPr>
          <a:lvl6pPr marL="2286000" algn="l" defTabSz="914400" rtl="0" eaLnBrk="1" latinLnBrk="0" hangingPunct="1">
            <a:defRPr sz="2000" kern="1200">
              <a:solidFill>
                <a:schemeClr val="tx1"/>
              </a:solidFill>
              <a:latin typeface="Verdana" pitchFamily="34" charset="0"/>
              <a:ea typeface="+mn-ea"/>
              <a:cs typeface="+mn-cs"/>
            </a:defRPr>
          </a:lvl6pPr>
          <a:lvl7pPr marL="2743200" algn="l" defTabSz="914400" rtl="0" eaLnBrk="1" latinLnBrk="0" hangingPunct="1">
            <a:defRPr sz="2000" kern="1200">
              <a:solidFill>
                <a:schemeClr val="tx1"/>
              </a:solidFill>
              <a:latin typeface="Verdana" pitchFamily="34" charset="0"/>
              <a:ea typeface="+mn-ea"/>
              <a:cs typeface="+mn-cs"/>
            </a:defRPr>
          </a:lvl7pPr>
          <a:lvl8pPr marL="3200400" algn="l" defTabSz="914400" rtl="0" eaLnBrk="1" latinLnBrk="0" hangingPunct="1">
            <a:defRPr sz="2000" kern="1200">
              <a:solidFill>
                <a:schemeClr val="tx1"/>
              </a:solidFill>
              <a:latin typeface="Verdana" pitchFamily="34" charset="0"/>
              <a:ea typeface="+mn-ea"/>
              <a:cs typeface="+mn-cs"/>
            </a:defRPr>
          </a:lvl8pPr>
          <a:lvl9pPr marL="3657600" algn="l" defTabSz="914400" rtl="0" eaLnBrk="1" latinLnBrk="0" hangingPunct="1">
            <a:defRPr sz="2000" kern="1200">
              <a:solidFill>
                <a:schemeClr val="tx1"/>
              </a:solidFill>
              <a:latin typeface="Verdana" pitchFamily="34" charset="0"/>
              <a:ea typeface="+mn-ea"/>
              <a:cs typeface="+mn-cs"/>
            </a:defRPr>
          </a:lvl9pPr>
        </a:lstStyle>
        <a:p>
          <a:pPr>
            <a:lnSpc>
              <a:spcPts val="500"/>
            </a:lnSpc>
            <a:buFont typeface="Wingdings" pitchFamily="2" charset="2"/>
            <a:buNone/>
            <a:defRPr/>
          </a:pPr>
          <a:r>
            <a:rPr lang="da-DK" sz="1000" b="1" u="sng" kern="1200">
              <a:solidFill>
                <a:schemeClr val="tx1"/>
              </a:solidFill>
              <a:latin typeface="+mn-lt"/>
              <a:ea typeface="+mn-ea"/>
              <a:cs typeface="+mn-cs"/>
            </a:rPr>
            <a:t>Nybro</a:t>
          </a:r>
        </a:p>
        <a:p>
          <a:pPr>
            <a:lnSpc>
              <a:spcPts val="2200"/>
            </a:lnSpc>
            <a:buFont typeface="Wingdings" pitchFamily="2" charset="2"/>
            <a:buNone/>
            <a:defRPr/>
          </a:pPr>
          <a:r>
            <a:rPr lang="da-DK" sz="1000">
              <a:solidFill>
                <a:srgbClr val="00B050"/>
              </a:solidFill>
              <a:latin typeface="+mn-lt"/>
            </a:rPr>
            <a:t>Entry</a:t>
          </a:r>
          <a:r>
            <a:rPr lang="da-DK" sz="1000">
              <a:latin typeface="+mn-lt"/>
            </a:rPr>
            <a:t> - Uafbrydelig: 16.500 MWh/h</a:t>
          </a:r>
        </a:p>
        <a:p>
          <a:pPr>
            <a:lnSpc>
              <a:spcPts val="1600"/>
            </a:lnSpc>
            <a:buFont typeface="Wingdings" pitchFamily="2" charset="2"/>
            <a:buNone/>
            <a:defRPr/>
          </a:pPr>
          <a:r>
            <a:rPr lang="da-DK" sz="1000">
              <a:solidFill>
                <a:srgbClr val="FF0000"/>
              </a:solidFill>
              <a:latin typeface="+mn-lt"/>
            </a:rPr>
            <a:t>Exit</a:t>
          </a:r>
          <a:r>
            <a:rPr lang="da-DK" sz="1000" kern="1200">
              <a:solidFill>
                <a:schemeClr val="tx1"/>
              </a:solidFill>
              <a:latin typeface="+mn-lt"/>
              <a:ea typeface="+mn-ea"/>
              <a:cs typeface="+mn-cs"/>
            </a:rPr>
            <a:t>:                                      0 MWh/h</a:t>
          </a:r>
        </a:p>
      </xdr:txBody>
    </xdr:sp>
    <xdr:clientData/>
  </xdr:twoCellAnchor>
  <xdr:twoCellAnchor>
    <xdr:from>
      <xdr:col>7</xdr:col>
      <xdr:colOff>244476</xdr:colOff>
      <xdr:row>17</xdr:row>
      <xdr:rowOff>90488</xdr:rowOff>
    </xdr:from>
    <xdr:to>
      <xdr:col>11</xdr:col>
      <xdr:colOff>452006</xdr:colOff>
      <xdr:row>22</xdr:row>
      <xdr:rowOff>36042</xdr:rowOff>
    </xdr:to>
    <xdr:sp macro="" textlink="">
      <xdr:nvSpPr>
        <xdr:cNvPr id="20" name="Tekstboks 71"/>
        <xdr:cNvSpPr txBox="1"/>
      </xdr:nvSpPr>
      <xdr:spPr>
        <a:xfrm>
          <a:off x="3875182" y="3407429"/>
          <a:ext cx="2628000" cy="898054"/>
        </a:xfrm>
        <a:prstGeom prst="rect">
          <a:avLst/>
        </a:prstGeom>
        <a:solidFill>
          <a:schemeClr val="bg1"/>
        </a:solidFill>
        <a:ln>
          <a:solidFill>
            <a:schemeClr val="tx1"/>
          </a:solidFill>
        </a:ln>
      </xdr:spPr>
      <xdr:txBody>
        <a:bodyPr wrap="square" lIns="108000" tIns="108000" rIns="108000" bIns="108000">
          <a:spAutoFit/>
        </a:bodyPr>
        <a:lstStyle>
          <a:defPPr>
            <a:defRPr lang="da-DK"/>
          </a:defPPr>
          <a:lvl1pPr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1pPr>
          <a:lvl2pPr marL="4572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2pPr>
          <a:lvl3pPr marL="9144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3pPr>
          <a:lvl4pPr marL="13716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4pPr>
          <a:lvl5pPr marL="18288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5pPr>
          <a:lvl6pPr marL="2286000" algn="l" defTabSz="914400" rtl="0" eaLnBrk="1" latinLnBrk="0" hangingPunct="1">
            <a:defRPr sz="2000" kern="1200">
              <a:solidFill>
                <a:schemeClr val="tx1"/>
              </a:solidFill>
              <a:latin typeface="Verdana" pitchFamily="34" charset="0"/>
              <a:ea typeface="+mn-ea"/>
              <a:cs typeface="+mn-cs"/>
            </a:defRPr>
          </a:lvl6pPr>
          <a:lvl7pPr marL="2743200" algn="l" defTabSz="914400" rtl="0" eaLnBrk="1" latinLnBrk="0" hangingPunct="1">
            <a:defRPr sz="2000" kern="1200">
              <a:solidFill>
                <a:schemeClr val="tx1"/>
              </a:solidFill>
              <a:latin typeface="Verdana" pitchFamily="34" charset="0"/>
              <a:ea typeface="+mn-ea"/>
              <a:cs typeface="+mn-cs"/>
            </a:defRPr>
          </a:lvl7pPr>
          <a:lvl8pPr marL="3200400" algn="l" defTabSz="914400" rtl="0" eaLnBrk="1" latinLnBrk="0" hangingPunct="1">
            <a:defRPr sz="2000" kern="1200">
              <a:solidFill>
                <a:schemeClr val="tx1"/>
              </a:solidFill>
              <a:latin typeface="Verdana" pitchFamily="34" charset="0"/>
              <a:ea typeface="+mn-ea"/>
              <a:cs typeface="+mn-cs"/>
            </a:defRPr>
          </a:lvl8pPr>
          <a:lvl9pPr marL="3657600" algn="l" defTabSz="914400" rtl="0" eaLnBrk="1" latinLnBrk="0" hangingPunct="1">
            <a:defRPr sz="2000" kern="1200">
              <a:solidFill>
                <a:schemeClr val="tx1"/>
              </a:solidFill>
              <a:latin typeface="Verdana" pitchFamily="34" charset="0"/>
              <a:ea typeface="+mn-ea"/>
              <a:cs typeface="+mn-cs"/>
            </a:defRPr>
          </a:lvl9pPr>
        </a:lstStyle>
        <a:p>
          <a:pPr>
            <a:lnSpc>
              <a:spcPts val="500"/>
            </a:lnSpc>
            <a:buFont typeface="Wingdings" pitchFamily="2" charset="2"/>
            <a:buNone/>
            <a:defRPr/>
          </a:pPr>
          <a:r>
            <a:rPr lang="da-DK" sz="1000" b="1" u="sng">
              <a:latin typeface="+mn-lt"/>
            </a:rPr>
            <a:t>Stenlille</a:t>
          </a:r>
          <a:r>
            <a:rPr lang="da-DK" sz="1000" b="1" u="sng" baseline="30000">
              <a:latin typeface="+mn-lt"/>
            </a:rPr>
            <a:t>2</a:t>
          </a:r>
        </a:p>
        <a:p>
          <a:pPr marL="0" indent="0" algn="l" rtl="0" fontAlgn="base">
            <a:lnSpc>
              <a:spcPts val="1600"/>
            </a:lnSpc>
            <a:spcBef>
              <a:spcPct val="20000"/>
            </a:spcBef>
            <a:spcAft>
              <a:spcPct val="0"/>
            </a:spcAft>
            <a:buSzPct val="90000"/>
            <a:buFont typeface="Wingdings" pitchFamily="2" charset="2"/>
            <a:buNone/>
            <a:defRPr/>
          </a:pPr>
          <a:r>
            <a:rPr lang="da-DK" sz="1000" kern="1200">
              <a:solidFill>
                <a:srgbClr val="00B050"/>
              </a:solidFill>
              <a:latin typeface="+mn-lt"/>
              <a:ea typeface="+mn-ea"/>
              <a:cs typeface="+mn-cs"/>
            </a:rPr>
            <a:t>Entry</a:t>
          </a:r>
          <a:r>
            <a:rPr lang="da-DK" sz="1000" kern="1200" baseline="0">
              <a:solidFill>
                <a:srgbClr val="00B050"/>
              </a:solidFill>
              <a:latin typeface="+mn-lt"/>
              <a:ea typeface="+mn-ea"/>
              <a:cs typeface="+mn-cs"/>
            </a:rPr>
            <a:t> (udtræk)</a:t>
          </a:r>
          <a:r>
            <a:rPr lang="da-DK" sz="1000" kern="1200" baseline="0">
              <a:solidFill>
                <a:sysClr val="windowText" lastClr="000000"/>
              </a:solidFill>
              <a:latin typeface="+mn-lt"/>
              <a:ea typeface="+mn-ea"/>
              <a:cs typeface="+mn-cs"/>
            </a:rPr>
            <a:t> </a:t>
          </a:r>
          <a:r>
            <a:rPr lang="da-DK" sz="1000" kern="1200">
              <a:solidFill>
                <a:sysClr val="windowText" lastClr="000000"/>
              </a:solidFill>
              <a:latin typeface="+mn-lt"/>
              <a:ea typeface="+mn-ea"/>
              <a:cs typeface="+mn-cs"/>
            </a:rPr>
            <a:t>- U</a:t>
          </a:r>
          <a:r>
            <a:rPr lang="da-DK" sz="1000" kern="1200">
              <a:solidFill>
                <a:schemeClr val="tx1"/>
              </a:solidFill>
              <a:latin typeface="+mn-lt"/>
              <a:ea typeface="+mn-ea"/>
              <a:cs typeface="+mn-cs"/>
            </a:rPr>
            <a:t>afbrydelig:  4.100 MWh/h</a:t>
          </a:r>
        </a:p>
        <a:p>
          <a:pPr>
            <a:lnSpc>
              <a:spcPts val="1600"/>
            </a:lnSpc>
            <a:buFont typeface="Wingdings" pitchFamily="2" charset="2"/>
            <a:buNone/>
            <a:defRPr/>
          </a:pPr>
          <a:r>
            <a:rPr lang="da-DK" sz="1000">
              <a:solidFill>
                <a:srgbClr val="FF0000"/>
              </a:solidFill>
              <a:latin typeface="+mn-lt"/>
            </a:rPr>
            <a:t>Exit (injektion) </a:t>
          </a:r>
          <a:r>
            <a:rPr lang="da-DK" sz="1000">
              <a:solidFill>
                <a:sysClr val="windowText" lastClr="000000"/>
              </a:solidFill>
              <a:latin typeface="+mn-lt"/>
            </a:rPr>
            <a:t>- </a:t>
          </a:r>
          <a:r>
            <a:rPr lang="da-DK" sz="1000" kern="1200">
              <a:solidFill>
                <a:schemeClr val="tx1"/>
              </a:solidFill>
              <a:latin typeface="+mn-lt"/>
              <a:ea typeface="+mn-ea"/>
              <a:cs typeface="+mn-cs"/>
            </a:rPr>
            <a:t>Uafbrydelig :  2.390 MWh/h</a:t>
          </a:r>
        </a:p>
      </xdr:txBody>
    </xdr:sp>
    <xdr:clientData/>
  </xdr:twoCellAnchor>
  <xdr:twoCellAnchor>
    <xdr:from>
      <xdr:col>9</xdr:col>
      <xdr:colOff>285749</xdr:colOff>
      <xdr:row>7</xdr:row>
      <xdr:rowOff>98425</xdr:rowOff>
    </xdr:from>
    <xdr:to>
      <xdr:col>12</xdr:col>
      <xdr:colOff>522396</xdr:colOff>
      <xdr:row>11</xdr:row>
      <xdr:rowOff>20726</xdr:rowOff>
    </xdr:to>
    <xdr:sp macro="" textlink="">
      <xdr:nvSpPr>
        <xdr:cNvPr id="21" name="Tekstboks 50"/>
        <xdr:cNvSpPr txBox="1"/>
      </xdr:nvSpPr>
      <xdr:spPr>
        <a:xfrm>
          <a:off x="5126690" y="1510366"/>
          <a:ext cx="2052000" cy="684301"/>
        </a:xfrm>
        <a:prstGeom prst="rect">
          <a:avLst/>
        </a:prstGeom>
        <a:solidFill>
          <a:schemeClr val="bg1"/>
        </a:solidFill>
        <a:ln>
          <a:solidFill>
            <a:schemeClr val="tx1"/>
          </a:solidFill>
        </a:ln>
      </xdr:spPr>
      <xdr:txBody>
        <a:bodyPr wrap="square" lIns="108000" tIns="108000" rIns="108000" bIns="108000">
          <a:spAutoFit/>
        </a:bodyPr>
        <a:lstStyle>
          <a:defPPr>
            <a:defRPr lang="da-DK"/>
          </a:defPPr>
          <a:lvl1pPr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1pPr>
          <a:lvl2pPr marL="4572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2pPr>
          <a:lvl3pPr marL="9144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3pPr>
          <a:lvl4pPr marL="13716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4pPr>
          <a:lvl5pPr marL="18288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5pPr>
          <a:lvl6pPr marL="2286000" algn="l" defTabSz="914400" rtl="0" eaLnBrk="1" latinLnBrk="0" hangingPunct="1">
            <a:defRPr sz="2000" kern="1200">
              <a:solidFill>
                <a:schemeClr val="tx1"/>
              </a:solidFill>
              <a:latin typeface="Verdana" pitchFamily="34" charset="0"/>
              <a:ea typeface="+mn-ea"/>
              <a:cs typeface="+mn-cs"/>
            </a:defRPr>
          </a:lvl6pPr>
          <a:lvl7pPr marL="2743200" algn="l" defTabSz="914400" rtl="0" eaLnBrk="1" latinLnBrk="0" hangingPunct="1">
            <a:defRPr sz="2000" kern="1200">
              <a:solidFill>
                <a:schemeClr val="tx1"/>
              </a:solidFill>
              <a:latin typeface="Verdana" pitchFamily="34" charset="0"/>
              <a:ea typeface="+mn-ea"/>
              <a:cs typeface="+mn-cs"/>
            </a:defRPr>
          </a:lvl7pPr>
          <a:lvl8pPr marL="3200400" algn="l" defTabSz="914400" rtl="0" eaLnBrk="1" latinLnBrk="0" hangingPunct="1">
            <a:defRPr sz="2000" kern="1200">
              <a:solidFill>
                <a:schemeClr val="tx1"/>
              </a:solidFill>
              <a:latin typeface="Verdana" pitchFamily="34" charset="0"/>
              <a:ea typeface="+mn-ea"/>
              <a:cs typeface="+mn-cs"/>
            </a:defRPr>
          </a:lvl8pPr>
          <a:lvl9pPr marL="3657600" algn="l" defTabSz="914400" rtl="0" eaLnBrk="1" latinLnBrk="0" hangingPunct="1">
            <a:defRPr sz="2000" kern="1200">
              <a:solidFill>
                <a:schemeClr val="tx1"/>
              </a:solidFill>
              <a:latin typeface="Verdana" pitchFamily="34" charset="0"/>
              <a:ea typeface="+mn-ea"/>
              <a:cs typeface="+mn-cs"/>
            </a:defRPr>
          </a:lvl9pPr>
        </a:lstStyle>
        <a:p>
          <a:pPr>
            <a:lnSpc>
              <a:spcPts val="400"/>
            </a:lnSpc>
            <a:buFont typeface="Wingdings" pitchFamily="2" charset="2"/>
            <a:buNone/>
            <a:defRPr/>
          </a:pPr>
          <a:r>
            <a:rPr lang="da-DK" sz="1000" b="1" u="sng">
              <a:solidFill>
                <a:sysClr val="windowText" lastClr="000000"/>
              </a:solidFill>
              <a:latin typeface="+mn-lt"/>
            </a:rPr>
            <a:t>Exit </a:t>
          </a:r>
          <a:r>
            <a:rPr lang="da-DK" sz="1000" b="1" u="sng">
              <a:latin typeface="+mn-lt"/>
            </a:rPr>
            <a:t>DK</a:t>
          </a:r>
        </a:p>
        <a:p>
          <a:pPr>
            <a:lnSpc>
              <a:spcPts val="2100"/>
            </a:lnSpc>
            <a:buFont typeface="Wingdings" pitchFamily="2" charset="2"/>
            <a:buNone/>
            <a:defRPr/>
          </a:pPr>
          <a:r>
            <a:rPr lang="da-DK" sz="1000">
              <a:solidFill>
                <a:srgbClr val="FF0000"/>
              </a:solidFill>
              <a:latin typeface="+mn-lt"/>
            </a:rPr>
            <a:t>Exit </a:t>
          </a:r>
          <a:r>
            <a:rPr lang="da-DK" sz="1000">
              <a:solidFill>
                <a:sysClr val="windowText" lastClr="000000"/>
              </a:solidFill>
              <a:latin typeface="+mn-lt"/>
            </a:rPr>
            <a:t>- </a:t>
          </a:r>
          <a:r>
            <a:rPr lang="da-DK" sz="1000">
              <a:latin typeface="+mn-lt"/>
            </a:rPr>
            <a:t>Uafbrydelig:  12.984 MWh/h</a:t>
          </a:r>
          <a:endParaRPr lang="da-DK" sz="1000" kern="1200">
            <a:solidFill>
              <a:srgbClr val="FF0000"/>
            </a:solidFill>
            <a:latin typeface="+mn-lt"/>
            <a:ea typeface="+mn-ea"/>
            <a:cs typeface="+mn-cs"/>
          </a:endParaRPr>
        </a:p>
      </xdr:txBody>
    </xdr:sp>
    <xdr:clientData/>
  </xdr:twoCellAnchor>
  <xdr:twoCellAnchor>
    <xdr:from>
      <xdr:col>8</xdr:col>
      <xdr:colOff>342901</xdr:colOff>
      <xdr:row>29</xdr:row>
      <xdr:rowOff>28575</xdr:rowOff>
    </xdr:from>
    <xdr:to>
      <xdr:col>15</xdr:col>
      <xdr:colOff>175078</xdr:colOff>
      <xdr:row>39</xdr:row>
      <xdr:rowOff>19050</xdr:rowOff>
    </xdr:to>
    <xdr:sp macro="" textlink="">
      <xdr:nvSpPr>
        <xdr:cNvPr id="22" name="Tekstboks 61"/>
        <xdr:cNvSpPr txBox="1"/>
      </xdr:nvSpPr>
      <xdr:spPr>
        <a:xfrm>
          <a:off x="4578725" y="5631516"/>
          <a:ext cx="4068000" cy="1895475"/>
        </a:xfrm>
        <a:prstGeom prst="rect">
          <a:avLst/>
        </a:prstGeom>
        <a:solidFill>
          <a:schemeClr val="bg1"/>
        </a:solidFill>
        <a:ln>
          <a:solidFill>
            <a:schemeClr val="tx1"/>
          </a:solidFill>
        </a:ln>
      </xdr:spPr>
      <xdr:txBody>
        <a:bodyPr wrap="square" lIns="108000" tIns="108000" rIns="108000" bIns="108000">
          <a:noAutofit/>
        </a:bodyPr>
        <a:lstStyle>
          <a:defPPr>
            <a:defRPr lang="da-DK"/>
          </a:defPPr>
          <a:lvl1pPr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1pPr>
          <a:lvl2pPr marL="4572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2pPr>
          <a:lvl3pPr marL="9144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3pPr>
          <a:lvl4pPr marL="13716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4pPr>
          <a:lvl5pPr marL="18288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5pPr>
          <a:lvl6pPr marL="2286000" algn="l" defTabSz="914400" rtl="0" eaLnBrk="1" latinLnBrk="0" hangingPunct="1">
            <a:defRPr sz="2000" kern="1200">
              <a:solidFill>
                <a:schemeClr val="tx1"/>
              </a:solidFill>
              <a:latin typeface="Verdana" pitchFamily="34" charset="0"/>
              <a:ea typeface="+mn-ea"/>
              <a:cs typeface="+mn-cs"/>
            </a:defRPr>
          </a:lvl6pPr>
          <a:lvl7pPr marL="2743200" algn="l" defTabSz="914400" rtl="0" eaLnBrk="1" latinLnBrk="0" hangingPunct="1">
            <a:defRPr sz="2000" kern="1200">
              <a:solidFill>
                <a:schemeClr val="tx1"/>
              </a:solidFill>
              <a:latin typeface="Verdana" pitchFamily="34" charset="0"/>
              <a:ea typeface="+mn-ea"/>
              <a:cs typeface="+mn-cs"/>
            </a:defRPr>
          </a:lvl7pPr>
          <a:lvl8pPr marL="3200400" algn="l" defTabSz="914400" rtl="0" eaLnBrk="1" latinLnBrk="0" hangingPunct="1">
            <a:defRPr sz="2000" kern="1200">
              <a:solidFill>
                <a:schemeClr val="tx1"/>
              </a:solidFill>
              <a:latin typeface="Verdana" pitchFamily="34" charset="0"/>
              <a:ea typeface="+mn-ea"/>
              <a:cs typeface="+mn-cs"/>
            </a:defRPr>
          </a:lvl8pPr>
          <a:lvl9pPr marL="3657600" algn="l" defTabSz="914400" rtl="0" eaLnBrk="1" latinLnBrk="0" hangingPunct="1">
            <a:defRPr sz="2000" kern="1200">
              <a:solidFill>
                <a:schemeClr val="tx1"/>
              </a:solidFill>
              <a:latin typeface="Verdana" pitchFamily="34" charset="0"/>
              <a:ea typeface="+mn-ea"/>
              <a:cs typeface="+mn-cs"/>
            </a:defRPr>
          </a:lvl9pPr>
        </a:lstStyle>
        <a:p>
          <a:pPr>
            <a:lnSpc>
              <a:spcPct val="100000"/>
            </a:lnSpc>
            <a:buFont typeface="Wingdings" pitchFamily="2" charset="2"/>
            <a:buNone/>
            <a:defRPr/>
          </a:pPr>
          <a:r>
            <a:rPr lang="da-DK" sz="1000" b="1" u="sng" baseline="0">
              <a:latin typeface="+mn-lt"/>
            </a:rPr>
            <a:t>Noter</a:t>
          </a:r>
        </a:p>
        <a:p>
          <a:pPr>
            <a:lnSpc>
              <a:spcPct val="100000"/>
            </a:lnSpc>
            <a:buFont typeface="Wingdings" pitchFamily="2" charset="2"/>
            <a:buNone/>
            <a:defRPr/>
          </a:pPr>
          <a:r>
            <a:rPr lang="da-DK" sz="1000" b="0" baseline="0">
              <a:latin typeface="+mn-lt"/>
            </a:rPr>
            <a:t>1: Der kan kun leveres ca. 5.189 MWh/h fra det tyske system på uafbrydelig basis. </a:t>
          </a:r>
        </a:p>
        <a:p>
          <a:pPr>
            <a:lnSpc>
              <a:spcPct val="100000"/>
            </a:lnSpc>
            <a:buFont typeface="Wingdings" pitchFamily="2" charset="2"/>
            <a:buNone/>
            <a:defRPr/>
          </a:pPr>
          <a:r>
            <a:rPr lang="da-DK" sz="1000" b="0" baseline="0">
              <a:latin typeface="+mn-lt"/>
            </a:rPr>
            <a:t>2: Oplyst af Energinet Gaslager. Energinet kan ikke under alle driftsforhold understøtte den angivne injektionskapacitet.</a:t>
          </a:r>
        </a:p>
        <a:p>
          <a:pPr>
            <a:lnSpc>
              <a:spcPct val="100000"/>
            </a:lnSpc>
            <a:buFont typeface="Wingdings" pitchFamily="2" charset="2"/>
            <a:buNone/>
            <a:defRPr/>
          </a:pPr>
          <a:r>
            <a:rPr lang="da-DK" sz="1000" b="0" baseline="0">
              <a:latin typeface="+mn-lt"/>
            </a:rPr>
            <a:t>Generelt: Der anvendes generelt øvre brændværdi for naturgassen. Aktuelt  anvendes brændværdi 12,1 kWh/m3. For gas fra Tyskland anvendes 11,2 kWh/m3.</a:t>
          </a:r>
        </a:p>
      </xdr:txBody>
    </xdr:sp>
    <xdr:clientData/>
  </xdr:twoCellAnchor>
  <xdr:twoCellAnchor>
    <xdr:from>
      <xdr:col>2</xdr:col>
      <xdr:colOff>352424</xdr:colOff>
      <xdr:row>31</xdr:row>
      <xdr:rowOff>66675</xdr:rowOff>
    </xdr:from>
    <xdr:to>
      <xdr:col>6</xdr:col>
      <xdr:colOff>19954</xdr:colOff>
      <xdr:row>36</xdr:row>
      <xdr:rowOff>50702</xdr:rowOff>
    </xdr:to>
    <xdr:sp macro="" textlink="">
      <xdr:nvSpPr>
        <xdr:cNvPr id="45" name="Tekstboks 65"/>
        <xdr:cNvSpPr txBox="1"/>
      </xdr:nvSpPr>
      <xdr:spPr>
        <a:xfrm>
          <a:off x="957542" y="6050616"/>
          <a:ext cx="2088000" cy="936527"/>
        </a:xfrm>
        <a:prstGeom prst="rect">
          <a:avLst/>
        </a:prstGeom>
        <a:solidFill>
          <a:sysClr val="window" lastClr="FFFFFF"/>
        </a:solidFill>
        <a:ln>
          <a:solidFill>
            <a:schemeClr val="tx1"/>
          </a:solidFill>
        </a:ln>
      </xdr:spPr>
      <xdr:txBody>
        <a:bodyPr wrap="square" lIns="108000" tIns="108000" rIns="108000" bIns="108000">
          <a:spAutoFit/>
        </a:bodyPr>
        <a:lstStyle>
          <a:defPPr>
            <a:defRPr lang="da-DK"/>
          </a:defPPr>
          <a:lvl1pPr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1pPr>
          <a:lvl2pPr marL="4572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2pPr>
          <a:lvl3pPr marL="9144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3pPr>
          <a:lvl4pPr marL="13716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4pPr>
          <a:lvl5pPr marL="1828800" algn="l" rtl="0" fontAlgn="base">
            <a:lnSpc>
              <a:spcPct val="120000"/>
            </a:lnSpc>
            <a:spcBef>
              <a:spcPct val="20000"/>
            </a:spcBef>
            <a:spcAft>
              <a:spcPct val="0"/>
            </a:spcAft>
            <a:buSzPct val="90000"/>
            <a:buFont typeface="Wingdings" pitchFamily="2" charset="2"/>
            <a:buChar char="§"/>
            <a:defRPr sz="2000" kern="1200">
              <a:solidFill>
                <a:schemeClr val="tx1"/>
              </a:solidFill>
              <a:latin typeface="Verdana" pitchFamily="34" charset="0"/>
              <a:ea typeface="+mn-ea"/>
              <a:cs typeface="+mn-cs"/>
            </a:defRPr>
          </a:lvl5pPr>
          <a:lvl6pPr marL="2286000" algn="l" defTabSz="914400" rtl="0" eaLnBrk="1" latinLnBrk="0" hangingPunct="1">
            <a:defRPr sz="2000" kern="1200">
              <a:solidFill>
                <a:schemeClr val="tx1"/>
              </a:solidFill>
              <a:latin typeface="Verdana" pitchFamily="34" charset="0"/>
              <a:ea typeface="+mn-ea"/>
              <a:cs typeface="+mn-cs"/>
            </a:defRPr>
          </a:lvl6pPr>
          <a:lvl7pPr marL="2743200" algn="l" defTabSz="914400" rtl="0" eaLnBrk="1" latinLnBrk="0" hangingPunct="1">
            <a:defRPr sz="2000" kern="1200">
              <a:solidFill>
                <a:schemeClr val="tx1"/>
              </a:solidFill>
              <a:latin typeface="Verdana" pitchFamily="34" charset="0"/>
              <a:ea typeface="+mn-ea"/>
              <a:cs typeface="+mn-cs"/>
            </a:defRPr>
          </a:lvl7pPr>
          <a:lvl8pPr marL="3200400" algn="l" defTabSz="914400" rtl="0" eaLnBrk="1" latinLnBrk="0" hangingPunct="1">
            <a:defRPr sz="2000" kern="1200">
              <a:solidFill>
                <a:schemeClr val="tx1"/>
              </a:solidFill>
              <a:latin typeface="Verdana" pitchFamily="34" charset="0"/>
              <a:ea typeface="+mn-ea"/>
              <a:cs typeface="+mn-cs"/>
            </a:defRPr>
          </a:lvl8pPr>
          <a:lvl9pPr marL="3657600" algn="l" defTabSz="914400" rtl="0" eaLnBrk="1" latinLnBrk="0" hangingPunct="1">
            <a:defRPr sz="2000" kern="1200">
              <a:solidFill>
                <a:schemeClr val="tx1"/>
              </a:solidFill>
              <a:latin typeface="Verdana" pitchFamily="34" charset="0"/>
              <a:ea typeface="+mn-ea"/>
              <a:cs typeface="+mn-cs"/>
            </a:defRPr>
          </a:lvl9pPr>
        </a:lstStyle>
        <a:p>
          <a:pPr>
            <a:lnSpc>
              <a:spcPts val="400"/>
            </a:lnSpc>
            <a:buFont typeface="Wingdings" pitchFamily="2" charset="2"/>
            <a:buNone/>
            <a:defRPr/>
          </a:pPr>
          <a:r>
            <a:rPr lang="da-DK" sz="1000" b="1" u="sng">
              <a:latin typeface="+mn-lt"/>
            </a:rPr>
            <a:t>Ellund</a:t>
          </a:r>
          <a:r>
            <a:rPr lang="da-DK" sz="1000" b="1" u="sng" baseline="30000">
              <a:latin typeface="+mn-lt"/>
            </a:rPr>
            <a:t>1</a:t>
          </a:r>
        </a:p>
        <a:p>
          <a:pPr>
            <a:lnSpc>
              <a:spcPts val="1700"/>
            </a:lnSpc>
            <a:buFont typeface="Wingdings" pitchFamily="2" charset="2"/>
            <a:buNone/>
            <a:defRPr/>
          </a:pPr>
          <a:r>
            <a:rPr lang="da-DK" sz="1000">
              <a:solidFill>
                <a:srgbClr val="00B050"/>
              </a:solidFill>
              <a:latin typeface="+mn-lt"/>
            </a:rPr>
            <a:t>Entry</a:t>
          </a:r>
          <a:r>
            <a:rPr lang="da-DK" sz="1000">
              <a:latin typeface="+mn-lt"/>
            </a:rPr>
            <a:t> -</a:t>
          </a:r>
          <a:r>
            <a:rPr lang="da-DK" sz="1000" baseline="0">
              <a:latin typeface="+mn-lt"/>
            </a:rPr>
            <a:t> </a:t>
          </a:r>
          <a:r>
            <a:rPr lang="da-DK" sz="1000" kern="1200">
              <a:solidFill>
                <a:schemeClr val="tx1"/>
              </a:solidFill>
              <a:latin typeface="+mn-lt"/>
              <a:ea typeface="+mn-ea"/>
              <a:cs typeface="+mn-cs"/>
            </a:rPr>
            <a:t>Uafbrydelig:  7.700 MWh/h</a:t>
          </a:r>
        </a:p>
        <a:p>
          <a:pPr>
            <a:lnSpc>
              <a:spcPts val="1900"/>
            </a:lnSpc>
            <a:buFont typeface="Wingdings" pitchFamily="2" charset="2"/>
            <a:buNone/>
            <a:defRPr/>
          </a:pPr>
          <a:r>
            <a:rPr lang="da-DK" sz="1000" kern="1200">
              <a:solidFill>
                <a:srgbClr val="FF0000"/>
              </a:solidFill>
              <a:latin typeface="+mn-lt"/>
              <a:ea typeface="+mn-ea"/>
              <a:cs typeface="+mn-cs"/>
            </a:rPr>
            <a:t>Exit</a:t>
          </a:r>
          <a:r>
            <a:rPr lang="da-DK" sz="1000" kern="1200" baseline="0">
              <a:solidFill>
                <a:srgbClr val="FF0000"/>
              </a:solidFill>
              <a:latin typeface="+mn-lt"/>
              <a:ea typeface="+mn-ea"/>
              <a:cs typeface="+mn-cs"/>
            </a:rPr>
            <a:t> </a:t>
          </a:r>
          <a:r>
            <a:rPr lang="da-DK" sz="1000" kern="1200" baseline="0">
              <a:solidFill>
                <a:schemeClr val="tx1"/>
              </a:solidFill>
              <a:latin typeface="+mn-lt"/>
              <a:ea typeface="+mn-ea"/>
              <a:cs typeface="+mn-cs"/>
            </a:rPr>
            <a:t>- </a:t>
          </a:r>
          <a:r>
            <a:rPr lang="da-DK" sz="1000" kern="1200">
              <a:solidFill>
                <a:schemeClr val="tx1"/>
              </a:solidFill>
              <a:latin typeface="+mn-lt"/>
              <a:ea typeface="+mn-ea"/>
              <a:cs typeface="+mn-cs"/>
            </a:rPr>
            <a:t>Uafbrydelig:    10.000 MWh/h</a:t>
          </a:r>
        </a:p>
      </xdr:txBody>
    </xdr:sp>
    <xdr:clientData/>
  </xdr:twoCellAnchor>
</xdr:wsDr>
</file>

<file path=xl/theme/theme1.xml><?xml version="1.0" encoding="utf-8"?>
<a:theme xmlns:a="http://schemas.openxmlformats.org/drawingml/2006/main" name="Kontortema">
  <a:themeElements>
    <a:clrScheme name="ENERGINET">
      <a:dk1>
        <a:sysClr val="windowText" lastClr="000000"/>
      </a:dk1>
      <a:lt1>
        <a:sysClr val="window" lastClr="FFFFFF"/>
      </a:lt1>
      <a:dk2>
        <a:srgbClr val="A0C1C2"/>
      </a:dk2>
      <a:lt2>
        <a:srgbClr val="A0CD92"/>
      </a:lt2>
      <a:accent1>
        <a:srgbClr val="008B8B"/>
      </a:accent1>
      <a:accent2>
        <a:srgbClr val="0A515D"/>
      </a:accent2>
      <a:accent3>
        <a:srgbClr val="FFD424"/>
      </a:accent3>
      <a:accent4>
        <a:srgbClr val="C2E5F1"/>
      </a:accent4>
      <a:accent5>
        <a:srgbClr val="00A98F"/>
      </a:accent5>
      <a:accent6>
        <a:srgbClr val="00A7BD"/>
      </a:accent6>
      <a:hlink>
        <a:srgbClr val="00A98F"/>
      </a:hlink>
      <a:folHlink>
        <a:srgbClr val="A0C1C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ens.dk/service/fremskrivninger-analyser-modeller/teknologikataloger/teknologikatalog-produktion-af-e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E42"/>
  <sheetViews>
    <sheetView showGridLines="0" zoomScale="85" zoomScaleNormal="85" workbookViewId="0">
      <selection activeCell="B3" sqref="B3"/>
    </sheetView>
  </sheetViews>
  <sheetFormatPr defaultRowHeight="15"/>
  <sheetData>
    <row r="1" spans="1:2" s="61" customFormat="1" ht="21">
      <c r="B1" s="61" t="s">
        <v>384</v>
      </c>
    </row>
    <row r="2" spans="1:2" s="208" customFormat="1" ht="21"/>
    <row r="3" spans="1:2" s="208" customFormat="1" ht="21">
      <c r="A3" s="209" t="s">
        <v>385</v>
      </c>
      <c r="B3" s="210" t="s">
        <v>23</v>
      </c>
    </row>
    <row r="4" spans="1:2" s="208" customFormat="1" ht="21">
      <c r="A4" s="209" t="s">
        <v>386</v>
      </c>
      <c r="B4" s="210" t="s">
        <v>0</v>
      </c>
    </row>
    <row r="5" spans="1:2" s="208" customFormat="1" ht="21">
      <c r="A5" s="209" t="s">
        <v>387</v>
      </c>
      <c r="B5" s="210" t="s">
        <v>232</v>
      </c>
    </row>
    <row r="6" spans="1:2" s="208" customFormat="1" ht="21">
      <c r="A6" s="209" t="s">
        <v>388</v>
      </c>
      <c r="B6" s="210" t="s">
        <v>290</v>
      </c>
    </row>
    <row r="7" spans="1:2" s="208" customFormat="1" ht="21">
      <c r="A7" s="209" t="s">
        <v>389</v>
      </c>
      <c r="B7" s="210" t="s">
        <v>65</v>
      </c>
    </row>
    <row r="8" spans="1:2" s="208" customFormat="1" ht="21">
      <c r="A8" s="209" t="s">
        <v>390</v>
      </c>
      <c r="B8" s="210" t="s">
        <v>112</v>
      </c>
    </row>
    <row r="9" spans="1:2" s="208" customFormat="1" ht="21">
      <c r="A9" s="209" t="s">
        <v>391</v>
      </c>
      <c r="B9" s="210" t="s">
        <v>397</v>
      </c>
    </row>
    <row r="10" spans="1:2" s="208" customFormat="1" ht="21">
      <c r="A10" s="209" t="s">
        <v>392</v>
      </c>
      <c r="B10" s="210" t="s">
        <v>398</v>
      </c>
    </row>
    <row r="11" spans="1:2" s="208" customFormat="1" ht="21">
      <c r="A11" s="209" t="s">
        <v>393</v>
      </c>
      <c r="B11" s="210" t="s">
        <v>339</v>
      </c>
    </row>
    <row r="12" spans="1:2" s="208" customFormat="1" ht="21">
      <c r="A12" s="209" t="s">
        <v>394</v>
      </c>
      <c r="B12" s="210" t="s">
        <v>368</v>
      </c>
    </row>
    <row r="13" spans="1:2" s="208" customFormat="1" ht="21">
      <c r="A13" s="209" t="s">
        <v>395</v>
      </c>
      <c r="B13" s="210" t="s">
        <v>272</v>
      </c>
    </row>
    <row r="14" spans="1:2" s="208" customFormat="1" ht="21">
      <c r="A14" s="209" t="s">
        <v>396</v>
      </c>
      <c r="B14" s="210" t="s">
        <v>286</v>
      </c>
    </row>
    <row r="17" spans="1:2" s="208" customFormat="1" ht="21"/>
    <row r="18" spans="1:2" s="208" customFormat="1" ht="21">
      <c r="A18" s="208" t="s">
        <v>528</v>
      </c>
      <c r="B18" s="424" t="s">
        <v>529</v>
      </c>
    </row>
    <row r="19" spans="1:2" s="208" customFormat="1" ht="21">
      <c r="B19" s="425" t="s">
        <v>530</v>
      </c>
    </row>
    <row r="20" spans="1:2" s="208" customFormat="1" ht="21"/>
    <row r="21" spans="1:2" s="208" customFormat="1" ht="21"/>
    <row r="22" spans="1:2" s="208" customFormat="1" ht="21"/>
    <row r="23" spans="1:2" s="208" customFormat="1" ht="21"/>
    <row r="24" spans="1:2" s="208" customFormat="1" ht="21"/>
    <row r="25" spans="1:2" s="208" customFormat="1" ht="21"/>
    <row r="26" spans="1:2" s="208" customFormat="1" ht="21"/>
    <row r="27" spans="1:2" s="208" customFormat="1" ht="21"/>
    <row r="28" spans="1:2" s="208" customFormat="1" ht="21"/>
    <row r="42" spans="5:5">
      <c r="E42" t="s">
        <v>158</v>
      </c>
    </row>
  </sheetData>
  <hyperlinks>
    <hyperlink ref="B3" location="'Økonomiske nøgletal'!A1" display="Økonomiske nøgletal"/>
    <hyperlink ref="B4" location="'Brændselspriser og CO2-kvoter'!A1" display="Brændselspriser og CO2-kvoter"/>
    <hyperlink ref="B5" location="Elforbrug!A1" display="Elforbrug"/>
    <hyperlink ref="B6" location="Effektforbrug!A1" display="Effektforbrug"/>
    <hyperlink ref="B7" location="Kraftværksoversigt!A1" display="Kraftværksoversigt"/>
    <hyperlink ref="B8" location="Kraftværkskapaciteter!A1" display="Kraftværkskapaciteter"/>
    <hyperlink ref="B9" location="Solceller!A1" display="Solceller"/>
    <hyperlink ref="B10" location="Vindmøller!A1" display="Vindmøller"/>
    <hyperlink ref="B13" location="'Centrale gasdata'!A1" display="Centrale gasdata"/>
    <hyperlink ref="B14" location="Gasforbindelser!A1" display="Gasforbindelser"/>
    <hyperlink ref="B12" location="Udlandsforbindelser!A1" display="Udlandsforbindelse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CC493E"/>
  </sheetPr>
  <dimension ref="B1:AA47"/>
  <sheetViews>
    <sheetView showGridLines="0" zoomScale="85" zoomScaleNormal="85" workbookViewId="0">
      <selection activeCell="B4" sqref="B4"/>
    </sheetView>
  </sheetViews>
  <sheetFormatPr defaultColWidth="8.85546875" defaultRowHeight="15" outlineLevelRow="2"/>
  <cols>
    <col min="1" max="1" width="5.7109375" style="12" customWidth="1"/>
    <col min="2" max="2" width="30.7109375" style="12" customWidth="1"/>
    <col min="3" max="3" width="7.140625" style="12" customWidth="1"/>
    <col min="4" max="4" width="10.28515625" style="12" customWidth="1"/>
    <col min="5" max="27" width="10.28515625" style="12" bestFit="1" customWidth="1"/>
    <col min="28" max="16384" width="8.85546875" style="12"/>
  </cols>
  <sheetData>
    <row r="1" spans="2:26" s="61" customFormat="1" ht="21">
      <c r="B1" s="61" t="s">
        <v>339</v>
      </c>
    </row>
    <row r="4" spans="2:26" s="63" customFormat="1">
      <c r="B4" s="63" t="s">
        <v>340</v>
      </c>
    </row>
    <row r="6" spans="2:26">
      <c r="B6" s="1" t="s">
        <v>369</v>
      </c>
      <c r="C6" s="56" t="s">
        <v>1</v>
      </c>
      <c r="D6" s="112">
        <v>2018</v>
      </c>
      <c r="E6" s="112">
        <v>2019</v>
      </c>
      <c r="F6" s="112">
        <v>2020</v>
      </c>
      <c r="G6" s="112">
        <v>2021</v>
      </c>
      <c r="H6" s="112">
        <v>2022</v>
      </c>
      <c r="I6" s="112">
        <v>2023</v>
      </c>
      <c r="J6" s="112">
        <v>2024</v>
      </c>
      <c r="K6" s="112">
        <v>2025</v>
      </c>
      <c r="L6" s="112">
        <v>2026</v>
      </c>
      <c r="M6" s="112">
        <v>2027</v>
      </c>
      <c r="N6" s="112">
        <v>2028</v>
      </c>
      <c r="O6" s="112">
        <v>2029</v>
      </c>
      <c r="P6" s="112">
        <v>2030</v>
      </c>
      <c r="Q6" s="112">
        <v>2031</v>
      </c>
      <c r="R6" s="112">
        <v>2032</v>
      </c>
      <c r="S6" s="112">
        <v>2033</v>
      </c>
      <c r="T6" s="112">
        <v>2034</v>
      </c>
      <c r="U6" s="112">
        <v>2035</v>
      </c>
      <c r="V6" s="112">
        <v>2036</v>
      </c>
      <c r="W6" s="112">
        <v>2037</v>
      </c>
      <c r="X6" s="112">
        <v>2038</v>
      </c>
      <c r="Y6" s="112">
        <v>2039</v>
      </c>
      <c r="Z6" s="112">
        <v>2040</v>
      </c>
    </row>
    <row r="7" spans="2:26">
      <c r="B7" s="1" t="s">
        <v>208</v>
      </c>
      <c r="D7" s="131"/>
      <c r="E7" s="131"/>
      <c r="F7" s="131"/>
      <c r="G7" s="131"/>
      <c r="H7" s="131"/>
      <c r="I7" s="131"/>
      <c r="J7" s="131"/>
      <c r="K7" s="131"/>
      <c r="L7" s="131"/>
      <c r="M7" s="131"/>
      <c r="N7" s="131"/>
      <c r="O7" s="131"/>
      <c r="P7" s="131"/>
      <c r="Q7" s="131"/>
      <c r="R7" s="131"/>
      <c r="S7" s="131"/>
      <c r="T7" s="131"/>
      <c r="U7" s="131"/>
      <c r="V7" s="131"/>
      <c r="W7" s="131"/>
      <c r="X7" s="131"/>
      <c r="Y7" s="131"/>
      <c r="Z7" s="131"/>
    </row>
    <row r="8" spans="2:26">
      <c r="B8" s="12" t="s">
        <v>341</v>
      </c>
      <c r="C8" s="53" t="s">
        <v>278</v>
      </c>
      <c r="D8" s="419">
        <v>71.682101565241098</v>
      </c>
      <c r="E8" s="419">
        <v>71.766840964460897</v>
      </c>
      <c r="F8" s="419">
        <v>71.851580363680696</v>
      </c>
      <c r="G8" s="419">
        <v>71.665943103342698</v>
      </c>
      <c r="H8" s="419">
        <v>71.480305843004601</v>
      </c>
      <c r="I8" s="419">
        <v>71.294668582666603</v>
      </c>
      <c r="J8" s="419">
        <v>71.109031322328605</v>
      </c>
      <c r="K8" s="419">
        <v>70.923394061990606</v>
      </c>
      <c r="L8" s="419">
        <v>70.594931766702501</v>
      </c>
      <c r="M8" s="419">
        <v>70.266469471414297</v>
      </c>
      <c r="N8" s="419">
        <v>69.938007176126106</v>
      </c>
      <c r="O8" s="419">
        <v>69.609544880838001</v>
      </c>
      <c r="P8" s="419">
        <v>69.281082585549797</v>
      </c>
      <c r="Q8" s="419">
        <v>68.516989129431295</v>
      </c>
      <c r="R8" s="419">
        <v>67.752895673312807</v>
      </c>
      <c r="S8" s="419">
        <v>66.988802217194305</v>
      </c>
      <c r="T8" s="419">
        <v>66.224708761075902</v>
      </c>
      <c r="U8" s="419">
        <v>65.4606153049574</v>
      </c>
      <c r="V8" s="419">
        <v>65.073361283400203</v>
      </c>
      <c r="W8" s="419">
        <v>64.686107261843006</v>
      </c>
      <c r="X8" s="419">
        <v>64.298853240285794</v>
      </c>
      <c r="Y8" s="419">
        <v>63.911599218728597</v>
      </c>
      <c r="Z8" s="419">
        <v>63.524345197171399</v>
      </c>
    </row>
    <row r="9" spans="2:26" s="54" customFormat="1">
      <c r="B9" s="54" t="s">
        <v>342</v>
      </c>
      <c r="C9" s="53" t="s">
        <v>278</v>
      </c>
      <c r="D9" s="419">
        <v>37.078598469484675</v>
      </c>
      <c r="E9" s="419">
        <v>36.831254367263057</v>
      </c>
      <c r="F9" s="419">
        <v>36.583910265041467</v>
      </c>
      <c r="G9" s="419">
        <v>36.600962972558463</v>
      </c>
      <c r="H9" s="419">
        <v>36.618015680075501</v>
      </c>
      <c r="I9" s="419">
        <v>36.635068387592511</v>
      </c>
      <c r="J9" s="419">
        <v>36.652121095109592</v>
      </c>
      <c r="K9" s="419">
        <v>36.669173802626588</v>
      </c>
      <c r="L9" s="419">
        <v>36.666927782195643</v>
      </c>
      <c r="M9" s="419">
        <v>36.664681761764669</v>
      </c>
      <c r="N9" s="419">
        <v>36.662435741333709</v>
      </c>
      <c r="O9" s="419">
        <v>36.660189720902849</v>
      </c>
      <c r="P9" s="419">
        <v>36.657943700471876</v>
      </c>
      <c r="Q9" s="419">
        <v>36.56894541761028</v>
      </c>
      <c r="R9" s="419">
        <v>36.479947134748656</v>
      </c>
      <c r="S9" s="419">
        <v>36.390948851886932</v>
      </c>
      <c r="T9" s="419">
        <v>36.301950569025323</v>
      </c>
      <c r="U9" s="419">
        <v>36.212952286163713</v>
      </c>
      <c r="V9" s="419">
        <v>36.266062937444786</v>
      </c>
      <c r="W9" s="419">
        <v>36.319173588725874</v>
      </c>
      <c r="X9" s="419">
        <v>36.372284240006863</v>
      </c>
      <c r="Y9" s="419">
        <v>36.425394891287922</v>
      </c>
      <c r="Z9" s="419">
        <v>36.478505542568996</v>
      </c>
    </row>
    <row r="10" spans="2:26" s="54" customFormat="1">
      <c r="B10" s="59" t="s">
        <v>478</v>
      </c>
      <c r="C10" s="53" t="s">
        <v>278</v>
      </c>
      <c r="D10" s="419">
        <v>25.76</v>
      </c>
      <c r="E10" s="419">
        <v>25.63</v>
      </c>
      <c r="F10" s="419">
        <v>25.52</v>
      </c>
      <c r="G10" s="419">
        <v>25.52</v>
      </c>
      <c r="H10" s="419">
        <v>25.53</v>
      </c>
      <c r="I10" s="419">
        <v>25.52</v>
      </c>
      <c r="J10" s="419">
        <v>25.48</v>
      </c>
      <c r="K10" s="419">
        <v>25.44</v>
      </c>
      <c r="L10" s="419">
        <v>25.38</v>
      </c>
      <c r="M10" s="419">
        <v>25.3</v>
      </c>
      <c r="N10" s="419">
        <v>25.22</v>
      </c>
      <c r="O10" s="419">
        <v>25.12</v>
      </c>
      <c r="P10" s="419">
        <v>25.04</v>
      </c>
      <c r="Q10" s="419">
        <v>25.04</v>
      </c>
      <c r="R10" s="419">
        <v>25.04</v>
      </c>
      <c r="S10" s="419">
        <v>25.04</v>
      </c>
      <c r="T10" s="419">
        <v>25.04</v>
      </c>
      <c r="U10" s="419">
        <v>25.04</v>
      </c>
      <c r="V10" s="419">
        <v>25.04</v>
      </c>
      <c r="W10" s="419">
        <v>25.04</v>
      </c>
      <c r="X10" s="419">
        <v>25.04</v>
      </c>
      <c r="Y10" s="419">
        <v>25.04</v>
      </c>
      <c r="Z10" s="419">
        <v>25.04</v>
      </c>
    </row>
    <row r="11" spans="2:26">
      <c r="B11" s="79" t="s">
        <v>343</v>
      </c>
      <c r="C11" s="79" t="s">
        <v>278</v>
      </c>
      <c r="D11" s="169">
        <f t="shared" ref="D11:Z11" si="0">SUM(D8:D10)</f>
        <v>134.52070003472576</v>
      </c>
      <c r="E11" s="169">
        <f t="shared" si="0"/>
        <v>134.22809533172395</v>
      </c>
      <c r="F11" s="169">
        <f t="shared" si="0"/>
        <v>133.95549062872217</v>
      </c>
      <c r="G11" s="169">
        <f t="shared" si="0"/>
        <v>133.78690607590116</v>
      </c>
      <c r="H11" s="169">
        <f t="shared" si="0"/>
        <v>133.6283215230801</v>
      </c>
      <c r="I11" s="169">
        <f t="shared" si="0"/>
        <v>133.44973697025912</v>
      </c>
      <c r="J11" s="169">
        <f t="shared" si="0"/>
        <v>133.2411524174382</v>
      </c>
      <c r="K11" s="169">
        <f t="shared" si="0"/>
        <v>133.03256786461719</v>
      </c>
      <c r="L11" s="169">
        <f t="shared" si="0"/>
        <v>132.64185954889814</v>
      </c>
      <c r="M11" s="169">
        <f t="shared" si="0"/>
        <v>132.23115123317896</v>
      </c>
      <c r="N11" s="169">
        <f t="shared" si="0"/>
        <v>131.82044291745981</v>
      </c>
      <c r="O11" s="169">
        <f t="shared" si="0"/>
        <v>131.38973460174086</v>
      </c>
      <c r="P11" s="169">
        <f t="shared" si="0"/>
        <v>130.97902628602168</v>
      </c>
      <c r="Q11" s="169">
        <f>SUM(Q8:Q10)</f>
        <v>130.12593454704157</v>
      </c>
      <c r="R11" s="169">
        <f t="shared" si="0"/>
        <v>129.27284280806145</v>
      </c>
      <c r="S11" s="169">
        <f t="shared" si="0"/>
        <v>128.41975106908123</v>
      </c>
      <c r="T11" s="169">
        <f t="shared" si="0"/>
        <v>127.56665933010123</v>
      </c>
      <c r="U11" s="169">
        <f t="shared" si="0"/>
        <v>126.71356759112112</v>
      </c>
      <c r="V11" s="169">
        <f t="shared" si="0"/>
        <v>126.37942422084498</v>
      </c>
      <c r="W11" s="169">
        <f t="shared" si="0"/>
        <v>126.04528085056887</v>
      </c>
      <c r="X11" s="169">
        <f t="shared" si="0"/>
        <v>125.71113748029265</v>
      </c>
      <c r="Y11" s="169">
        <f t="shared" si="0"/>
        <v>125.37699411001651</v>
      </c>
      <c r="Z11" s="169">
        <f t="shared" si="0"/>
        <v>125.0428507397404</v>
      </c>
    </row>
    <row r="12" spans="2:26">
      <c r="B12" s="65" t="s">
        <v>517</v>
      </c>
    </row>
    <row r="15" spans="2:26">
      <c r="B15" s="1" t="s">
        <v>370</v>
      </c>
      <c r="C15" s="56" t="s">
        <v>1</v>
      </c>
      <c r="D15" s="112">
        <v>2018</v>
      </c>
      <c r="E15" s="112">
        <v>2019</v>
      </c>
      <c r="F15" s="112">
        <v>2020</v>
      </c>
      <c r="G15" s="112">
        <v>2021</v>
      </c>
      <c r="H15" s="112">
        <v>2022</v>
      </c>
      <c r="I15" s="112">
        <v>2023</v>
      </c>
      <c r="J15" s="112">
        <v>2024</v>
      </c>
      <c r="K15" s="112">
        <v>2025</v>
      </c>
      <c r="L15" s="112">
        <v>2026</v>
      </c>
      <c r="M15" s="112">
        <v>2027</v>
      </c>
      <c r="N15" s="112">
        <v>2028</v>
      </c>
      <c r="O15" s="112">
        <v>2029</v>
      </c>
      <c r="P15" s="112">
        <v>2030</v>
      </c>
      <c r="Q15" s="112">
        <v>2031</v>
      </c>
      <c r="R15" s="112">
        <v>2032</v>
      </c>
      <c r="S15" s="112">
        <v>2033</v>
      </c>
      <c r="T15" s="112">
        <v>2034</v>
      </c>
      <c r="U15" s="112">
        <v>2035</v>
      </c>
      <c r="V15" s="112">
        <v>2036</v>
      </c>
      <c r="W15" s="112">
        <v>2037</v>
      </c>
      <c r="X15" s="112">
        <v>2038</v>
      </c>
      <c r="Y15" s="112">
        <v>2039</v>
      </c>
      <c r="Z15" s="112">
        <v>2040</v>
      </c>
    </row>
    <row r="16" spans="2:26">
      <c r="B16" s="1" t="s">
        <v>208</v>
      </c>
      <c r="D16" s="131"/>
      <c r="E16" s="131"/>
      <c r="F16" s="131"/>
      <c r="G16" s="131"/>
      <c r="H16" s="131"/>
      <c r="I16" s="131"/>
      <c r="J16" s="131"/>
      <c r="K16" s="131"/>
      <c r="L16" s="131"/>
      <c r="M16" s="131"/>
      <c r="N16" s="131"/>
      <c r="O16" s="131"/>
      <c r="P16" s="131"/>
      <c r="Q16" s="131"/>
      <c r="R16" s="131"/>
      <c r="S16" s="131"/>
      <c r="T16" s="131"/>
      <c r="U16" s="131"/>
      <c r="V16" s="131"/>
      <c r="W16" s="131"/>
      <c r="X16" s="131"/>
      <c r="Y16" s="131"/>
      <c r="Z16" s="131"/>
    </row>
    <row r="17" spans="2:26">
      <c r="B17" s="12" t="s">
        <v>341</v>
      </c>
      <c r="C17" s="53" t="s">
        <v>193</v>
      </c>
      <c r="D17" s="303">
        <f>D8/3.6*1000</f>
        <v>19911.694879233641</v>
      </c>
      <c r="E17" s="303">
        <f t="shared" ref="E17:Z17" si="1">E8/3.6*1000</f>
        <v>19935.233601239135</v>
      </c>
      <c r="F17" s="303">
        <f t="shared" si="1"/>
        <v>19958.772323244637</v>
      </c>
      <c r="G17" s="303">
        <f t="shared" si="1"/>
        <v>19907.206417595193</v>
      </c>
      <c r="H17" s="303">
        <f t="shared" si="1"/>
        <v>19855.640511945723</v>
      </c>
      <c r="I17" s="303">
        <f t="shared" si="1"/>
        <v>19804.074606296279</v>
      </c>
      <c r="J17" s="303">
        <f t="shared" si="1"/>
        <v>19752.508700646835</v>
      </c>
      <c r="K17" s="303">
        <f t="shared" si="1"/>
        <v>19700.942794997391</v>
      </c>
      <c r="L17" s="303">
        <f t="shared" si="1"/>
        <v>19609.703268528472</v>
      </c>
      <c r="M17" s="303">
        <f t="shared" si="1"/>
        <v>19518.463742059528</v>
      </c>
      <c r="N17" s="303">
        <f t="shared" si="1"/>
        <v>19427.224215590584</v>
      </c>
      <c r="O17" s="303">
        <f t="shared" si="1"/>
        <v>19335.984689121666</v>
      </c>
      <c r="P17" s="303">
        <f t="shared" si="1"/>
        <v>19244.745162652718</v>
      </c>
      <c r="Q17" s="303">
        <f t="shared" si="1"/>
        <v>19032.496980397584</v>
      </c>
      <c r="R17" s="303">
        <f t="shared" si="1"/>
        <v>18820.248798142449</v>
      </c>
      <c r="S17" s="303">
        <f t="shared" si="1"/>
        <v>18608.000615887308</v>
      </c>
      <c r="T17" s="303">
        <f t="shared" si="1"/>
        <v>18395.752433632195</v>
      </c>
      <c r="U17" s="303">
        <f t="shared" si="1"/>
        <v>18183.504251377057</v>
      </c>
      <c r="V17" s="303">
        <f t="shared" si="1"/>
        <v>18075.93368983339</v>
      </c>
      <c r="W17" s="303">
        <f t="shared" si="1"/>
        <v>17968.363128289722</v>
      </c>
      <c r="X17" s="303">
        <f t="shared" si="1"/>
        <v>17860.792566746051</v>
      </c>
      <c r="Y17" s="303">
        <f t="shared" si="1"/>
        <v>17753.222005202388</v>
      </c>
      <c r="Z17" s="303">
        <f t="shared" si="1"/>
        <v>17645.65144365872</v>
      </c>
    </row>
    <row r="18" spans="2:26">
      <c r="B18" s="54" t="s">
        <v>342</v>
      </c>
      <c r="C18" s="53" t="s">
        <v>193</v>
      </c>
      <c r="D18" s="303">
        <f t="shared" ref="D18:Z18" si="2">D9/3.6*1000</f>
        <v>10299.610685967964</v>
      </c>
      <c r="E18" s="303">
        <f t="shared" si="2"/>
        <v>10230.903990906403</v>
      </c>
      <c r="F18" s="303">
        <f t="shared" si="2"/>
        <v>10162.197295844851</v>
      </c>
      <c r="G18" s="303">
        <f t="shared" si="2"/>
        <v>10166.934159044016</v>
      </c>
      <c r="H18" s="303">
        <f t="shared" si="2"/>
        <v>10171.671022243194</v>
      </c>
      <c r="I18" s="303">
        <f t="shared" si="2"/>
        <v>10176.407885442364</v>
      </c>
      <c r="J18" s="303">
        <f t="shared" si="2"/>
        <v>10181.144748641555</v>
      </c>
      <c r="K18" s="303">
        <f t="shared" si="2"/>
        <v>10185.881611840719</v>
      </c>
      <c r="L18" s="303">
        <f t="shared" si="2"/>
        <v>10185.257717276567</v>
      </c>
      <c r="M18" s="303">
        <f t="shared" si="2"/>
        <v>10184.633822712409</v>
      </c>
      <c r="N18" s="303">
        <f t="shared" si="2"/>
        <v>10184.009928148253</v>
      </c>
      <c r="O18" s="303">
        <f t="shared" si="2"/>
        <v>10183.386033584124</v>
      </c>
      <c r="P18" s="303">
        <f t="shared" si="2"/>
        <v>10182.762139019966</v>
      </c>
      <c r="Q18" s="303">
        <f t="shared" si="2"/>
        <v>10158.040393780633</v>
      </c>
      <c r="R18" s="303">
        <f t="shared" si="2"/>
        <v>10133.318648541293</v>
      </c>
      <c r="S18" s="303">
        <f t="shared" si="2"/>
        <v>10108.596903301926</v>
      </c>
      <c r="T18" s="303">
        <f t="shared" si="2"/>
        <v>10083.87515806259</v>
      </c>
      <c r="U18" s="303">
        <f t="shared" si="2"/>
        <v>10059.153412823252</v>
      </c>
      <c r="V18" s="303">
        <f t="shared" si="2"/>
        <v>10073.906371512441</v>
      </c>
      <c r="W18" s="303">
        <f t="shared" si="2"/>
        <v>10088.659330201632</v>
      </c>
      <c r="X18" s="303">
        <f t="shared" si="2"/>
        <v>10103.412288890795</v>
      </c>
      <c r="Y18" s="303">
        <f t="shared" si="2"/>
        <v>10118.165247579978</v>
      </c>
      <c r="Z18" s="303">
        <f t="shared" si="2"/>
        <v>10132.918206269165</v>
      </c>
    </row>
    <row r="19" spans="2:26">
      <c r="B19" s="59" t="s">
        <v>344</v>
      </c>
      <c r="C19" s="53" t="s">
        <v>193</v>
      </c>
      <c r="D19" s="303">
        <f t="shared" ref="D19:Z19" si="3">D10/3.6*1000</f>
        <v>7155.5555555555557</v>
      </c>
      <c r="E19" s="303">
        <f t="shared" si="3"/>
        <v>7119.4444444444434</v>
      </c>
      <c r="F19" s="303">
        <f t="shared" si="3"/>
        <v>7088.8888888888887</v>
      </c>
      <c r="G19" s="303">
        <f t="shared" si="3"/>
        <v>7088.8888888888887</v>
      </c>
      <c r="H19" s="303">
        <f t="shared" si="3"/>
        <v>7091.666666666667</v>
      </c>
      <c r="I19" s="303">
        <f t="shared" si="3"/>
        <v>7088.8888888888887</v>
      </c>
      <c r="J19" s="303">
        <f t="shared" si="3"/>
        <v>7077.7777777777774</v>
      </c>
      <c r="K19" s="303">
        <f t="shared" si="3"/>
        <v>7066.6666666666661</v>
      </c>
      <c r="L19" s="303">
        <f t="shared" si="3"/>
        <v>7050</v>
      </c>
      <c r="M19" s="303">
        <f t="shared" si="3"/>
        <v>7027.7777777777774</v>
      </c>
      <c r="N19" s="303">
        <f t="shared" si="3"/>
        <v>7005.5555555555547</v>
      </c>
      <c r="O19" s="303">
        <f t="shared" si="3"/>
        <v>6977.7777777777783</v>
      </c>
      <c r="P19" s="303">
        <f t="shared" si="3"/>
        <v>6955.5555555555547</v>
      </c>
      <c r="Q19" s="303">
        <f t="shared" si="3"/>
        <v>6955.5555555555547</v>
      </c>
      <c r="R19" s="303">
        <f t="shared" si="3"/>
        <v>6955.5555555555547</v>
      </c>
      <c r="S19" s="303">
        <f t="shared" si="3"/>
        <v>6955.5555555555547</v>
      </c>
      <c r="T19" s="303">
        <f t="shared" si="3"/>
        <v>6955.5555555555547</v>
      </c>
      <c r="U19" s="303">
        <f t="shared" si="3"/>
        <v>6955.5555555555547</v>
      </c>
      <c r="V19" s="303">
        <f t="shared" si="3"/>
        <v>6955.5555555555547</v>
      </c>
      <c r="W19" s="303">
        <f t="shared" si="3"/>
        <v>6955.5555555555547</v>
      </c>
      <c r="X19" s="303">
        <f t="shared" si="3"/>
        <v>6955.5555555555547</v>
      </c>
      <c r="Y19" s="303">
        <f t="shared" si="3"/>
        <v>6955.5555555555547</v>
      </c>
      <c r="Z19" s="303">
        <f t="shared" si="3"/>
        <v>6955.5555555555547</v>
      </c>
    </row>
    <row r="20" spans="2:26">
      <c r="B20" s="79" t="s">
        <v>343</v>
      </c>
      <c r="C20" s="79" t="s">
        <v>193</v>
      </c>
      <c r="D20" s="80">
        <f t="shared" ref="D20:Z20" si="4">SUM(D17:D19)</f>
        <v>37366.861120757159</v>
      </c>
      <c r="E20" s="80">
        <f t="shared" si="4"/>
        <v>37285.582036589985</v>
      </c>
      <c r="F20" s="80">
        <f t="shared" si="4"/>
        <v>37209.858507978381</v>
      </c>
      <c r="G20" s="80">
        <f t="shared" si="4"/>
        <v>37163.029465528096</v>
      </c>
      <c r="H20" s="80">
        <f t="shared" si="4"/>
        <v>37118.978200855585</v>
      </c>
      <c r="I20" s="80">
        <f t="shared" si="4"/>
        <v>37069.371380627534</v>
      </c>
      <c r="J20" s="80">
        <f t="shared" si="4"/>
        <v>37011.431227066161</v>
      </c>
      <c r="K20" s="80">
        <f t="shared" si="4"/>
        <v>36953.491073504774</v>
      </c>
      <c r="L20" s="80">
        <f t="shared" si="4"/>
        <v>36844.960985805039</v>
      </c>
      <c r="M20" s="80">
        <f t="shared" si="4"/>
        <v>36730.875342549713</v>
      </c>
      <c r="N20" s="80">
        <f t="shared" si="4"/>
        <v>36616.789699294393</v>
      </c>
      <c r="O20" s="80">
        <f t="shared" si="4"/>
        <v>36497.14850048357</v>
      </c>
      <c r="P20" s="80">
        <f t="shared" si="4"/>
        <v>36383.062857228237</v>
      </c>
      <c r="Q20" s="279">
        <f t="shared" si="4"/>
        <v>36146.092929733772</v>
      </c>
      <c r="R20" s="279">
        <f t="shared" si="4"/>
        <v>35909.123002239299</v>
      </c>
      <c r="S20" s="279">
        <f t="shared" si="4"/>
        <v>35672.153074744791</v>
      </c>
      <c r="T20" s="279">
        <f t="shared" si="4"/>
        <v>35435.18314725034</v>
      </c>
      <c r="U20" s="279">
        <f t="shared" si="4"/>
        <v>35198.213219755868</v>
      </c>
      <c r="V20" s="279">
        <f t="shared" si="4"/>
        <v>35105.395616901384</v>
      </c>
      <c r="W20" s="279">
        <f t="shared" si="4"/>
        <v>35012.578014046907</v>
      </c>
      <c r="X20" s="279">
        <f t="shared" si="4"/>
        <v>34919.760411192401</v>
      </c>
      <c r="Y20" s="279">
        <f t="shared" si="4"/>
        <v>34826.942808337917</v>
      </c>
      <c r="Z20" s="279">
        <f t="shared" si="4"/>
        <v>34734.12520548344</v>
      </c>
    </row>
    <row r="23" spans="2:26">
      <c r="B23" s="1" t="s">
        <v>411</v>
      </c>
    </row>
    <row r="24" spans="2:26" s="266" customFormat="1" hidden="1" outlineLevel="1">
      <c r="B24" s="267" t="s">
        <v>455</v>
      </c>
    </row>
    <row r="25" spans="2:26" s="3" customFormat="1" hidden="1" outlineLevel="2">
      <c r="B25" s="134" t="s">
        <v>370</v>
      </c>
      <c r="C25" s="140" t="s">
        <v>1</v>
      </c>
      <c r="D25" s="135">
        <v>2018</v>
      </c>
      <c r="E25" s="135">
        <v>2019</v>
      </c>
      <c r="F25" s="135">
        <v>2020</v>
      </c>
      <c r="G25" s="135">
        <v>2021</v>
      </c>
      <c r="H25" s="135">
        <v>2022</v>
      </c>
      <c r="I25" s="135">
        <v>2023</v>
      </c>
      <c r="J25" s="135">
        <v>2024</v>
      </c>
      <c r="K25" s="135">
        <v>2025</v>
      </c>
      <c r="L25" s="135">
        <v>2026</v>
      </c>
      <c r="M25" s="135">
        <v>2027</v>
      </c>
      <c r="N25" s="135">
        <v>2028</v>
      </c>
      <c r="O25" s="135">
        <v>2029</v>
      </c>
      <c r="P25" s="135">
        <v>2030</v>
      </c>
      <c r="Q25" s="135">
        <v>2031</v>
      </c>
      <c r="R25" s="135">
        <v>2032</v>
      </c>
      <c r="S25" s="135">
        <v>2033</v>
      </c>
      <c r="T25" s="135">
        <v>2034</v>
      </c>
      <c r="U25" s="135">
        <v>2035</v>
      </c>
      <c r="V25" s="135">
        <v>2036</v>
      </c>
      <c r="W25" s="135">
        <v>2037</v>
      </c>
      <c r="X25" s="135">
        <v>2038</v>
      </c>
      <c r="Y25" s="135">
        <v>2039</v>
      </c>
      <c r="Z25" s="135">
        <v>2040</v>
      </c>
    </row>
    <row r="26" spans="2:26" s="3" customFormat="1" hidden="1" outlineLevel="2">
      <c r="B26" s="134" t="s">
        <v>208</v>
      </c>
      <c r="D26" s="174"/>
      <c r="E26" s="174"/>
      <c r="F26" s="174"/>
      <c r="G26" s="174"/>
      <c r="H26" s="174"/>
      <c r="I26" s="174"/>
      <c r="J26" s="174"/>
      <c r="K26" s="174"/>
      <c r="L26" s="174"/>
      <c r="M26" s="174"/>
      <c r="N26" s="174"/>
      <c r="O26" s="174"/>
      <c r="P26" s="174"/>
      <c r="Q26" s="174"/>
      <c r="R26" s="174"/>
      <c r="S26" s="174"/>
      <c r="T26" s="174"/>
      <c r="U26" s="174"/>
      <c r="V26" s="174"/>
      <c r="W26" s="174"/>
      <c r="X26" s="174"/>
      <c r="Y26" s="174"/>
      <c r="Z26" s="174"/>
    </row>
    <row r="27" spans="2:26" s="3" customFormat="1" hidden="1" outlineLevel="2">
      <c r="B27" s="175" t="s">
        <v>343</v>
      </c>
      <c r="C27" s="175" t="s">
        <v>193</v>
      </c>
      <c r="D27" s="176">
        <v>36611.904970126197</v>
      </c>
      <c r="E27" s="176">
        <v>36402.764622870731</v>
      </c>
      <c r="F27" s="176">
        <v>36172.275260160473</v>
      </c>
      <c r="G27" s="176">
        <v>36310.140907891866</v>
      </c>
      <c r="H27" s="176">
        <v>36389.610576267049</v>
      </c>
      <c r="I27" s="176">
        <v>36444.559065439789</v>
      </c>
      <c r="J27" s="176">
        <v>36489.203933572702</v>
      </c>
      <c r="K27" s="176">
        <v>36503.741748341658</v>
      </c>
      <c r="L27" s="176">
        <f>K27</f>
        <v>36503.741748341658</v>
      </c>
      <c r="M27" s="176">
        <f t="shared" ref="M27:Z27" si="5">L27</f>
        <v>36503.741748341658</v>
      </c>
      <c r="N27" s="176">
        <f t="shared" si="5"/>
        <v>36503.741748341658</v>
      </c>
      <c r="O27" s="176">
        <f t="shared" si="5"/>
        <v>36503.741748341658</v>
      </c>
      <c r="P27" s="176">
        <f t="shared" si="5"/>
        <v>36503.741748341658</v>
      </c>
      <c r="Q27" s="176">
        <f t="shared" si="5"/>
        <v>36503.741748341658</v>
      </c>
      <c r="R27" s="176">
        <f t="shared" si="5"/>
        <v>36503.741748341658</v>
      </c>
      <c r="S27" s="176">
        <f t="shared" si="5"/>
        <v>36503.741748341658</v>
      </c>
      <c r="T27" s="176">
        <f t="shared" si="5"/>
        <v>36503.741748341658</v>
      </c>
      <c r="U27" s="176">
        <f t="shared" si="5"/>
        <v>36503.741748341658</v>
      </c>
      <c r="V27" s="176">
        <f t="shared" si="5"/>
        <v>36503.741748341658</v>
      </c>
      <c r="W27" s="176">
        <f t="shared" si="5"/>
        <v>36503.741748341658</v>
      </c>
      <c r="X27" s="176">
        <f t="shared" si="5"/>
        <v>36503.741748341658</v>
      </c>
      <c r="Y27" s="176">
        <f t="shared" si="5"/>
        <v>36503.741748341658</v>
      </c>
      <c r="Z27" s="176">
        <f t="shared" si="5"/>
        <v>36503.741748341658</v>
      </c>
    </row>
    <row r="28" spans="2:26" s="3" customFormat="1" hidden="1" outlineLevel="2">
      <c r="B28" s="175"/>
      <c r="C28" s="175"/>
      <c r="D28" s="286"/>
      <c r="E28" s="286"/>
      <c r="F28" s="286"/>
      <c r="G28" s="286"/>
      <c r="H28" s="286"/>
      <c r="I28" s="286"/>
      <c r="J28" s="286"/>
      <c r="K28" s="286"/>
      <c r="L28" s="286"/>
      <c r="M28" s="286"/>
      <c r="N28" s="286"/>
      <c r="O28" s="286"/>
      <c r="P28" s="286"/>
      <c r="Q28" s="286"/>
      <c r="R28" s="286"/>
      <c r="S28" s="286"/>
      <c r="T28" s="286"/>
      <c r="U28" s="286"/>
      <c r="V28" s="286"/>
      <c r="W28" s="286"/>
      <c r="X28" s="286"/>
      <c r="Y28" s="286"/>
      <c r="Z28" s="286"/>
    </row>
    <row r="29" spans="2:26" s="371" customFormat="1" hidden="1" outlineLevel="2">
      <c r="B29" s="358" t="s">
        <v>533</v>
      </c>
    </row>
    <row r="30" spans="2:26" s="371" customFormat="1" hidden="1" outlineLevel="2">
      <c r="B30" s="285" t="s">
        <v>369</v>
      </c>
      <c r="C30" s="186" t="s">
        <v>1</v>
      </c>
      <c r="D30" s="186">
        <v>2018</v>
      </c>
      <c r="E30" s="186">
        <v>2019</v>
      </c>
      <c r="F30" s="186">
        <v>2020</v>
      </c>
      <c r="G30" s="186">
        <v>2021</v>
      </c>
      <c r="H30" s="186">
        <v>2022</v>
      </c>
      <c r="I30" s="186">
        <v>2023</v>
      </c>
      <c r="J30" s="186">
        <v>2024</v>
      </c>
      <c r="K30" s="186">
        <v>2025</v>
      </c>
      <c r="L30" s="186">
        <v>2026</v>
      </c>
      <c r="M30" s="186">
        <v>2027</v>
      </c>
      <c r="N30" s="186">
        <v>2028</v>
      </c>
      <c r="O30" s="186">
        <v>2029</v>
      </c>
      <c r="P30" s="186">
        <v>2030</v>
      </c>
      <c r="Q30" s="186">
        <v>2031</v>
      </c>
      <c r="R30" s="186">
        <v>2032</v>
      </c>
      <c r="S30" s="186">
        <v>2033</v>
      </c>
      <c r="T30" s="186">
        <v>2034</v>
      </c>
      <c r="U30" s="186">
        <v>2035</v>
      </c>
      <c r="V30" s="186">
        <v>2036</v>
      </c>
      <c r="W30" s="186">
        <v>2037</v>
      </c>
      <c r="X30" s="186">
        <v>2038</v>
      </c>
      <c r="Y30" s="186">
        <v>2039</v>
      </c>
      <c r="Z30" s="186">
        <v>2040</v>
      </c>
    </row>
    <row r="31" spans="2:26" s="371" customFormat="1" hidden="1" outlineLevel="2">
      <c r="B31" s="285" t="s">
        <v>523</v>
      </c>
      <c r="C31" s="186" t="s">
        <v>278</v>
      </c>
      <c r="D31" s="438">
        <f>D32+D33</f>
        <v>115.03</v>
      </c>
      <c r="E31" s="438">
        <f t="shared" ref="E31:Z31" si="6">E32+E33</f>
        <v>114.52</v>
      </c>
      <c r="F31" s="438">
        <f t="shared" si="6"/>
        <v>114.07</v>
      </c>
      <c r="G31" s="438">
        <f t="shared" si="6"/>
        <v>114.1</v>
      </c>
      <c r="H31" s="438">
        <f t="shared" si="6"/>
        <v>114.11</v>
      </c>
      <c r="I31" s="438">
        <f t="shared" si="6"/>
        <v>114.06</v>
      </c>
      <c r="J31" s="438">
        <f t="shared" si="6"/>
        <v>113.94</v>
      </c>
      <c r="K31" s="438">
        <f t="shared" si="6"/>
        <v>113.74</v>
      </c>
      <c r="L31" s="438">
        <f t="shared" si="6"/>
        <v>113.51</v>
      </c>
      <c r="M31" s="438">
        <f t="shared" si="6"/>
        <v>113.22</v>
      </c>
      <c r="N31" s="438">
        <f t="shared" si="6"/>
        <v>112.88</v>
      </c>
      <c r="O31" s="438">
        <f t="shared" si="6"/>
        <v>112.49000000000001</v>
      </c>
      <c r="P31" s="438">
        <f t="shared" si="6"/>
        <v>112.18</v>
      </c>
      <c r="Q31" s="438">
        <f t="shared" si="6"/>
        <v>112.18</v>
      </c>
      <c r="R31" s="438">
        <f t="shared" si="6"/>
        <v>112.18</v>
      </c>
      <c r="S31" s="438">
        <f t="shared" si="6"/>
        <v>112.18</v>
      </c>
      <c r="T31" s="438">
        <f t="shared" si="6"/>
        <v>112.18</v>
      </c>
      <c r="U31" s="438">
        <f t="shared" si="6"/>
        <v>112.18</v>
      </c>
      <c r="V31" s="438">
        <f t="shared" si="6"/>
        <v>112.18</v>
      </c>
      <c r="W31" s="438">
        <f t="shared" si="6"/>
        <v>112.18</v>
      </c>
      <c r="X31" s="438">
        <f t="shared" si="6"/>
        <v>112.18</v>
      </c>
      <c r="Y31" s="438">
        <f t="shared" si="6"/>
        <v>112.18</v>
      </c>
      <c r="Z31" s="438">
        <f t="shared" si="6"/>
        <v>112.18</v>
      </c>
    </row>
    <row r="32" spans="2:26" s="371" customFormat="1" hidden="1" outlineLevel="2">
      <c r="B32" s="285" t="s">
        <v>341</v>
      </c>
      <c r="C32" s="186" t="s">
        <v>278</v>
      </c>
      <c r="D32" s="438">
        <v>68.180000000000007</v>
      </c>
      <c r="E32" s="438">
        <v>68.099999999999994</v>
      </c>
      <c r="F32" s="438">
        <v>68.02</v>
      </c>
      <c r="G32" s="438">
        <v>67.36</v>
      </c>
      <c r="H32" s="438">
        <v>66.69</v>
      </c>
      <c r="I32" s="438">
        <v>66.02</v>
      </c>
      <c r="J32" s="438">
        <v>65.36</v>
      </c>
      <c r="K32" s="438">
        <v>64.69</v>
      </c>
      <c r="L32" s="438">
        <v>64.06</v>
      </c>
      <c r="M32" s="438">
        <v>63.42</v>
      </c>
      <c r="N32" s="438">
        <v>62.79</v>
      </c>
      <c r="O32" s="438">
        <v>62.15</v>
      </c>
      <c r="P32" s="438">
        <v>61.52</v>
      </c>
      <c r="Q32" s="438">
        <f>P32</f>
        <v>61.52</v>
      </c>
      <c r="R32" s="438">
        <f t="shared" ref="R32:Z32" si="7">Q32</f>
        <v>61.52</v>
      </c>
      <c r="S32" s="438">
        <f t="shared" si="7"/>
        <v>61.52</v>
      </c>
      <c r="T32" s="438">
        <f t="shared" si="7"/>
        <v>61.52</v>
      </c>
      <c r="U32" s="438">
        <f t="shared" si="7"/>
        <v>61.52</v>
      </c>
      <c r="V32" s="438">
        <f t="shared" si="7"/>
        <v>61.52</v>
      </c>
      <c r="W32" s="438">
        <f t="shared" si="7"/>
        <v>61.52</v>
      </c>
      <c r="X32" s="438">
        <f t="shared" si="7"/>
        <v>61.52</v>
      </c>
      <c r="Y32" s="438">
        <f t="shared" si="7"/>
        <v>61.52</v>
      </c>
      <c r="Z32" s="438">
        <f t="shared" si="7"/>
        <v>61.52</v>
      </c>
    </row>
    <row r="33" spans="2:27" s="54" customFormat="1" hidden="1" outlineLevel="2">
      <c r="B33" s="285" t="s">
        <v>342</v>
      </c>
      <c r="C33" s="186" t="s">
        <v>278</v>
      </c>
      <c r="D33" s="438">
        <v>46.85</v>
      </c>
      <c r="E33" s="438">
        <v>46.42</v>
      </c>
      <c r="F33" s="438">
        <v>46.05</v>
      </c>
      <c r="G33" s="438">
        <v>46.739999999999995</v>
      </c>
      <c r="H33" s="438">
        <v>47.42</v>
      </c>
      <c r="I33" s="438">
        <v>48.04</v>
      </c>
      <c r="J33" s="438">
        <v>48.58</v>
      </c>
      <c r="K33" s="438">
        <v>49.05</v>
      </c>
      <c r="L33" s="438">
        <v>49.45</v>
      </c>
      <c r="M33" s="438">
        <v>49.8</v>
      </c>
      <c r="N33" s="438">
        <v>50.09</v>
      </c>
      <c r="O33" s="438">
        <v>50.34</v>
      </c>
      <c r="P33" s="438">
        <v>50.66</v>
      </c>
      <c r="Q33" s="438">
        <f t="shared" ref="Q33:Z34" si="8">P33</f>
        <v>50.66</v>
      </c>
      <c r="R33" s="438">
        <f t="shared" si="8"/>
        <v>50.66</v>
      </c>
      <c r="S33" s="438">
        <f t="shared" si="8"/>
        <v>50.66</v>
      </c>
      <c r="T33" s="438">
        <f t="shared" si="8"/>
        <v>50.66</v>
      </c>
      <c r="U33" s="438">
        <f t="shared" si="8"/>
        <v>50.66</v>
      </c>
      <c r="V33" s="438">
        <f t="shared" si="8"/>
        <v>50.66</v>
      </c>
      <c r="W33" s="438">
        <f t="shared" si="8"/>
        <v>50.66</v>
      </c>
      <c r="X33" s="438">
        <f t="shared" si="8"/>
        <v>50.66</v>
      </c>
      <c r="Y33" s="438">
        <f t="shared" si="8"/>
        <v>50.66</v>
      </c>
      <c r="Z33" s="438">
        <f t="shared" si="8"/>
        <v>50.66</v>
      </c>
    </row>
    <row r="34" spans="2:27" s="54" customFormat="1" hidden="1" outlineLevel="2">
      <c r="B34" s="285" t="s">
        <v>344</v>
      </c>
      <c r="C34" s="186" t="s">
        <v>278</v>
      </c>
      <c r="D34" s="438">
        <v>25.76</v>
      </c>
      <c r="E34" s="438">
        <v>25.63</v>
      </c>
      <c r="F34" s="438">
        <v>25.52</v>
      </c>
      <c r="G34" s="438">
        <v>25.52</v>
      </c>
      <c r="H34" s="438">
        <v>25.53</v>
      </c>
      <c r="I34" s="438">
        <v>25.52</v>
      </c>
      <c r="J34" s="438">
        <v>25.48</v>
      </c>
      <c r="K34" s="438">
        <v>25.44</v>
      </c>
      <c r="L34" s="438">
        <v>25.38</v>
      </c>
      <c r="M34" s="438">
        <v>25.3</v>
      </c>
      <c r="N34" s="438">
        <v>25.22</v>
      </c>
      <c r="O34" s="438">
        <v>25.12</v>
      </c>
      <c r="P34" s="438">
        <v>25.04</v>
      </c>
      <c r="Q34" s="438">
        <f t="shared" si="8"/>
        <v>25.04</v>
      </c>
      <c r="R34" s="438">
        <f t="shared" si="8"/>
        <v>25.04</v>
      </c>
      <c r="S34" s="438">
        <f t="shared" si="8"/>
        <v>25.04</v>
      </c>
      <c r="T34" s="438">
        <f t="shared" si="8"/>
        <v>25.04</v>
      </c>
      <c r="U34" s="438">
        <f t="shared" si="8"/>
        <v>25.04</v>
      </c>
      <c r="V34" s="438">
        <f t="shared" si="8"/>
        <v>25.04</v>
      </c>
      <c r="W34" s="438">
        <f t="shared" si="8"/>
        <v>25.04</v>
      </c>
      <c r="X34" s="438">
        <f t="shared" si="8"/>
        <v>25.04</v>
      </c>
      <c r="Y34" s="438">
        <f t="shared" si="8"/>
        <v>25.04</v>
      </c>
      <c r="Z34" s="438">
        <f t="shared" si="8"/>
        <v>25.04</v>
      </c>
    </row>
    <row r="35" spans="2:27" s="371" customFormat="1" hidden="1" outlineLevel="2">
      <c r="B35" s="175" t="s">
        <v>343</v>
      </c>
      <c r="C35" s="175" t="s">
        <v>278</v>
      </c>
      <c r="D35" s="439">
        <f t="shared" ref="D35:Z35" si="9">SUM(D32:D34)</f>
        <v>140.79</v>
      </c>
      <c r="E35" s="439">
        <f t="shared" si="9"/>
        <v>140.15</v>
      </c>
      <c r="F35" s="439">
        <f t="shared" si="9"/>
        <v>139.59</v>
      </c>
      <c r="G35" s="439">
        <f t="shared" si="9"/>
        <v>139.62</v>
      </c>
      <c r="H35" s="439">
        <f t="shared" si="9"/>
        <v>139.63999999999999</v>
      </c>
      <c r="I35" s="439">
        <f t="shared" si="9"/>
        <v>139.58000000000001</v>
      </c>
      <c r="J35" s="439">
        <f t="shared" si="9"/>
        <v>139.41999999999999</v>
      </c>
      <c r="K35" s="439">
        <f t="shared" si="9"/>
        <v>139.18</v>
      </c>
      <c r="L35" s="439">
        <f t="shared" si="9"/>
        <v>138.89000000000001</v>
      </c>
      <c r="M35" s="439">
        <f t="shared" si="9"/>
        <v>138.52000000000001</v>
      </c>
      <c r="N35" s="439">
        <f t="shared" si="9"/>
        <v>138.1</v>
      </c>
      <c r="O35" s="439">
        <f t="shared" si="9"/>
        <v>137.61000000000001</v>
      </c>
      <c r="P35" s="439">
        <f t="shared" si="9"/>
        <v>137.22</v>
      </c>
      <c r="Q35" s="439">
        <f t="shared" si="9"/>
        <v>137.22</v>
      </c>
      <c r="R35" s="439">
        <f t="shared" si="9"/>
        <v>137.22</v>
      </c>
      <c r="S35" s="439">
        <f t="shared" si="9"/>
        <v>137.22</v>
      </c>
      <c r="T35" s="439">
        <f t="shared" si="9"/>
        <v>137.22</v>
      </c>
      <c r="U35" s="439">
        <f t="shared" si="9"/>
        <v>137.22</v>
      </c>
      <c r="V35" s="439">
        <f t="shared" si="9"/>
        <v>137.22</v>
      </c>
      <c r="W35" s="439">
        <f t="shared" si="9"/>
        <v>137.22</v>
      </c>
      <c r="X35" s="439">
        <f t="shared" si="9"/>
        <v>137.22</v>
      </c>
      <c r="Y35" s="439">
        <f t="shared" si="9"/>
        <v>137.22</v>
      </c>
      <c r="Z35" s="439">
        <f t="shared" si="9"/>
        <v>137.22</v>
      </c>
    </row>
    <row r="36" spans="2:27" s="371" customFormat="1" hidden="1" outlineLevel="2">
      <c r="B36" s="65" t="s">
        <v>522</v>
      </c>
    </row>
    <row r="37" spans="2:27" s="371" customFormat="1" hidden="1" outlineLevel="2"/>
    <row r="38" spans="2:27" s="371" customFormat="1" hidden="1" outlineLevel="2"/>
    <row r="39" spans="2:27" s="371" customFormat="1" hidden="1" outlineLevel="2">
      <c r="B39" s="285" t="s">
        <v>370</v>
      </c>
      <c r="C39" s="186" t="s">
        <v>1</v>
      </c>
      <c r="D39" s="186">
        <v>2018</v>
      </c>
      <c r="E39" s="186">
        <v>2019</v>
      </c>
      <c r="F39" s="186">
        <v>2020</v>
      </c>
      <c r="G39" s="186">
        <v>2021</v>
      </c>
      <c r="H39" s="186">
        <v>2022</v>
      </c>
      <c r="I39" s="186">
        <v>2023</v>
      </c>
      <c r="J39" s="186">
        <v>2024</v>
      </c>
      <c r="K39" s="186">
        <v>2025</v>
      </c>
      <c r="L39" s="186">
        <v>2026</v>
      </c>
      <c r="M39" s="186">
        <v>2027</v>
      </c>
      <c r="N39" s="186">
        <v>2028</v>
      </c>
      <c r="O39" s="186">
        <v>2029</v>
      </c>
      <c r="P39" s="186">
        <v>2030</v>
      </c>
      <c r="Q39" s="186">
        <v>2031</v>
      </c>
      <c r="R39" s="186">
        <v>2032</v>
      </c>
      <c r="S39" s="186">
        <v>2033</v>
      </c>
      <c r="T39" s="186">
        <v>2034</v>
      </c>
      <c r="U39" s="186">
        <v>2035</v>
      </c>
      <c r="V39" s="186">
        <v>2036</v>
      </c>
      <c r="W39" s="186">
        <v>2037</v>
      </c>
      <c r="X39" s="186">
        <v>2038</v>
      </c>
      <c r="Y39" s="186">
        <v>2039</v>
      </c>
      <c r="Z39" s="186">
        <v>2040</v>
      </c>
    </row>
    <row r="40" spans="2:27" s="371" customFormat="1" hidden="1" outlineLevel="2">
      <c r="B40" s="285" t="s">
        <v>208</v>
      </c>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row>
    <row r="41" spans="2:27" s="371" customFormat="1" hidden="1" outlineLevel="2">
      <c r="B41" s="285" t="s">
        <v>341</v>
      </c>
      <c r="C41" s="186" t="s">
        <v>193</v>
      </c>
      <c r="D41" s="188">
        <f t="shared" ref="D41:Z41" si="10">D32/3.6*1000</f>
        <v>18938.888888888891</v>
      </c>
      <c r="E41" s="188">
        <f t="shared" si="10"/>
        <v>18916.666666666664</v>
      </c>
      <c r="F41" s="188">
        <f t="shared" si="10"/>
        <v>18894.444444444442</v>
      </c>
      <c r="G41" s="188">
        <f t="shared" si="10"/>
        <v>18711.111111111113</v>
      </c>
      <c r="H41" s="188">
        <f t="shared" si="10"/>
        <v>18525</v>
      </c>
      <c r="I41" s="188">
        <f t="shared" si="10"/>
        <v>18338.888888888887</v>
      </c>
      <c r="J41" s="188">
        <f t="shared" si="10"/>
        <v>18155.555555555555</v>
      </c>
      <c r="K41" s="188">
        <f t="shared" si="10"/>
        <v>17969.444444444445</v>
      </c>
      <c r="L41" s="188">
        <f t="shared" si="10"/>
        <v>17794.444444444445</v>
      </c>
      <c r="M41" s="188">
        <f t="shared" si="10"/>
        <v>17616.666666666668</v>
      </c>
      <c r="N41" s="188">
        <f t="shared" si="10"/>
        <v>17441.666666666668</v>
      </c>
      <c r="O41" s="188">
        <f t="shared" si="10"/>
        <v>17263.888888888891</v>
      </c>
      <c r="P41" s="188">
        <f t="shared" si="10"/>
        <v>17088.888888888887</v>
      </c>
      <c r="Q41" s="188">
        <f t="shared" si="10"/>
        <v>17088.888888888887</v>
      </c>
      <c r="R41" s="188">
        <f t="shared" si="10"/>
        <v>17088.888888888887</v>
      </c>
      <c r="S41" s="188">
        <f t="shared" si="10"/>
        <v>17088.888888888887</v>
      </c>
      <c r="T41" s="188">
        <f t="shared" si="10"/>
        <v>17088.888888888887</v>
      </c>
      <c r="U41" s="188">
        <f t="shared" si="10"/>
        <v>17088.888888888887</v>
      </c>
      <c r="V41" s="188">
        <f t="shared" si="10"/>
        <v>17088.888888888887</v>
      </c>
      <c r="W41" s="188">
        <f t="shared" si="10"/>
        <v>17088.888888888887</v>
      </c>
      <c r="X41" s="188">
        <f t="shared" si="10"/>
        <v>17088.888888888887</v>
      </c>
      <c r="Y41" s="188">
        <f t="shared" si="10"/>
        <v>17088.888888888887</v>
      </c>
      <c r="Z41" s="188">
        <f t="shared" si="10"/>
        <v>17088.888888888887</v>
      </c>
    </row>
    <row r="42" spans="2:27" s="371" customFormat="1" hidden="1" outlineLevel="2">
      <c r="B42" s="285" t="s">
        <v>342</v>
      </c>
      <c r="C42" s="186" t="s">
        <v>193</v>
      </c>
      <c r="D42" s="188">
        <f t="shared" ref="D42:Z42" si="11">D33/3.6*1000</f>
        <v>13013.888888888889</v>
      </c>
      <c r="E42" s="188">
        <f t="shared" si="11"/>
        <v>12894.444444444443</v>
      </c>
      <c r="F42" s="188">
        <f t="shared" si="11"/>
        <v>12791.666666666666</v>
      </c>
      <c r="G42" s="188">
        <f t="shared" si="11"/>
        <v>12983.33333333333</v>
      </c>
      <c r="H42" s="188">
        <f t="shared" si="11"/>
        <v>13172.222222222223</v>
      </c>
      <c r="I42" s="188">
        <f t="shared" si="11"/>
        <v>13344.444444444443</v>
      </c>
      <c r="J42" s="188">
        <f t="shared" si="11"/>
        <v>13494.444444444443</v>
      </c>
      <c r="K42" s="188">
        <f t="shared" si="11"/>
        <v>13624.999999999998</v>
      </c>
      <c r="L42" s="188">
        <f t="shared" si="11"/>
        <v>13736.111111111111</v>
      </c>
      <c r="M42" s="188">
        <f t="shared" si="11"/>
        <v>13833.333333333332</v>
      </c>
      <c r="N42" s="188">
        <f t="shared" si="11"/>
        <v>13913.888888888891</v>
      </c>
      <c r="O42" s="188">
        <f t="shared" si="11"/>
        <v>13983.333333333334</v>
      </c>
      <c r="P42" s="188">
        <f t="shared" si="11"/>
        <v>14072.222222222221</v>
      </c>
      <c r="Q42" s="188">
        <f t="shared" si="11"/>
        <v>14072.222222222221</v>
      </c>
      <c r="R42" s="188">
        <f t="shared" si="11"/>
        <v>14072.222222222221</v>
      </c>
      <c r="S42" s="188">
        <f t="shared" si="11"/>
        <v>14072.222222222221</v>
      </c>
      <c r="T42" s="188">
        <f t="shared" si="11"/>
        <v>14072.222222222221</v>
      </c>
      <c r="U42" s="188">
        <f t="shared" si="11"/>
        <v>14072.222222222221</v>
      </c>
      <c r="V42" s="188">
        <f t="shared" si="11"/>
        <v>14072.222222222221</v>
      </c>
      <c r="W42" s="188">
        <f t="shared" si="11"/>
        <v>14072.222222222221</v>
      </c>
      <c r="X42" s="188">
        <f t="shared" si="11"/>
        <v>14072.222222222221</v>
      </c>
      <c r="Y42" s="188">
        <f t="shared" si="11"/>
        <v>14072.222222222221</v>
      </c>
      <c r="Z42" s="188">
        <f t="shared" si="11"/>
        <v>14072.222222222221</v>
      </c>
    </row>
    <row r="43" spans="2:27" s="371" customFormat="1" hidden="1" outlineLevel="2">
      <c r="B43" s="285" t="s">
        <v>344</v>
      </c>
      <c r="C43" s="186" t="s">
        <v>193</v>
      </c>
      <c r="D43" s="188">
        <f t="shared" ref="D43:Z43" si="12">D34/3.6*1000</f>
        <v>7155.5555555555557</v>
      </c>
      <c r="E43" s="188">
        <f t="shared" si="12"/>
        <v>7119.4444444444434</v>
      </c>
      <c r="F43" s="188">
        <f t="shared" si="12"/>
        <v>7088.8888888888887</v>
      </c>
      <c r="G43" s="188">
        <f t="shared" si="12"/>
        <v>7088.8888888888887</v>
      </c>
      <c r="H43" s="188">
        <f t="shared" si="12"/>
        <v>7091.666666666667</v>
      </c>
      <c r="I43" s="188">
        <f t="shared" si="12"/>
        <v>7088.8888888888887</v>
      </c>
      <c r="J43" s="188">
        <f t="shared" si="12"/>
        <v>7077.7777777777774</v>
      </c>
      <c r="K43" s="188">
        <f t="shared" si="12"/>
        <v>7066.6666666666661</v>
      </c>
      <c r="L43" s="188">
        <f t="shared" si="12"/>
        <v>7050</v>
      </c>
      <c r="M43" s="188">
        <f t="shared" si="12"/>
        <v>7027.7777777777774</v>
      </c>
      <c r="N43" s="188">
        <f t="shared" si="12"/>
        <v>7005.5555555555547</v>
      </c>
      <c r="O43" s="188">
        <f t="shared" si="12"/>
        <v>6977.7777777777783</v>
      </c>
      <c r="P43" s="188">
        <f t="shared" si="12"/>
        <v>6955.5555555555547</v>
      </c>
      <c r="Q43" s="188">
        <f t="shared" si="12"/>
        <v>6955.5555555555547</v>
      </c>
      <c r="R43" s="188">
        <f t="shared" si="12"/>
        <v>6955.5555555555547</v>
      </c>
      <c r="S43" s="188">
        <f t="shared" si="12"/>
        <v>6955.5555555555547</v>
      </c>
      <c r="T43" s="188">
        <f t="shared" si="12"/>
        <v>6955.5555555555547</v>
      </c>
      <c r="U43" s="188">
        <f t="shared" si="12"/>
        <v>6955.5555555555547</v>
      </c>
      <c r="V43" s="188">
        <f t="shared" si="12"/>
        <v>6955.5555555555547</v>
      </c>
      <c r="W43" s="188">
        <f t="shared" si="12"/>
        <v>6955.5555555555547</v>
      </c>
      <c r="X43" s="188">
        <f t="shared" si="12"/>
        <v>6955.5555555555547</v>
      </c>
      <c r="Y43" s="188">
        <f t="shared" si="12"/>
        <v>6955.5555555555547</v>
      </c>
      <c r="Z43" s="188">
        <f t="shared" si="12"/>
        <v>6955.5555555555547</v>
      </c>
    </row>
    <row r="44" spans="2:27" s="371" customFormat="1" hidden="1" outlineLevel="2">
      <c r="B44" s="175" t="s">
        <v>343</v>
      </c>
      <c r="C44" s="175" t="s">
        <v>193</v>
      </c>
      <c r="D44" s="286">
        <f t="shared" ref="D44:Z44" si="13">SUM(D41:D43)</f>
        <v>39108.333333333336</v>
      </c>
      <c r="E44" s="286">
        <f t="shared" si="13"/>
        <v>38930.555555555555</v>
      </c>
      <c r="F44" s="286">
        <f t="shared" si="13"/>
        <v>38775</v>
      </c>
      <c r="G44" s="286">
        <f t="shared" si="13"/>
        <v>38783.333333333336</v>
      </c>
      <c r="H44" s="286">
        <f t="shared" si="13"/>
        <v>38788.888888888891</v>
      </c>
      <c r="I44" s="286">
        <f t="shared" si="13"/>
        <v>38772.222222222219</v>
      </c>
      <c r="J44" s="286">
        <f t="shared" si="13"/>
        <v>38727.777777777781</v>
      </c>
      <c r="K44" s="286">
        <f t="shared" si="13"/>
        <v>38661.111111111109</v>
      </c>
      <c r="L44" s="286">
        <f t="shared" si="13"/>
        <v>38580.555555555555</v>
      </c>
      <c r="M44" s="286">
        <f t="shared" si="13"/>
        <v>38477.777777777781</v>
      </c>
      <c r="N44" s="286">
        <f t="shared" si="13"/>
        <v>38361.111111111109</v>
      </c>
      <c r="O44" s="286">
        <f t="shared" si="13"/>
        <v>38225.000000000007</v>
      </c>
      <c r="P44" s="286">
        <f t="shared" si="13"/>
        <v>38116.666666666664</v>
      </c>
      <c r="Q44" s="286">
        <f t="shared" si="13"/>
        <v>38116.666666666664</v>
      </c>
      <c r="R44" s="286">
        <f t="shared" si="13"/>
        <v>38116.666666666664</v>
      </c>
      <c r="S44" s="286">
        <f t="shared" si="13"/>
        <v>38116.666666666664</v>
      </c>
      <c r="T44" s="286">
        <f t="shared" si="13"/>
        <v>38116.666666666664</v>
      </c>
      <c r="U44" s="286">
        <f t="shared" si="13"/>
        <v>38116.666666666664</v>
      </c>
      <c r="V44" s="286">
        <f t="shared" si="13"/>
        <v>38116.666666666664</v>
      </c>
      <c r="W44" s="286">
        <f t="shared" si="13"/>
        <v>38116.666666666664</v>
      </c>
      <c r="X44" s="286">
        <f t="shared" si="13"/>
        <v>38116.666666666664</v>
      </c>
      <c r="Y44" s="286">
        <f t="shared" si="13"/>
        <v>38116.666666666664</v>
      </c>
      <c r="Z44" s="286">
        <f t="shared" si="13"/>
        <v>38116.666666666664</v>
      </c>
    </row>
    <row r="45" spans="2:27" s="371" customFormat="1" hidden="1" outlineLevel="2"/>
    <row r="46" spans="2:27" s="170" customFormat="1" collapsed="1">
      <c r="B46" s="171"/>
      <c r="C46" s="171"/>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row>
    <row r="47" spans="2:27" s="63" customFormat="1">
      <c r="B47" s="63" t="s">
        <v>305</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6"/>
  </sheetPr>
  <dimension ref="A1:AA29"/>
  <sheetViews>
    <sheetView showGridLines="0" zoomScale="85" zoomScaleNormal="85" workbookViewId="0">
      <selection activeCell="B4" sqref="B4"/>
    </sheetView>
  </sheetViews>
  <sheetFormatPr defaultRowHeight="15"/>
  <cols>
    <col min="1" max="1" width="5.7109375" style="12" customWidth="1"/>
    <col min="2" max="2" width="30.7109375" customWidth="1"/>
    <col min="3" max="3" width="7.140625" customWidth="1"/>
    <col min="4" max="4" width="7.140625" style="12" customWidth="1"/>
    <col min="5" max="5" width="9.140625" customWidth="1"/>
  </cols>
  <sheetData>
    <row r="1" spans="2:27" s="61" customFormat="1" ht="21">
      <c r="B1" s="61" t="s">
        <v>368</v>
      </c>
    </row>
    <row r="4" spans="2:27" s="63" customFormat="1">
      <c r="B4" s="63" t="s">
        <v>214</v>
      </c>
    </row>
    <row r="6" spans="2:27">
      <c r="B6" s="1" t="s">
        <v>229</v>
      </c>
      <c r="C6" s="1" t="s">
        <v>222</v>
      </c>
      <c r="D6" s="1" t="s">
        <v>223</v>
      </c>
      <c r="E6" s="112">
        <v>2018</v>
      </c>
      <c r="F6" s="112">
        <v>2019</v>
      </c>
      <c r="G6" s="112">
        <v>2020</v>
      </c>
      <c r="H6" s="112">
        <v>2021</v>
      </c>
      <c r="I6" s="112">
        <v>2022</v>
      </c>
      <c r="J6" s="112">
        <v>2023</v>
      </c>
      <c r="K6" s="112">
        <v>2024</v>
      </c>
      <c r="L6" s="112">
        <v>2025</v>
      </c>
      <c r="M6" s="112">
        <v>2026</v>
      </c>
      <c r="N6" s="112">
        <v>2027</v>
      </c>
      <c r="O6" s="112">
        <v>2028</v>
      </c>
      <c r="P6" s="112">
        <v>2029</v>
      </c>
      <c r="Q6" s="112">
        <v>2030</v>
      </c>
      <c r="R6" s="112">
        <v>2031</v>
      </c>
      <c r="S6" s="112">
        <v>2032</v>
      </c>
      <c r="T6" s="112">
        <v>2033</v>
      </c>
      <c r="U6" s="112">
        <v>2034</v>
      </c>
      <c r="V6" s="112">
        <v>2035</v>
      </c>
      <c r="W6" s="112">
        <v>2036</v>
      </c>
      <c r="X6" s="112">
        <v>2037</v>
      </c>
      <c r="Y6" s="112">
        <v>2038</v>
      </c>
      <c r="Z6" s="112">
        <v>2039</v>
      </c>
      <c r="AA6" s="112">
        <v>2040</v>
      </c>
    </row>
    <row r="7" spans="2:27">
      <c r="B7" s="1" t="s">
        <v>36</v>
      </c>
      <c r="C7" s="1"/>
      <c r="D7" s="1"/>
      <c r="E7" s="131"/>
      <c r="F7" s="131"/>
      <c r="G7" s="131"/>
      <c r="H7" s="131"/>
      <c r="I7" s="131"/>
      <c r="J7" s="131"/>
      <c r="K7" s="131"/>
      <c r="L7" s="131"/>
      <c r="M7" s="131"/>
      <c r="N7" s="131"/>
      <c r="O7" s="131"/>
      <c r="P7" s="131"/>
      <c r="Q7" s="131"/>
      <c r="R7" s="131"/>
      <c r="S7" s="131"/>
      <c r="T7" s="131"/>
      <c r="U7" s="131"/>
      <c r="V7" s="131"/>
      <c r="W7" s="131"/>
      <c r="X7" s="131"/>
      <c r="Y7" s="131"/>
      <c r="Z7" s="131"/>
      <c r="AA7" s="131"/>
    </row>
    <row r="8" spans="2:27">
      <c r="B8" s="12" t="s">
        <v>217</v>
      </c>
      <c r="C8" s="12" t="s">
        <v>168</v>
      </c>
      <c r="D8" s="12" t="s">
        <v>218</v>
      </c>
      <c r="E8" s="421">
        <v>1632</v>
      </c>
      <c r="F8" s="131">
        <f t="shared" ref="F8:AA8" si="0">E8</f>
        <v>1632</v>
      </c>
      <c r="G8" s="131">
        <f t="shared" si="0"/>
        <v>1632</v>
      </c>
      <c r="H8" s="131">
        <f t="shared" si="0"/>
        <v>1632</v>
      </c>
      <c r="I8" s="131">
        <f t="shared" si="0"/>
        <v>1632</v>
      </c>
      <c r="J8" s="131">
        <f t="shared" si="0"/>
        <v>1632</v>
      </c>
      <c r="K8" s="131">
        <f t="shared" si="0"/>
        <v>1632</v>
      </c>
      <c r="L8" s="131">
        <f t="shared" si="0"/>
        <v>1632</v>
      </c>
      <c r="M8" s="131">
        <f t="shared" si="0"/>
        <v>1632</v>
      </c>
      <c r="N8" s="131">
        <f t="shared" si="0"/>
        <v>1632</v>
      </c>
      <c r="O8" s="131">
        <f t="shared" si="0"/>
        <v>1632</v>
      </c>
      <c r="P8" s="131">
        <f t="shared" si="0"/>
        <v>1632</v>
      </c>
      <c r="Q8" s="131">
        <f t="shared" si="0"/>
        <v>1632</v>
      </c>
      <c r="R8" s="131">
        <f t="shared" si="0"/>
        <v>1632</v>
      </c>
      <c r="S8" s="131">
        <f t="shared" si="0"/>
        <v>1632</v>
      </c>
      <c r="T8" s="131">
        <f t="shared" si="0"/>
        <v>1632</v>
      </c>
      <c r="U8" s="131">
        <f t="shared" si="0"/>
        <v>1632</v>
      </c>
      <c r="V8" s="131">
        <f t="shared" si="0"/>
        <v>1632</v>
      </c>
      <c r="W8" s="131">
        <f t="shared" si="0"/>
        <v>1632</v>
      </c>
      <c r="X8" s="131">
        <f t="shared" si="0"/>
        <v>1632</v>
      </c>
      <c r="Y8" s="131">
        <f t="shared" si="0"/>
        <v>1632</v>
      </c>
      <c r="Z8" s="131">
        <f t="shared" si="0"/>
        <v>1632</v>
      </c>
      <c r="AA8" s="131">
        <f t="shared" si="0"/>
        <v>1632</v>
      </c>
    </row>
    <row r="9" spans="2:27">
      <c r="B9" s="130" t="s">
        <v>217</v>
      </c>
      <c r="C9" s="130" t="s">
        <v>218</v>
      </c>
      <c r="D9" s="130" t="s">
        <v>168</v>
      </c>
      <c r="E9" s="422">
        <v>1632</v>
      </c>
      <c r="F9" s="132">
        <f t="shared" ref="F9:AA9" si="1">E9</f>
        <v>1632</v>
      </c>
      <c r="G9" s="132">
        <f t="shared" si="1"/>
        <v>1632</v>
      </c>
      <c r="H9" s="132">
        <f t="shared" si="1"/>
        <v>1632</v>
      </c>
      <c r="I9" s="132">
        <f t="shared" si="1"/>
        <v>1632</v>
      </c>
      <c r="J9" s="132">
        <f t="shared" si="1"/>
        <v>1632</v>
      </c>
      <c r="K9" s="132">
        <f t="shared" si="1"/>
        <v>1632</v>
      </c>
      <c r="L9" s="132">
        <f t="shared" si="1"/>
        <v>1632</v>
      </c>
      <c r="M9" s="132">
        <f t="shared" si="1"/>
        <v>1632</v>
      </c>
      <c r="N9" s="132">
        <f t="shared" si="1"/>
        <v>1632</v>
      </c>
      <c r="O9" s="132">
        <f t="shared" si="1"/>
        <v>1632</v>
      </c>
      <c r="P9" s="132">
        <f t="shared" si="1"/>
        <v>1632</v>
      </c>
      <c r="Q9" s="132">
        <f t="shared" si="1"/>
        <v>1632</v>
      </c>
      <c r="R9" s="132">
        <f t="shared" si="1"/>
        <v>1632</v>
      </c>
      <c r="S9" s="132">
        <f t="shared" si="1"/>
        <v>1632</v>
      </c>
      <c r="T9" s="132">
        <f t="shared" si="1"/>
        <v>1632</v>
      </c>
      <c r="U9" s="132">
        <f t="shared" si="1"/>
        <v>1632</v>
      </c>
      <c r="V9" s="132">
        <f t="shared" si="1"/>
        <v>1632</v>
      </c>
      <c r="W9" s="132">
        <f t="shared" si="1"/>
        <v>1632</v>
      </c>
      <c r="X9" s="132">
        <f t="shared" si="1"/>
        <v>1632</v>
      </c>
      <c r="Y9" s="132">
        <f t="shared" si="1"/>
        <v>1632</v>
      </c>
      <c r="Z9" s="132">
        <f t="shared" si="1"/>
        <v>1632</v>
      </c>
      <c r="AA9" s="132">
        <f t="shared" si="1"/>
        <v>1632</v>
      </c>
    </row>
    <row r="10" spans="2:27">
      <c r="B10" s="12" t="s">
        <v>219</v>
      </c>
      <c r="C10" s="12" t="s">
        <v>168</v>
      </c>
      <c r="D10" s="12" t="s">
        <v>220</v>
      </c>
      <c r="E10" s="421">
        <v>740</v>
      </c>
      <c r="F10" s="131">
        <f t="shared" ref="F10:G13" si="2">E10</f>
        <v>740</v>
      </c>
      <c r="G10" s="131">
        <f t="shared" si="2"/>
        <v>740</v>
      </c>
      <c r="H10" s="131">
        <f t="shared" ref="H10:AA10" si="3">G10</f>
        <v>740</v>
      </c>
      <c r="I10" s="131">
        <f t="shared" si="3"/>
        <v>740</v>
      </c>
      <c r="J10" s="131">
        <f t="shared" si="3"/>
        <v>740</v>
      </c>
      <c r="K10" s="131">
        <f t="shared" si="3"/>
        <v>740</v>
      </c>
      <c r="L10" s="131">
        <f t="shared" si="3"/>
        <v>740</v>
      </c>
      <c r="M10" s="131">
        <f t="shared" si="3"/>
        <v>740</v>
      </c>
      <c r="N10" s="131">
        <f t="shared" si="3"/>
        <v>740</v>
      </c>
      <c r="O10" s="131">
        <f t="shared" si="3"/>
        <v>740</v>
      </c>
      <c r="P10" s="131">
        <f t="shared" si="3"/>
        <v>740</v>
      </c>
      <c r="Q10" s="131">
        <f t="shared" si="3"/>
        <v>740</v>
      </c>
      <c r="R10" s="131">
        <f t="shared" si="3"/>
        <v>740</v>
      </c>
      <c r="S10" s="131">
        <f t="shared" si="3"/>
        <v>740</v>
      </c>
      <c r="T10" s="131">
        <f t="shared" si="3"/>
        <v>740</v>
      </c>
      <c r="U10" s="131">
        <f t="shared" si="3"/>
        <v>740</v>
      </c>
      <c r="V10" s="131">
        <f t="shared" si="3"/>
        <v>740</v>
      </c>
      <c r="W10" s="131">
        <f t="shared" si="3"/>
        <v>740</v>
      </c>
      <c r="X10" s="131">
        <f t="shared" si="3"/>
        <v>740</v>
      </c>
      <c r="Y10" s="131">
        <f t="shared" si="3"/>
        <v>740</v>
      </c>
      <c r="Z10" s="131">
        <f t="shared" si="3"/>
        <v>740</v>
      </c>
      <c r="AA10" s="131">
        <f t="shared" si="3"/>
        <v>740</v>
      </c>
    </row>
    <row r="11" spans="2:27">
      <c r="B11" s="130" t="s">
        <v>219</v>
      </c>
      <c r="C11" s="130" t="s">
        <v>220</v>
      </c>
      <c r="D11" s="130" t="s">
        <v>168</v>
      </c>
      <c r="E11" s="422">
        <v>680</v>
      </c>
      <c r="F11" s="132">
        <f t="shared" si="2"/>
        <v>680</v>
      </c>
      <c r="G11" s="132">
        <f t="shared" si="2"/>
        <v>680</v>
      </c>
      <c r="H11" s="132">
        <f t="shared" ref="H11:AA13" si="4">G11</f>
        <v>680</v>
      </c>
      <c r="I11" s="132">
        <f t="shared" si="4"/>
        <v>680</v>
      </c>
      <c r="J11" s="132">
        <f t="shared" si="4"/>
        <v>680</v>
      </c>
      <c r="K11" s="132">
        <f t="shared" si="4"/>
        <v>680</v>
      </c>
      <c r="L11" s="132">
        <f t="shared" si="4"/>
        <v>680</v>
      </c>
      <c r="M11" s="132">
        <f t="shared" si="4"/>
        <v>680</v>
      </c>
      <c r="N11" s="132">
        <f t="shared" si="4"/>
        <v>680</v>
      </c>
      <c r="O11" s="132">
        <f t="shared" si="4"/>
        <v>680</v>
      </c>
      <c r="P11" s="132">
        <f t="shared" si="4"/>
        <v>680</v>
      </c>
      <c r="Q11" s="132">
        <f t="shared" si="4"/>
        <v>680</v>
      </c>
      <c r="R11" s="132">
        <f t="shared" si="4"/>
        <v>680</v>
      </c>
      <c r="S11" s="132">
        <f t="shared" si="4"/>
        <v>680</v>
      </c>
      <c r="T11" s="132">
        <f t="shared" si="4"/>
        <v>680</v>
      </c>
      <c r="U11" s="132">
        <f t="shared" si="4"/>
        <v>680</v>
      </c>
      <c r="V11" s="132">
        <f t="shared" si="4"/>
        <v>680</v>
      </c>
      <c r="W11" s="132">
        <f t="shared" si="4"/>
        <v>680</v>
      </c>
      <c r="X11" s="132">
        <f t="shared" si="4"/>
        <v>680</v>
      </c>
      <c r="Y11" s="132">
        <f t="shared" si="4"/>
        <v>680</v>
      </c>
      <c r="Z11" s="132">
        <f t="shared" si="4"/>
        <v>680</v>
      </c>
      <c r="AA11" s="132">
        <f t="shared" si="4"/>
        <v>680</v>
      </c>
    </row>
    <row r="12" spans="2:27">
      <c r="B12" s="12" t="s">
        <v>230</v>
      </c>
      <c r="C12" s="12" t="s">
        <v>168</v>
      </c>
      <c r="D12" s="12" t="s">
        <v>221</v>
      </c>
      <c r="E12" s="421">
        <v>1640</v>
      </c>
      <c r="F12" s="131">
        <f t="shared" si="2"/>
        <v>1640</v>
      </c>
      <c r="G12" s="131">
        <f t="shared" si="2"/>
        <v>1640</v>
      </c>
      <c r="H12" s="421">
        <v>2500</v>
      </c>
      <c r="I12" s="131">
        <f>H12</f>
        <v>2500</v>
      </c>
      <c r="J12" s="131">
        <f>I12</f>
        <v>2500</v>
      </c>
      <c r="K12" s="421">
        <v>3500</v>
      </c>
      <c r="L12" s="131">
        <f t="shared" si="4"/>
        <v>3500</v>
      </c>
      <c r="M12" s="131">
        <f t="shared" si="4"/>
        <v>3500</v>
      </c>
      <c r="N12" s="131">
        <f t="shared" si="4"/>
        <v>3500</v>
      </c>
      <c r="O12" s="131">
        <f t="shared" si="4"/>
        <v>3500</v>
      </c>
      <c r="P12" s="131">
        <f t="shared" si="4"/>
        <v>3500</v>
      </c>
      <c r="Q12" s="131">
        <f t="shared" si="4"/>
        <v>3500</v>
      </c>
      <c r="R12" s="131">
        <f t="shared" si="4"/>
        <v>3500</v>
      </c>
      <c r="S12" s="131">
        <f t="shared" si="4"/>
        <v>3500</v>
      </c>
      <c r="T12" s="131">
        <f t="shared" si="4"/>
        <v>3500</v>
      </c>
      <c r="U12" s="131">
        <f t="shared" si="4"/>
        <v>3500</v>
      </c>
      <c r="V12" s="131">
        <f t="shared" si="4"/>
        <v>3500</v>
      </c>
      <c r="W12" s="131">
        <f t="shared" si="4"/>
        <v>3500</v>
      </c>
      <c r="X12" s="131">
        <f t="shared" si="4"/>
        <v>3500</v>
      </c>
      <c r="Y12" s="131">
        <f t="shared" si="4"/>
        <v>3500</v>
      </c>
      <c r="Z12" s="131">
        <f t="shared" si="4"/>
        <v>3500</v>
      </c>
      <c r="AA12" s="131">
        <f t="shared" si="4"/>
        <v>3500</v>
      </c>
    </row>
    <row r="13" spans="2:27">
      <c r="B13" s="130" t="s">
        <v>230</v>
      </c>
      <c r="C13" s="130" t="s">
        <v>221</v>
      </c>
      <c r="D13" s="130" t="s">
        <v>168</v>
      </c>
      <c r="E13" s="422">
        <v>1500</v>
      </c>
      <c r="F13" s="132">
        <f t="shared" si="2"/>
        <v>1500</v>
      </c>
      <c r="G13" s="132">
        <f t="shared" si="2"/>
        <v>1500</v>
      </c>
      <c r="H13" s="422">
        <v>2500</v>
      </c>
      <c r="I13" s="132">
        <f>H13</f>
        <v>2500</v>
      </c>
      <c r="J13" s="132">
        <f>I13</f>
        <v>2500</v>
      </c>
      <c r="K13" s="422">
        <v>3500</v>
      </c>
      <c r="L13" s="132">
        <f t="shared" si="4"/>
        <v>3500</v>
      </c>
      <c r="M13" s="132">
        <f t="shared" si="4"/>
        <v>3500</v>
      </c>
      <c r="N13" s="132">
        <f t="shared" si="4"/>
        <v>3500</v>
      </c>
      <c r="O13" s="132">
        <f t="shared" si="4"/>
        <v>3500</v>
      </c>
      <c r="P13" s="132">
        <f t="shared" si="4"/>
        <v>3500</v>
      </c>
      <c r="Q13" s="132">
        <f t="shared" si="4"/>
        <v>3500</v>
      </c>
      <c r="R13" s="132">
        <f t="shared" si="4"/>
        <v>3500</v>
      </c>
      <c r="S13" s="132">
        <f t="shared" si="4"/>
        <v>3500</v>
      </c>
      <c r="T13" s="132">
        <f t="shared" si="4"/>
        <v>3500</v>
      </c>
      <c r="U13" s="132">
        <f t="shared" si="4"/>
        <v>3500</v>
      </c>
      <c r="V13" s="132">
        <f t="shared" si="4"/>
        <v>3500</v>
      </c>
      <c r="W13" s="132">
        <f t="shared" si="4"/>
        <v>3500</v>
      </c>
      <c r="X13" s="132">
        <f t="shared" si="4"/>
        <v>3500</v>
      </c>
      <c r="Y13" s="132">
        <f t="shared" si="4"/>
        <v>3500</v>
      </c>
      <c r="Z13" s="132">
        <f t="shared" si="4"/>
        <v>3500</v>
      </c>
      <c r="AA13" s="132">
        <f t="shared" si="4"/>
        <v>3500</v>
      </c>
    </row>
    <row r="14" spans="2:27">
      <c r="B14" s="12" t="s">
        <v>224</v>
      </c>
      <c r="C14" s="12" t="s">
        <v>168</v>
      </c>
      <c r="D14" s="12" t="s">
        <v>225</v>
      </c>
      <c r="E14" s="131">
        <v>0</v>
      </c>
      <c r="F14" s="131">
        <f>E14</f>
        <v>0</v>
      </c>
      <c r="G14" s="421">
        <v>700</v>
      </c>
      <c r="H14" s="131">
        <f>G14</f>
        <v>700</v>
      </c>
      <c r="I14" s="131">
        <f t="shared" ref="I14:AA14" si="5">H14</f>
        <v>700</v>
      </c>
      <c r="J14" s="131">
        <f t="shared" si="5"/>
        <v>700</v>
      </c>
      <c r="K14" s="131">
        <f t="shared" si="5"/>
        <v>700</v>
      </c>
      <c r="L14" s="131">
        <f t="shared" si="5"/>
        <v>700</v>
      </c>
      <c r="M14" s="131">
        <f t="shared" si="5"/>
        <v>700</v>
      </c>
      <c r="N14" s="131">
        <f t="shared" si="5"/>
        <v>700</v>
      </c>
      <c r="O14" s="131">
        <f t="shared" si="5"/>
        <v>700</v>
      </c>
      <c r="P14" s="131">
        <f t="shared" si="5"/>
        <v>700</v>
      </c>
      <c r="Q14" s="131">
        <f t="shared" si="5"/>
        <v>700</v>
      </c>
      <c r="R14" s="131">
        <f t="shared" si="5"/>
        <v>700</v>
      </c>
      <c r="S14" s="131">
        <f t="shared" si="5"/>
        <v>700</v>
      </c>
      <c r="T14" s="131">
        <f t="shared" si="5"/>
        <v>700</v>
      </c>
      <c r="U14" s="131">
        <f t="shared" si="5"/>
        <v>700</v>
      </c>
      <c r="V14" s="131">
        <f t="shared" si="5"/>
        <v>700</v>
      </c>
      <c r="W14" s="131">
        <f t="shared" si="5"/>
        <v>700</v>
      </c>
      <c r="X14" s="131">
        <f t="shared" si="5"/>
        <v>700</v>
      </c>
      <c r="Y14" s="131">
        <f t="shared" si="5"/>
        <v>700</v>
      </c>
      <c r="Z14" s="131">
        <f t="shared" si="5"/>
        <v>700</v>
      </c>
      <c r="AA14" s="131">
        <f t="shared" si="5"/>
        <v>700</v>
      </c>
    </row>
    <row r="15" spans="2:27">
      <c r="B15" s="130" t="s">
        <v>224</v>
      </c>
      <c r="C15" s="130" t="s">
        <v>225</v>
      </c>
      <c r="D15" s="130" t="s">
        <v>168</v>
      </c>
      <c r="E15" s="132">
        <v>0</v>
      </c>
      <c r="F15" s="132">
        <f>E15</f>
        <v>0</v>
      </c>
      <c r="G15" s="422">
        <v>700</v>
      </c>
      <c r="H15" s="132">
        <f>G15</f>
        <v>700</v>
      </c>
      <c r="I15" s="132">
        <f t="shared" ref="I15:AA15" si="6">H15</f>
        <v>700</v>
      </c>
      <c r="J15" s="132">
        <f t="shared" si="6"/>
        <v>700</v>
      </c>
      <c r="K15" s="132">
        <f t="shared" si="6"/>
        <v>700</v>
      </c>
      <c r="L15" s="132">
        <f t="shared" si="6"/>
        <v>700</v>
      </c>
      <c r="M15" s="132">
        <f t="shared" si="6"/>
        <v>700</v>
      </c>
      <c r="N15" s="132">
        <f t="shared" si="6"/>
        <v>700</v>
      </c>
      <c r="O15" s="132">
        <f t="shared" si="6"/>
        <v>700</v>
      </c>
      <c r="P15" s="132">
        <f t="shared" si="6"/>
        <v>700</v>
      </c>
      <c r="Q15" s="132">
        <f t="shared" si="6"/>
        <v>700</v>
      </c>
      <c r="R15" s="132">
        <f t="shared" si="6"/>
        <v>700</v>
      </c>
      <c r="S15" s="132">
        <f t="shared" si="6"/>
        <v>700</v>
      </c>
      <c r="T15" s="132">
        <f t="shared" si="6"/>
        <v>700</v>
      </c>
      <c r="U15" s="132">
        <f t="shared" si="6"/>
        <v>700</v>
      </c>
      <c r="V15" s="132">
        <f t="shared" si="6"/>
        <v>700</v>
      </c>
      <c r="W15" s="132">
        <f t="shared" si="6"/>
        <v>700</v>
      </c>
      <c r="X15" s="132">
        <f t="shared" si="6"/>
        <v>700</v>
      </c>
      <c r="Y15" s="132">
        <f t="shared" si="6"/>
        <v>700</v>
      </c>
      <c r="Z15" s="132">
        <f t="shared" si="6"/>
        <v>700</v>
      </c>
      <c r="AA15" s="132">
        <f t="shared" si="6"/>
        <v>700</v>
      </c>
    </row>
    <row r="16" spans="2:27">
      <c r="B16" s="12" t="s">
        <v>227</v>
      </c>
      <c r="C16" s="12" t="s">
        <v>168</v>
      </c>
      <c r="D16" s="12" t="s">
        <v>228</v>
      </c>
      <c r="E16" s="131">
        <v>0</v>
      </c>
      <c r="F16" s="131">
        <f>E16</f>
        <v>0</v>
      </c>
      <c r="G16" s="131">
        <f>F16</f>
        <v>0</v>
      </c>
      <c r="H16" s="131">
        <f>G16</f>
        <v>0</v>
      </c>
      <c r="I16" s="131">
        <f>H16</f>
        <v>0</v>
      </c>
      <c r="J16" s="375"/>
      <c r="K16" s="421">
        <v>1400</v>
      </c>
      <c r="L16" s="131">
        <v>1400</v>
      </c>
      <c r="M16" s="131">
        <v>1400</v>
      </c>
      <c r="N16" s="131">
        <v>1400</v>
      </c>
      <c r="O16" s="131">
        <v>1400</v>
      </c>
      <c r="P16" s="131">
        <v>1400</v>
      </c>
      <c r="Q16" s="131">
        <v>1400</v>
      </c>
      <c r="R16" s="131">
        <v>1400</v>
      </c>
      <c r="S16" s="131">
        <v>1400</v>
      </c>
      <c r="T16" s="131">
        <v>1400</v>
      </c>
      <c r="U16" s="131">
        <v>1400</v>
      </c>
      <c r="V16" s="131">
        <v>1400</v>
      </c>
      <c r="W16" s="131">
        <v>1400</v>
      </c>
      <c r="X16" s="131">
        <v>1400</v>
      </c>
      <c r="Y16" s="131">
        <v>1400</v>
      </c>
      <c r="Z16" s="131">
        <v>1400</v>
      </c>
      <c r="AA16" s="131">
        <v>1400</v>
      </c>
    </row>
    <row r="17" spans="2:27">
      <c r="B17" s="12" t="s">
        <v>227</v>
      </c>
      <c r="C17" s="12" t="s">
        <v>228</v>
      </c>
      <c r="D17" s="12" t="s">
        <v>168</v>
      </c>
      <c r="E17" s="131">
        <v>0</v>
      </c>
      <c r="F17" s="131">
        <f>E17</f>
        <v>0</v>
      </c>
      <c r="G17" s="131">
        <f>F17</f>
        <v>0</v>
      </c>
      <c r="H17" s="131">
        <f>G17</f>
        <v>0</v>
      </c>
      <c r="I17" s="131">
        <f>H17</f>
        <v>0</v>
      </c>
      <c r="J17" s="375"/>
      <c r="K17" s="421">
        <v>1400</v>
      </c>
      <c r="L17" s="131">
        <v>1400</v>
      </c>
      <c r="M17" s="131">
        <v>1400</v>
      </c>
      <c r="N17" s="131">
        <v>1400</v>
      </c>
      <c r="O17" s="131">
        <v>1400</v>
      </c>
      <c r="P17" s="131">
        <v>1400</v>
      </c>
      <c r="Q17" s="131">
        <v>1400</v>
      </c>
      <c r="R17" s="131">
        <v>1400</v>
      </c>
      <c r="S17" s="131">
        <v>1400</v>
      </c>
      <c r="T17" s="131">
        <v>1400</v>
      </c>
      <c r="U17" s="131">
        <v>1400</v>
      </c>
      <c r="V17" s="131">
        <v>1400</v>
      </c>
      <c r="W17" s="131">
        <v>1400</v>
      </c>
      <c r="X17" s="131">
        <v>1400</v>
      </c>
      <c r="Y17" s="131">
        <v>1400</v>
      </c>
      <c r="Z17" s="131">
        <v>1400</v>
      </c>
      <c r="AA17" s="131">
        <v>1400</v>
      </c>
    </row>
    <row r="18" spans="2:27">
      <c r="B18" s="12"/>
      <c r="C18" s="12"/>
      <c r="E18" s="131"/>
      <c r="F18" s="131"/>
      <c r="G18" s="131"/>
      <c r="H18" s="131"/>
      <c r="I18" s="131"/>
      <c r="J18" s="131"/>
      <c r="K18" s="131"/>
      <c r="L18" s="131"/>
      <c r="M18" s="131"/>
      <c r="N18" s="131"/>
      <c r="O18" s="131"/>
      <c r="P18" s="131"/>
      <c r="Q18" s="131"/>
      <c r="R18" s="131"/>
      <c r="S18" s="131"/>
      <c r="T18" s="131"/>
      <c r="U18" s="131"/>
      <c r="V18" s="131"/>
      <c r="W18" s="131"/>
      <c r="X18" s="131"/>
      <c r="Y18" s="131"/>
      <c r="Z18" s="131"/>
      <c r="AA18" s="131"/>
    </row>
    <row r="19" spans="2:27">
      <c r="B19" s="1" t="s">
        <v>39</v>
      </c>
      <c r="C19" s="1"/>
      <c r="D19" s="1"/>
      <c r="E19" s="131"/>
      <c r="F19" s="131"/>
      <c r="G19" s="131"/>
      <c r="H19" s="131"/>
      <c r="I19" s="131"/>
      <c r="J19" s="131"/>
      <c r="K19" s="131"/>
      <c r="L19" s="131"/>
      <c r="M19" s="131"/>
      <c r="N19" s="131"/>
      <c r="O19" s="131"/>
      <c r="P19" s="131"/>
      <c r="Q19" s="131"/>
      <c r="R19" s="131"/>
      <c r="S19" s="131"/>
      <c r="T19" s="131"/>
      <c r="U19" s="131"/>
      <c r="V19" s="131"/>
      <c r="W19" s="131"/>
      <c r="X19" s="131"/>
      <c r="Y19" s="131"/>
      <c r="Z19" s="131"/>
      <c r="AA19" s="131"/>
    </row>
    <row r="20" spans="2:27">
      <c r="B20" s="12" t="s">
        <v>215</v>
      </c>
      <c r="C20" s="12" t="s">
        <v>169</v>
      </c>
      <c r="D20" s="12" t="s">
        <v>220</v>
      </c>
      <c r="E20" s="421">
        <v>1700</v>
      </c>
      <c r="F20" s="131">
        <f t="shared" ref="F20:AA20" si="7">E20</f>
        <v>1700</v>
      </c>
      <c r="G20" s="131">
        <f t="shared" si="7"/>
        <v>1700</v>
      </c>
      <c r="H20" s="131">
        <f t="shared" si="7"/>
        <v>1700</v>
      </c>
      <c r="I20" s="131">
        <f t="shared" si="7"/>
        <v>1700</v>
      </c>
      <c r="J20" s="131">
        <f t="shared" si="7"/>
        <v>1700</v>
      </c>
      <c r="K20" s="131">
        <f t="shared" si="7"/>
        <v>1700</v>
      </c>
      <c r="L20" s="131">
        <f t="shared" si="7"/>
        <v>1700</v>
      </c>
      <c r="M20" s="131">
        <f t="shared" si="7"/>
        <v>1700</v>
      </c>
      <c r="N20" s="131">
        <f t="shared" si="7"/>
        <v>1700</v>
      </c>
      <c r="O20" s="131">
        <f t="shared" si="7"/>
        <v>1700</v>
      </c>
      <c r="P20" s="131">
        <f t="shared" si="7"/>
        <v>1700</v>
      </c>
      <c r="Q20" s="131">
        <f t="shared" si="7"/>
        <v>1700</v>
      </c>
      <c r="R20" s="131">
        <f t="shared" si="7"/>
        <v>1700</v>
      </c>
      <c r="S20" s="131">
        <f t="shared" si="7"/>
        <v>1700</v>
      </c>
      <c r="T20" s="131">
        <f t="shared" si="7"/>
        <v>1700</v>
      </c>
      <c r="U20" s="131">
        <f t="shared" si="7"/>
        <v>1700</v>
      </c>
      <c r="V20" s="131">
        <f t="shared" si="7"/>
        <v>1700</v>
      </c>
      <c r="W20" s="131">
        <f t="shared" si="7"/>
        <v>1700</v>
      </c>
      <c r="X20" s="131">
        <f t="shared" si="7"/>
        <v>1700</v>
      </c>
      <c r="Y20" s="131">
        <f t="shared" si="7"/>
        <v>1700</v>
      </c>
      <c r="Z20" s="131">
        <f t="shared" si="7"/>
        <v>1700</v>
      </c>
      <c r="AA20" s="131">
        <f t="shared" si="7"/>
        <v>1700</v>
      </c>
    </row>
    <row r="21" spans="2:27">
      <c r="B21" s="130" t="s">
        <v>215</v>
      </c>
      <c r="C21" s="130" t="s">
        <v>220</v>
      </c>
      <c r="D21" s="130" t="s">
        <v>169</v>
      </c>
      <c r="E21" s="422">
        <v>1300</v>
      </c>
      <c r="F21" s="132">
        <f t="shared" ref="F21:AA21" si="8">E21</f>
        <v>1300</v>
      </c>
      <c r="G21" s="132">
        <f t="shared" si="8"/>
        <v>1300</v>
      </c>
      <c r="H21" s="132">
        <f t="shared" si="8"/>
        <v>1300</v>
      </c>
      <c r="I21" s="132">
        <f t="shared" si="8"/>
        <v>1300</v>
      </c>
      <c r="J21" s="132">
        <f t="shared" si="8"/>
        <v>1300</v>
      </c>
      <c r="K21" s="132">
        <f t="shared" si="8"/>
        <v>1300</v>
      </c>
      <c r="L21" s="132">
        <f t="shared" si="8"/>
        <v>1300</v>
      </c>
      <c r="M21" s="132">
        <f t="shared" si="8"/>
        <v>1300</v>
      </c>
      <c r="N21" s="132">
        <f t="shared" si="8"/>
        <v>1300</v>
      </c>
      <c r="O21" s="132">
        <f t="shared" si="8"/>
        <v>1300</v>
      </c>
      <c r="P21" s="132">
        <f t="shared" si="8"/>
        <v>1300</v>
      </c>
      <c r="Q21" s="132">
        <f t="shared" si="8"/>
        <v>1300</v>
      </c>
      <c r="R21" s="132">
        <f t="shared" si="8"/>
        <v>1300</v>
      </c>
      <c r="S21" s="132">
        <f t="shared" si="8"/>
        <v>1300</v>
      </c>
      <c r="T21" s="132">
        <f t="shared" si="8"/>
        <v>1300</v>
      </c>
      <c r="U21" s="132">
        <f t="shared" si="8"/>
        <v>1300</v>
      </c>
      <c r="V21" s="132">
        <f t="shared" si="8"/>
        <v>1300</v>
      </c>
      <c r="W21" s="132">
        <f t="shared" si="8"/>
        <v>1300</v>
      </c>
      <c r="X21" s="132">
        <f t="shared" si="8"/>
        <v>1300</v>
      </c>
      <c r="Y21" s="132">
        <f t="shared" si="8"/>
        <v>1300</v>
      </c>
      <c r="Z21" s="132">
        <f t="shared" si="8"/>
        <v>1300</v>
      </c>
      <c r="AA21" s="132">
        <f t="shared" si="8"/>
        <v>1300</v>
      </c>
    </row>
    <row r="22" spans="2:27">
      <c r="B22" s="12" t="s">
        <v>216</v>
      </c>
      <c r="C22" s="12" t="s">
        <v>169</v>
      </c>
      <c r="D22" s="12" t="s">
        <v>221</v>
      </c>
      <c r="E22" s="421">
        <v>585</v>
      </c>
      <c r="F22" s="131">
        <f t="shared" ref="F22:AA22" si="9">E22</f>
        <v>585</v>
      </c>
      <c r="G22" s="131">
        <f t="shared" si="9"/>
        <v>585</v>
      </c>
      <c r="H22" s="131">
        <f t="shared" si="9"/>
        <v>585</v>
      </c>
      <c r="I22" s="131">
        <f t="shared" si="9"/>
        <v>585</v>
      </c>
      <c r="J22" s="131">
        <f t="shared" si="9"/>
        <v>585</v>
      </c>
      <c r="K22" s="131">
        <f t="shared" si="9"/>
        <v>585</v>
      </c>
      <c r="L22" s="131">
        <f t="shared" si="9"/>
        <v>585</v>
      </c>
      <c r="M22" s="131">
        <f t="shared" si="9"/>
        <v>585</v>
      </c>
      <c r="N22" s="131">
        <f t="shared" si="9"/>
        <v>585</v>
      </c>
      <c r="O22" s="131">
        <f t="shared" si="9"/>
        <v>585</v>
      </c>
      <c r="P22" s="131">
        <f t="shared" si="9"/>
        <v>585</v>
      </c>
      <c r="Q22" s="131">
        <f t="shared" si="9"/>
        <v>585</v>
      </c>
      <c r="R22" s="131">
        <f t="shared" si="9"/>
        <v>585</v>
      </c>
      <c r="S22" s="131">
        <f t="shared" si="9"/>
        <v>585</v>
      </c>
      <c r="T22" s="131">
        <f t="shared" si="9"/>
        <v>585</v>
      </c>
      <c r="U22" s="131">
        <f t="shared" si="9"/>
        <v>585</v>
      </c>
      <c r="V22" s="131">
        <f t="shared" si="9"/>
        <v>585</v>
      </c>
      <c r="W22" s="131">
        <f t="shared" si="9"/>
        <v>585</v>
      </c>
      <c r="X22" s="131">
        <f t="shared" si="9"/>
        <v>585</v>
      </c>
      <c r="Y22" s="131">
        <f t="shared" si="9"/>
        <v>585</v>
      </c>
      <c r="Z22" s="131">
        <f t="shared" si="9"/>
        <v>585</v>
      </c>
      <c r="AA22" s="131">
        <f t="shared" si="9"/>
        <v>585</v>
      </c>
    </row>
    <row r="23" spans="2:27">
      <c r="B23" s="130" t="s">
        <v>216</v>
      </c>
      <c r="C23" s="130" t="s">
        <v>221</v>
      </c>
      <c r="D23" s="130" t="s">
        <v>169</v>
      </c>
      <c r="E23" s="422">
        <v>600</v>
      </c>
      <c r="F23" s="132">
        <f t="shared" ref="F23:AA25" si="10">E23</f>
        <v>600</v>
      </c>
      <c r="G23" s="132">
        <f t="shared" si="10"/>
        <v>600</v>
      </c>
      <c r="H23" s="132">
        <f t="shared" si="10"/>
        <v>600</v>
      </c>
      <c r="I23" s="132">
        <f t="shared" si="10"/>
        <v>600</v>
      </c>
      <c r="J23" s="132">
        <f t="shared" si="10"/>
        <v>600</v>
      </c>
      <c r="K23" s="132">
        <f t="shared" si="10"/>
        <v>600</v>
      </c>
      <c r="L23" s="132">
        <f t="shared" si="10"/>
        <v>600</v>
      </c>
      <c r="M23" s="132">
        <f t="shared" si="10"/>
        <v>600</v>
      </c>
      <c r="N23" s="132">
        <f t="shared" si="10"/>
        <v>600</v>
      </c>
      <c r="O23" s="132">
        <f t="shared" si="10"/>
        <v>600</v>
      </c>
      <c r="P23" s="132">
        <f t="shared" si="10"/>
        <v>600</v>
      </c>
      <c r="Q23" s="132">
        <f t="shared" si="10"/>
        <v>600</v>
      </c>
      <c r="R23" s="132">
        <f t="shared" si="10"/>
        <v>600</v>
      </c>
      <c r="S23" s="132">
        <f t="shared" si="10"/>
        <v>600</v>
      </c>
      <c r="T23" s="132">
        <f t="shared" si="10"/>
        <v>600</v>
      </c>
      <c r="U23" s="132">
        <f t="shared" si="10"/>
        <v>600</v>
      </c>
      <c r="V23" s="132">
        <f t="shared" si="10"/>
        <v>600</v>
      </c>
      <c r="W23" s="132">
        <f t="shared" si="10"/>
        <v>600</v>
      </c>
      <c r="X23" s="132">
        <f t="shared" si="10"/>
        <v>600</v>
      </c>
      <c r="Y23" s="132">
        <f t="shared" si="10"/>
        <v>600</v>
      </c>
      <c r="Z23" s="132">
        <f t="shared" si="10"/>
        <v>600</v>
      </c>
      <c r="AA23" s="132">
        <f t="shared" si="10"/>
        <v>600</v>
      </c>
    </row>
    <row r="24" spans="2:27">
      <c r="B24" s="12" t="s">
        <v>170</v>
      </c>
      <c r="C24" s="12" t="s">
        <v>169</v>
      </c>
      <c r="D24" s="12" t="s">
        <v>221</v>
      </c>
      <c r="E24" s="131">
        <v>0</v>
      </c>
      <c r="F24" s="421">
        <v>400</v>
      </c>
      <c r="G24" s="131">
        <f>F24</f>
        <v>400</v>
      </c>
      <c r="H24" s="131">
        <f t="shared" si="10"/>
        <v>400</v>
      </c>
      <c r="I24" s="131">
        <f t="shared" si="10"/>
        <v>400</v>
      </c>
      <c r="J24" s="131">
        <f t="shared" si="10"/>
        <v>400</v>
      </c>
      <c r="K24" s="131">
        <f t="shared" si="10"/>
        <v>400</v>
      </c>
      <c r="L24" s="131">
        <f t="shared" si="10"/>
        <v>400</v>
      </c>
      <c r="M24" s="131">
        <f t="shared" si="10"/>
        <v>400</v>
      </c>
      <c r="N24" s="131">
        <f t="shared" si="10"/>
        <v>400</v>
      </c>
      <c r="O24" s="131">
        <f t="shared" si="10"/>
        <v>400</v>
      </c>
      <c r="P24" s="131">
        <f t="shared" si="10"/>
        <v>400</v>
      </c>
      <c r="Q24" s="131">
        <f t="shared" si="10"/>
        <v>400</v>
      </c>
      <c r="R24" s="131">
        <f t="shared" si="10"/>
        <v>400</v>
      </c>
      <c r="S24" s="131">
        <f t="shared" si="10"/>
        <v>400</v>
      </c>
      <c r="T24" s="131">
        <f t="shared" si="10"/>
        <v>400</v>
      </c>
      <c r="U24" s="131">
        <f t="shared" si="10"/>
        <v>400</v>
      </c>
      <c r="V24" s="131">
        <f t="shared" si="10"/>
        <v>400</v>
      </c>
      <c r="W24" s="131">
        <f t="shared" si="10"/>
        <v>400</v>
      </c>
      <c r="X24" s="131">
        <f t="shared" si="10"/>
        <v>400</v>
      </c>
      <c r="Y24" s="131">
        <f t="shared" si="10"/>
        <v>400</v>
      </c>
      <c r="Z24" s="131">
        <f t="shared" si="10"/>
        <v>400</v>
      </c>
      <c r="AA24" s="131">
        <f t="shared" si="10"/>
        <v>400</v>
      </c>
    </row>
    <row r="25" spans="2:27">
      <c r="B25" s="12" t="s">
        <v>170</v>
      </c>
      <c r="C25" s="12" t="s">
        <v>221</v>
      </c>
      <c r="D25" s="12" t="s">
        <v>169</v>
      </c>
      <c r="E25" s="131">
        <v>0</v>
      </c>
      <c r="F25" s="421">
        <v>400</v>
      </c>
      <c r="G25" s="131">
        <f>F25</f>
        <v>400</v>
      </c>
      <c r="H25" s="131">
        <f t="shared" si="10"/>
        <v>400</v>
      </c>
      <c r="I25" s="131">
        <f t="shared" si="10"/>
        <v>400</v>
      </c>
      <c r="J25" s="131">
        <f t="shared" si="10"/>
        <v>400</v>
      </c>
      <c r="K25" s="131">
        <f t="shared" si="10"/>
        <v>400</v>
      </c>
      <c r="L25" s="131">
        <f t="shared" si="10"/>
        <v>400</v>
      </c>
      <c r="M25" s="131">
        <f t="shared" si="10"/>
        <v>400</v>
      </c>
      <c r="N25" s="131">
        <f t="shared" si="10"/>
        <v>400</v>
      </c>
      <c r="O25" s="131">
        <f t="shared" si="10"/>
        <v>400</v>
      </c>
      <c r="P25" s="131">
        <f t="shared" si="10"/>
        <v>400</v>
      </c>
      <c r="Q25" s="131">
        <f t="shared" si="10"/>
        <v>400</v>
      </c>
      <c r="R25" s="131">
        <f t="shared" si="10"/>
        <v>400</v>
      </c>
      <c r="S25" s="131">
        <f t="shared" si="10"/>
        <v>400</v>
      </c>
      <c r="T25" s="131">
        <f t="shared" si="10"/>
        <v>400</v>
      </c>
      <c r="U25" s="131">
        <f t="shared" si="10"/>
        <v>400</v>
      </c>
      <c r="V25" s="131">
        <f t="shared" si="10"/>
        <v>400</v>
      </c>
      <c r="W25" s="131">
        <f t="shared" si="10"/>
        <v>400</v>
      </c>
      <c r="X25" s="131">
        <f t="shared" si="10"/>
        <v>400</v>
      </c>
      <c r="Y25" s="131">
        <f t="shared" si="10"/>
        <v>400</v>
      </c>
      <c r="Z25" s="131">
        <f t="shared" si="10"/>
        <v>400</v>
      </c>
      <c r="AA25" s="131">
        <f t="shared" si="10"/>
        <v>400</v>
      </c>
    </row>
    <row r="27" spans="2:27" s="12" customFormat="1">
      <c r="B27" s="1" t="s">
        <v>226</v>
      </c>
    </row>
    <row r="28" spans="2:27">
      <c r="B28" s="12" t="s">
        <v>226</v>
      </c>
      <c r="C28" s="12" t="s">
        <v>168</v>
      </c>
      <c r="D28" s="12" t="s">
        <v>169</v>
      </c>
      <c r="E28" s="421">
        <v>590</v>
      </c>
      <c r="F28" s="131">
        <f>E28</f>
        <v>590</v>
      </c>
      <c r="G28" s="131">
        <f>F28</f>
        <v>590</v>
      </c>
      <c r="H28" s="131">
        <f t="shared" ref="H28:AA28" si="11">G28</f>
        <v>590</v>
      </c>
      <c r="I28" s="131">
        <f t="shared" si="11"/>
        <v>590</v>
      </c>
      <c r="J28" s="131">
        <f t="shared" si="11"/>
        <v>590</v>
      </c>
      <c r="K28" s="131">
        <f t="shared" si="11"/>
        <v>590</v>
      </c>
      <c r="L28" s="131">
        <f t="shared" si="11"/>
        <v>590</v>
      </c>
      <c r="M28" s="131">
        <f t="shared" si="11"/>
        <v>590</v>
      </c>
      <c r="N28" s="131">
        <f t="shared" si="11"/>
        <v>590</v>
      </c>
      <c r="O28" s="131">
        <f t="shared" si="11"/>
        <v>590</v>
      </c>
      <c r="P28" s="131">
        <f t="shared" si="11"/>
        <v>590</v>
      </c>
      <c r="Q28" s="131">
        <f t="shared" si="11"/>
        <v>590</v>
      </c>
      <c r="R28" s="131">
        <f t="shared" si="11"/>
        <v>590</v>
      </c>
      <c r="S28" s="131">
        <f t="shared" si="11"/>
        <v>590</v>
      </c>
      <c r="T28" s="131">
        <f t="shared" si="11"/>
        <v>590</v>
      </c>
      <c r="U28" s="131">
        <f t="shared" si="11"/>
        <v>590</v>
      </c>
      <c r="V28" s="131">
        <f t="shared" si="11"/>
        <v>590</v>
      </c>
      <c r="W28" s="131">
        <f t="shared" si="11"/>
        <v>590</v>
      </c>
      <c r="X28" s="131">
        <f t="shared" si="11"/>
        <v>590</v>
      </c>
      <c r="Y28" s="131">
        <f t="shared" si="11"/>
        <v>590</v>
      </c>
      <c r="Z28" s="131">
        <f t="shared" si="11"/>
        <v>590</v>
      </c>
      <c r="AA28" s="131">
        <f t="shared" si="11"/>
        <v>590</v>
      </c>
    </row>
    <row r="29" spans="2:27">
      <c r="B29" s="54" t="s">
        <v>226</v>
      </c>
      <c r="C29" s="54" t="s">
        <v>169</v>
      </c>
      <c r="D29" s="54" t="s">
        <v>168</v>
      </c>
      <c r="E29" s="423">
        <v>600</v>
      </c>
      <c r="F29" s="179">
        <f>E29</f>
        <v>600</v>
      </c>
      <c r="G29" s="179">
        <f>F29</f>
        <v>600</v>
      </c>
      <c r="H29" s="179">
        <f t="shared" ref="H29:AA29" si="12">G29</f>
        <v>600</v>
      </c>
      <c r="I29" s="179">
        <f t="shared" si="12"/>
        <v>600</v>
      </c>
      <c r="J29" s="179">
        <f t="shared" si="12"/>
        <v>600</v>
      </c>
      <c r="K29" s="179">
        <f t="shared" si="12"/>
        <v>600</v>
      </c>
      <c r="L29" s="179">
        <f t="shared" si="12"/>
        <v>600</v>
      </c>
      <c r="M29" s="179">
        <f t="shared" si="12"/>
        <v>600</v>
      </c>
      <c r="N29" s="179">
        <f t="shared" si="12"/>
        <v>600</v>
      </c>
      <c r="O29" s="179">
        <f t="shared" si="12"/>
        <v>600</v>
      </c>
      <c r="P29" s="179">
        <f t="shared" si="12"/>
        <v>600</v>
      </c>
      <c r="Q29" s="179">
        <f t="shared" si="12"/>
        <v>600</v>
      </c>
      <c r="R29" s="179">
        <f t="shared" si="12"/>
        <v>600</v>
      </c>
      <c r="S29" s="179">
        <f t="shared" si="12"/>
        <v>600</v>
      </c>
      <c r="T29" s="179">
        <f t="shared" si="12"/>
        <v>600</v>
      </c>
      <c r="U29" s="179">
        <f t="shared" si="12"/>
        <v>600</v>
      </c>
      <c r="V29" s="179">
        <f t="shared" si="12"/>
        <v>600</v>
      </c>
      <c r="W29" s="179">
        <f t="shared" si="12"/>
        <v>600</v>
      </c>
      <c r="X29" s="179">
        <f t="shared" si="12"/>
        <v>600</v>
      </c>
      <c r="Y29" s="179">
        <f t="shared" si="12"/>
        <v>600</v>
      </c>
      <c r="Z29" s="179">
        <f t="shared" si="12"/>
        <v>600</v>
      </c>
      <c r="AA29" s="179">
        <f t="shared" si="12"/>
        <v>600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4"/>
    <pageSetUpPr fitToPage="1"/>
  </sheetPr>
  <dimension ref="A1:AZ173"/>
  <sheetViews>
    <sheetView showGridLines="0" zoomScale="85" zoomScaleNormal="85" workbookViewId="0">
      <selection activeCell="B4" sqref="B4"/>
    </sheetView>
  </sheetViews>
  <sheetFormatPr defaultRowHeight="15" outlineLevelRow="1"/>
  <cols>
    <col min="1" max="1" width="5.7109375" style="12" customWidth="1"/>
    <col min="2" max="2" width="30.7109375" customWidth="1"/>
    <col min="3" max="3" width="20.5703125" customWidth="1"/>
    <col min="4" max="4" width="10.7109375" customWidth="1"/>
    <col min="5" max="6" width="9.7109375" bestFit="1" customWidth="1"/>
    <col min="7" max="9" width="9.28515625" bestFit="1" customWidth="1"/>
    <col min="10" max="15" width="9.7109375" bestFit="1" customWidth="1"/>
    <col min="16" max="16" width="9.140625" customWidth="1"/>
    <col min="17" max="18" width="9.7109375" bestFit="1" customWidth="1"/>
    <col min="19" max="27" width="9.28515625" bestFit="1" customWidth="1"/>
  </cols>
  <sheetData>
    <row r="1" spans="2:27" s="61" customFormat="1" ht="21">
      <c r="B1" s="61" t="s">
        <v>272</v>
      </c>
    </row>
    <row r="4" spans="2:27" s="63" customFormat="1">
      <c r="B4" s="63" t="s">
        <v>280</v>
      </c>
    </row>
    <row r="5" spans="2:27" s="12" customFormat="1"/>
    <row r="6" spans="2:27" s="12" customFormat="1">
      <c r="B6" s="56" t="s">
        <v>279</v>
      </c>
      <c r="C6" s="56"/>
      <c r="D6" s="56" t="s">
        <v>1</v>
      </c>
      <c r="E6" s="67" t="s">
        <v>243</v>
      </c>
    </row>
    <row r="7" spans="2:27">
      <c r="B7" s="53" t="s">
        <v>281</v>
      </c>
      <c r="C7" s="53"/>
      <c r="D7" s="53" t="s">
        <v>284</v>
      </c>
      <c r="E7" s="113">
        <f>E8*3.6/1000</f>
        <v>4.3560000000000001E-2</v>
      </c>
      <c r="I7" s="317"/>
      <c r="O7" s="316"/>
    </row>
    <row r="8" spans="2:27">
      <c r="B8" s="53" t="s">
        <v>282</v>
      </c>
      <c r="C8" s="53"/>
      <c r="D8" s="53" t="s">
        <v>283</v>
      </c>
      <c r="E8" s="397">
        <v>12.1</v>
      </c>
    </row>
    <row r="10" spans="2:27" s="12" customFormat="1"/>
    <row r="11" spans="2:27" s="63" customFormat="1">
      <c r="B11" s="63" t="s">
        <v>485</v>
      </c>
    </row>
    <row r="13" spans="2:27">
      <c r="B13" s="56" t="s">
        <v>273</v>
      </c>
      <c r="C13" s="56"/>
      <c r="D13" s="56" t="s">
        <v>1</v>
      </c>
      <c r="E13" s="67">
        <v>2018</v>
      </c>
      <c r="F13" s="67">
        <v>2019</v>
      </c>
      <c r="G13" s="67">
        <v>2020</v>
      </c>
      <c r="H13" s="67">
        <v>2021</v>
      </c>
      <c r="I13" s="67">
        <v>2022</v>
      </c>
      <c r="J13" s="67">
        <v>2023</v>
      </c>
      <c r="K13" s="67">
        <v>2024</v>
      </c>
      <c r="L13" s="67">
        <v>2025</v>
      </c>
      <c r="M13" s="67">
        <v>2026</v>
      </c>
      <c r="N13" s="67">
        <v>2027</v>
      </c>
      <c r="O13" s="67">
        <v>2028</v>
      </c>
      <c r="P13" s="67">
        <v>2029</v>
      </c>
      <c r="Q13" s="67">
        <v>2030</v>
      </c>
      <c r="R13" s="67">
        <v>2031</v>
      </c>
      <c r="S13" s="67">
        <v>2032</v>
      </c>
      <c r="T13" s="67">
        <v>2033</v>
      </c>
      <c r="U13" s="67">
        <v>2034</v>
      </c>
      <c r="V13" s="67">
        <v>2035</v>
      </c>
      <c r="W13" s="67">
        <v>2036</v>
      </c>
      <c r="X13" s="67">
        <v>2037</v>
      </c>
      <c r="Y13" s="67">
        <v>2038</v>
      </c>
      <c r="Z13" s="67">
        <v>2039</v>
      </c>
      <c r="AA13" s="67">
        <v>2040</v>
      </c>
    </row>
    <row r="14" spans="2:27">
      <c r="B14" s="282" t="s">
        <v>208</v>
      </c>
      <c r="C14" s="53"/>
      <c r="D14" s="53" t="s">
        <v>276</v>
      </c>
      <c r="E14" s="274">
        <f t="shared" ref="E14:AA14" si="0">E31/$E$7</f>
        <v>2261.9763870034135</v>
      </c>
      <c r="F14" s="274">
        <f t="shared" si="0"/>
        <v>2213.5239849687609</v>
      </c>
      <c r="G14" s="274">
        <f t="shared" si="0"/>
        <v>2205.3696373583052</v>
      </c>
      <c r="H14" s="274">
        <f t="shared" si="0"/>
        <v>2108.1185593192936</v>
      </c>
      <c r="I14" s="274">
        <f t="shared" si="0"/>
        <v>2032.5530625594106</v>
      </c>
      <c r="J14" s="274">
        <f t="shared" si="0"/>
        <v>2015.2086542699649</v>
      </c>
      <c r="K14" s="274">
        <f t="shared" si="0"/>
        <v>1961.2032354117694</v>
      </c>
      <c r="L14" s="274">
        <f t="shared" si="0"/>
        <v>1930.3413146447992</v>
      </c>
      <c r="M14" s="274">
        <f t="shared" si="0"/>
        <v>1861.3207448692917</v>
      </c>
      <c r="N14" s="274">
        <f t="shared" si="0"/>
        <v>1804.8005152902006</v>
      </c>
      <c r="O14" s="274">
        <f t="shared" si="0"/>
        <v>1752.6974886731148</v>
      </c>
      <c r="P14" s="274">
        <f t="shared" si="0"/>
        <v>1695.8079499715864</v>
      </c>
      <c r="Q14" s="274">
        <f t="shared" si="0"/>
        <v>1693.7941253613369</v>
      </c>
      <c r="R14" s="274">
        <f t="shared" si="0"/>
        <v>1645.4720981913536</v>
      </c>
      <c r="S14" s="274">
        <f t="shared" si="0"/>
        <v>1608.2408831636947</v>
      </c>
      <c r="T14" s="274">
        <f t="shared" si="0"/>
        <v>1565.8342555824406</v>
      </c>
      <c r="U14" s="274">
        <f t="shared" si="0"/>
        <v>1528.6827291172553</v>
      </c>
      <c r="V14" s="274">
        <f t="shared" si="0"/>
        <v>1475.3651645563671</v>
      </c>
      <c r="W14" s="274">
        <f t="shared" si="0"/>
        <v>1467.3608638999749</v>
      </c>
      <c r="X14" s="274">
        <f t="shared" si="0"/>
        <v>1481.1448211937857</v>
      </c>
      <c r="Y14" s="274">
        <f t="shared" si="0"/>
        <v>1487.2018169822638</v>
      </c>
      <c r="Z14" s="274">
        <f t="shared" si="0"/>
        <v>1483.7876450332492</v>
      </c>
      <c r="AA14" s="274">
        <f t="shared" si="0"/>
        <v>1481.8702663491642</v>
      </c>
    </row>
    <row r="15" spans="2:27" s="281" customFormat="1">
      <c r="B15" s="282" t="s">
        <v>467</v>
      </c>
      <c r="C15" s="282"/>
      <c r="D15" s="328" t="s">
        <v>276</v>
      </c>
      <c r="E15" s="274">
        <f t="shared" ref="E15:AA15" si="1">E32/$E$7</f>
        <v>197.8449290888683</v>
      </c>
      <c r="F15" s="274">
        <f t="shared" si="1"/>
        <v>268.47137409447981</v>
      </c>
      <c r="G15" s="274">
        <f t="shared" si="1"/>
        <v>303.75876568717445</v>
      </c>
      <c r="H15" s="274">
        <f t="shared" si="1"/>
        <v>348.2865171070975</v>
      </c>
      <c r="I15" s="274">
        <f t="shared" si="1"/>
        <v>376.28937565894586</v>
      </c>
      <c r="J15" s="274">
        <f t="shared" si="1"/>
        <v>405.05225869809152</v>
      </c>
      <c r="K15" s="274">
        <f t="shared" si="1"/>
        <v>405.05225869809152</v>
      </c>
      <c r="L15" s="274">
        <f t="shared" si="1"/>
        <v>405.05225869809152</v>
      </c>
      <c r="M15" s="274">
        <f t="shared" si="1"/>
        <v>405.05225869809152</v>
      </c>
      <c r="N15" s="274">
        <f t="shared" si="1"/>
        <v>405.05225869809152</v>
      </c>
      <c r="O15" s="274">
        <f t="shared" si="1"/>
        <v>405.05225869809152</v>
      </c>
      <c r="P15" s="274">
        <f t="shared" si="1"/>
        <v>405.05225869809152</v>
      </c>
      <c r="Q15" s="274">
        <f t="shared" si="1"/>
        <v>405.05225869809152</v>
      </c>
      <c r="R15" s="274">
        <f t="shared" si="1"/>
        <v>408.16503099173502</v>
      </c>
      <c r="S15" s="274">
        <f t="shared" si="1"/>
        <v>411.27780328537852</v>
      </c>
      <c r="T15" s="274">
        <f t="shared" si="1"/>
        <v>414.39057557902203</v>
      </c>
      <c r="U15" s="274">
        <f t="shared" si="1"/>
        <v>417.50334787266564</v>
      </c>
      <c r="V15" s="274">
        <f t="shared" si="1"/>
        <v>420.61612016630914</v>
      </c>
      <c r="W15" s="274">
        <f t="shared" si="1"/>
        <v>423.7288924599527</v>
      </c>
      <c r="X15" s="274">
        <f t="shared" si="1"/>
        <v>426.84166475359626</v>
      </c>
      <c r="Y15" s="274">
        <f t="shared" si="1"/>
        <v>429.95443704723982</v>
      </c>
      <c r="Z15" s="274">
        <f t="shared" si="1"/>
        <v>433.06720934088332</v>
      </c>
      <c r="AA15" s="274">
        <f t="shared" si="1"/>
        <v>436.17998163452694</v>
      </c>
    </row>
    <row r="16" spans="2:27" s="281" customFormat="1">
      <c r="B16" s="282" t="s">
        <v>457</v>
      </c>
      <c r="C16" s="282"/>
      <c r="D16" s="282" t="s">
        <v>276</v>
      </c>
      <c r="E16" s="274">
        <f t="shared" ref="E16:AA18" si="2">E33/$E$7</f>
        <v>517.78758857351124</v>
      </c>
      <c r="F16" s="274">
        <f t="shared" si="2"/>
        <v>487.12092492492843</v>
      </c>
      <c r="G16" s="274">
        <f t="shared" si="2"/>
        <v>496.54641734117087</v>
      </c>
      <c r="H16" s="274">
        <f t="shared" si="2"/>
        <v>411.80891260711081</v>
      </c>
      <c r="I16" s="274">
        <f t="shared" si="2"/>
        <v>348.25034067454544</v>
      </c>
      <c r="J16" s="274">
        <f t="shared" si="2"/>
        <v>340.8186211011286</v>
      </c>
      <c r="K16" s="274">
        <f t="shared" si="2"/>
        <v>296.46644979336054</v>
      </c>
      <c r="L16" s="274">
        <f t="shared" si="2"/>
        <v>275.36586786151008</v>
      </c>
      <c r="M16" s="274">
        <f t="shared" si="2"/>
        <v>248.2073669313798</v>
      </c>
      <c r="N16" s="274">
        <f t="shared" si="2"/>
        <v>232.6055137829008</v>
      </c>
      <c r="O16" s="274">
        <f t="shared" si="2"/>
        <v>220.88871454876758</v>
      </c>
      <c r="P16" s="274">
        <f t="shared" si="2"/>
        <v>203.87013422438272</v>
      </c>
      <c r="Q16" s="274">
        <f t="shared" si="2"/>
        <v>241.88550995520094</v>
      </c>
      <c r="R16" s="274">
        <f t="shared" si="2"/>
        <v>215.12421168038668</v>
      </c>
      <c r="S16" s="274">
        <f t="shared" si="2"/>
        <v>199.13136050241729</v>
      </c>
      <c r="T16" s="274">
        <f t="shared" si="2"/>
        <v>177.91480790408198</v>
      </c>
      <c r="U16" s="274">
        <f t="shared" si="2"/>
        <v>161.88688177445042</v>
      </c>
      <c r="V16" s="274">
        <f t="shared" si="2"/>
        <v>129.94615021991407</v>
      </c>
      <c r="W16" s="274">
        <f t="shared" si="2"/>
        <v>120.15196905281063</v>
      </c>
      <c r="X16" s="274">
        <f t="shared" si="2"/>
        <v>133.36865607637398</v>
      </c>
      <c r="Y16" s="274">
        <f t="shared" si="2"/>
        <v>139.7135470762577</v>
      </c>
      <c r="Z16" s="274">
        <f t="shared" si="2"/>
        <v>137.31133816372045</v>
      </c>
      <c r="AA16" s="274">
        <f t="shared" si="2"/>
        <v>137.21881675522283</v>
      </c>
    </row>
    <row r="17" spans="2:51" s="281" customFormat="1">
      <c r="B17" s="282" t="s">
        <v>342</v>
      </c>
      <c r="C17" s="282"/>
      <c r="D17" s="282" t="s">
        <v>276</v>
      </c>
      <c r="E17" s="274">
        <f t="shared" ref="E17:S17" si="3">E34/$E$7</f>
        <v>1041.2640550392753</v>
      </c>
      <c r="F17" s="274">
        <f t="shared" si="3"/>
        <v>1033.0127030435563</v>
      </c>
      <c r="G17" s="274">
        <f t="shared" si="3"/>
        <v>1024.7613525295253</v>
      </c>
      <c r="H17" s="274">
        <f t="shared" si="3"/>
        <v>1021.3479504581301</v>
      </c>
      <c r="I17" s="274">
        <f t="shared" si="3"/>
        <v>1017.9226253221179</v>
      </c>
      <c r="J17" s="274">
        <f t="shared" si="3"/>
        <v>1015.7845844190729</v>
      </c>
      <c r="K17" s="274">
        <f t="shared" si="3"/>
        <v>1013.6465240752495</v>
      </c>
      <c r="L17" s="274">
        <f t="shared" si="3"/>
        <v>1011.5084526300034</v>
      </c>
      <c r="M17" s="274">
        <f t="shared" si="3"/>
        <v>996.0232366965962</v>
      </c>
      <c r="N17" s="274">
        <f t="shared" si="3"/>
        <v>980.53801124473512</v>
      </c>
      <c r="O17" s="274">
        <f t="shared" si="3"/>
        <v>965.04699414641686</v>
      </c>
      <c r="P17" s="274">
        <f t="shared" si="3"/>
        <v>949.56218855227917</v>
      </c>
      <c r="Q17" s="274">
        <f t="shared" si="3"/>
        <v>934.07736527263967</v>
      </c>
      <c r="R17" s="274">
        <f t="shared" si="3"/>
        <v>931.01199133328748</v>
      </c>
      <c r="S17" s="274">
        <f t="shared" si="3"/>
        <v>927.94664775285719</v>
      </c>
      <c r="T17" s="274">
        <f t="shared" si="2"/>
        <v>924.88150906552437</v>
      </c>
      <c r="U17" s="274">
        <f t="shared" si="2"/>
        <v>921.81625721854027</v>
      </c>
      <c r="V17" s="274">
        <f t="shared" si="2"/>
        <v>918.75099496106463</v>
      </c>
      <c r="W17" s="274">
        <f t="shared" si="2"/>
        <v>930.57938919548837</v>
      </c>
      <c r="X17" s="274">
        <f t="shared" si="2"/>
        <v>942.40728814701401</v>
      </c>
      <c r="Y17" s="274">
        <f t="shared" si="2"/>
        <v>954.23537427799374</v>
      </c>
      <c r="Z17" s="274">
        <f t="shared" si="2"/>
        <v>966.06346632970144</v>
      </c>
      <c r="AA17" s="274">
        <f t="shared" si="2"/>
        <v>977.89166479226617</v>
      </c>
    </row>
    <row r="18" spans="2:51" s="330" customFormat="1">
      <c r="B18" s="328" t="s">
        <v>341</v>
      </c>
      <c r="C18" s="328"/>
      <c r="D18" s="328" t="s">
        <v>276</v>
      </c>
      <c r="E18" s="274">
        <f t="shared" si="2"/>
        <v>666.33830511117048</v>
      </c>
      <c r="F18" s="274">
        <f t="shared" si="2"/>
        <v>656.5861396130208</v>
      </c>
      <c r="G18" s="274">
        <f t="shared" si="2"/>
        <v>646.83397411487351</v>
      </c>
      <c r="H18" s="274">
        <f t="shared" si="2"/>
        <v>636.91040464237358</v>
      </c>
      <c r="I18" s="274">
        <f t="shared" si="2"/>
        <v>626.98683516987376</v>
      </c>
      <c r="J18" s="274">
        <f t="shared" si="2"/>
        <v>617.06326569737394</v>
      </c>
      <c r="K18" s="274">
        <f t="shared" si="2"/>
        <v>607.139696224874</v>
      </c>
      <c r="L18" s="274">
        <f t="shared" si="2"/>
        <v>597.21612675237407</v>
      </c>
      <c r="M18" s="274">
        <f t="shared" si="2"/>
        <v>567.53634387826264</v>
      </c>
      <c r="N18" s="274">
        <f t="shared" si="2"/>
        <v>537.85656100414838</v>
      </c>
      <c r="O18" s="274">
        <f t="shared" si="2"/>
        <v>508.17677813003667</v>
      </c>
      <c r="P18" s="274">
        <f t="shared" si="2"/>
        <v>478.49699525592519</v>
      </c>
      <c r="Q18" s="274">
        <f t="shared" si="2"/>
        <v>448.81721238181098</v>
      </c>
      <c r="R18" s="274">
        <f t="shared" si="2"/>
        <v>424.78211755882381</v>
      </c>
      <c r="S18" s="274">
        <f t="shared" si="2"/>
        <v>400.74702273583688</v>
      </c>
      <c r="T18" s="274">
        <f t="shared" si="2"/>
        <v>376.71192791284972</v>
      </c>
      <c r="U18" s="274">
        <f t="shared" si="2"/>
        <v>352.67683308986011</v>
      </c>
      <c r="V18" s="274">
        <f t="shared" si="2"/>
        <v>328.64173826687306</v>
      </c>
      <c r="W18" s="274">
        <f t="shared" si="2"/>
        <v>313.09410844183458</v>
      </c>
      <c r="X18" s="274">
        <f t="shared" si="2"/>
        <v>297.54647861679621</v>
      </c>
      <c r="Y18" s="274">
        <f t="shared" si="2"/>
        <v>281.99884879175772</v>
      </c>
      <c r="Z18" s="274">
        <f t="shared" si="2"/>
        <v>266.45121896671895</v>
      </c>
      <c r="AA18" s="274">
        <f t="shared" si="2"/>
        <v>250.90358914168024</v>
      </c>
    </row>
    <row r="19" spans="2:51" s="281" customFormat="1">
      <c r="B19" s="282" t="s">
        <v>456</v>
      </c>
      <c r="C19" s="282"/>
      <c r="D19" s="282" t="s">
        <v>276</v>
      </c>
      <c r="E19" s="274">
        <f t="shared" ref="E19:AA19" si="4">E36/$E$7</f>
        <v>18.036016677835086</v>
      </c>
      <c r="F19" s="274">
        <f t="shared" si="4"/>
        <v>18.285659094067906</v>
      </c>
      <c r="G19" s="274">
        <f t="shared" si="4"/>
        <v>18.741198387982344</v>
      </c>
      <c r="H19" s="274">
        <f t="shared" si="4"/>
        <v>19.583508455795442</v>
      </c>
      <c r="I19" s="274">
        <f t="shared" si="4"/>
        <v>20.944390065859309</v>
      </c>
      <c r="J19" s="274">
        <f t="shared" si="4"/>
        <v>23.112223554244206</v>
      </c>
      <c r="K19" s="274">
        <f t="shared" si="4"/>
        <v>25.539517649009291</v>
      </c>
      <c r="L19" s="274">
        <f t="shared" si="4"/>
        <v>27.858731560505362</v>
      </c>
      <c r="M19" s="274">
        <f t="shared" si="4"/>
        <v>31.267996050827609</v>
      </c>
      <c r="N19" s="274">
        <f t="shared" si="4"/>
        <v>35.620962474372099</v>
      </c>
      <c r="O19" s="274">
        <f t="shared" si="4"/>
        <v>40.511869592030706</v>
      </c>
      <c r="P19" s="274">
        <f t="shared" si="4"/>
        <v>45.911834211317966</v>
      </c>
      <c r="Q19" s="274">
        <f t="shared" si="4"/>
        <v>51.153574552184864</v>
      </c>
      <c r="R19" s="274">
        <f t="shared" si="4"/>
        <v>56.726825922220009</v>
      </c>
      <c r="S19" s="274">
        <f t="shared" si="4"/>
        <v>62.622411978812593</v>
      </c>
      <c r="T19" s="274">
        <f t="shared" si="4"/>
        <v>68.566082009078656</v>
      </c>
      <c r="U19" s="274">
        <f t="shared" si="4"/>
        <v>74.576339846363638</v>
      </c>
      <c r="V19" s="274">
        <f t="shared" si="4"/>
        <v>80.333375423339319</v>
      </c>
      <c r="W19" s="274">
        <f t="shared" si="4"/>
        <v>85.842491524665363</v>
      </c>
      <c r="X19" s="274">
        <f t="shared" si="4"/>
        <v>90.129492668425641</v>
      </c>
      <c r="Y19" s="274">
        <f t="shared" si="4"/>
        <v>93.561141151078616</v>
      </c>
      <c r="Z19" s="274">
        <f t="shared" si="4"/>
        <v>96.268715887932387</v>
      </c>
      <c r="AA19" s="274">
        <f t="shared" si="4"/>
        <v>98.163289974819008</v>
      </c>
    </row>
    <row r="20" spans="2:51" s="281" customFormat="1">
      <c r="B20" s="282" t="s">
        <v>521</v>
      </c>
      <c r="C20" s="282"/>
      <c r="D20" s="282" t="s">
        <v>276</v>
      </c>
      <c r="E20" s="274">
        <f t="shared" ref="E20:AA20" si="5">E37/$E$7</f>
        <v>18.550421601621476</v>
      </c>
      <c r="F20" s="274">
        <f t="shared" si="5"/>
        <v>18.518558293187191</v>
      </c>
      <c r="G20" s="274">
        <f t="shared" si="5"/>
        <v>18.486694984752919</v>
      </c>
      <c r="H20" s="274">
        <f t="shared" si="5"/>
        <v>18.467783155883641</v>
      </c>
      <c r="I20" s="274">
        <f t="shared" si="5"/>
        <v>18.448871327014377</v>
      </c>
      <c r="J20" s="274">
        <f t="shared" si="5"/>
        <v>18.429959498145102</v>
      </c>
      <c r="K20" s="274">
        <f t="shared" si="5"/>
        <v>18.411047669275813</v>
      </c>
      <c r="L20" s="274">
        <f t="shared" si="5"/>
        <v>18.392135840406546</v>
      </c>
      <c r="M20" s="274">
        <f t="shared" si="5"/>
        <v>18.285801312225313</v>
      </c>
      <c r="N20" s="274">
        <f t="shared" si="5"/>
        <v>18.179466784044077</v>
      </c>
      <c r="O20" s="274">
        <f t="shared" si="5"/>
        <v>18.073132255862834</v>
      </c>
      <c r="P20" s="274">
        <f t="shared" si="5"/>
        <v>17.966797727681598</v>
      </c>
      <c r="Q20" s="274">
        <f t="shared" si="5"/>
        <v>17.860463199500362</v>
      </c>
      <c r="R20" s="274">
        <f t="shared" si="5"/>
        <v>17.826951696635494</v>
      </c>
      <c r="S20" s="274">
        <f t="shared" si="5"/>
        <v>17.793440193770628</v>
      </c>
      <c r="T20" s="274">
        <f t="shared" si="5"/>
        <v>17.75992869090576</v>
      </c>
      <c r="U20" s="274">
        <f t="shared" si="5"/>
        <v>17.726417188040891</v>
      </c>
      <c r="V20" s="274">
        <f t="shared" si="5"/>
        <v>17.692905685176026</v>
      </c>
      <c r="W20" s="274">
        <f t="shared" si="5"/>
        <v>17.692905685176026</v>
      </c>
      <c r="X20" s="274">
        <f t="shared" si="5"/>
        <v>17.692905685176022</v>
      </c>
      <c r="Y20" s="274">
        <f t="shared" si="5"/>
        <v>17.692905685176022</v>
      </c>
      <c r="Z20" s="274">
        <f t="shared" si="5"/>
        <v>17.692905685176026</v>
      </c>
      <c r="AA20" s="274">
        <f t="shared" si="5"/>
        <v>17.692905685176026</v>
      </c>
    </row>
    <row r="21" spans="2:51">
      <c r="B21" s="53" t="s">
        <v>274</v>
      </c>
      <c r="C21" s="53"/>
      <c r="D21" s="53" t="s">
        <v>276</v>
      </c>
      <c r="E21" s="381">
        <v>900</v>
      </c>
      <c r="F21" s="381">
        <v>900</v>
      </c>
      <c r="G21" s="381">
        <v>900</v>
      </c>
      <c r="H21" s="381">
        <v>900</v>
      </c>
      <c r="I21" s="381">
        <v>900</v>
      </c>
      <c r="J21" s="381">
        <v>900</v>
      </c>
      <c r="K21" s="381">
        <v>900</v>
      </c>
      <c r="L21" s="381">
        <v>900</v>
      </c>
      <c r="M21" s="381">
        <v>864</v>
      </c>
      <c r="N21" s="381">
        <v>828</v>
      </c>
      <c r="O21" s="381">
        <v>791.99999999999989</v>
      </c>
      <c r="P21" s="381">
        <v>755.99999999999989</v>
      </c>
      <c r="Q21" s="381">
        <v>719.99999999999989</v>
      </c>
      <c r="R21" s="381">
        <v>683.99999999999989</v>
      </c>
      <c r="S21" s="381">
        <v>647.99999999999977</v>
      </c>
      <c r="T21" s="381">
        <v>611.99999999999977</v>
      </c>
      <c r="U21" s="381">
        <v>575.99999999999977</v>
      </c>
      <c r="V21" s="381">
        <v>539.99999999999966</v>
      </c>
      <c r="W21" s="381">
        <v>503.99999999999966</v>
      </c>
      <c r="X21" s="381">
        <v>467.99999999999966</v>
      </c>
      <c r="Y21" s="381">
        <v>431.9999999999996</v>
      </c>
      <c r="Z21" s="381">
        <v>395.9999999999996</v>
      </c>
      <c r="AA21" s="381">
        <v>359.99999999999955</v>
      </c>
    </row>
    <row r="22" spans="2:51">
      <c r="B22" s="56" t="str">
        <f>"I alt, "&amp;B14&amp;" og "&amp;B21</f>
        <v>I alt, Danmark og Sverige</v>
      </c>
      <c r="C22" s="56"/>
      <c r="D22" s="56" t="s">
        <v>276</v>
      </c>
      <c r="E22" s="72">
        <f t="shared" ref="E22:AA22" si="6">E14+E21</f>
        <v>3161.9763870034135</v>
      </c>
      <c r="F22" s="72">
        <f t="shared" si="6"/>
        <v>3113.5239849687609</v>
      </c>
      <c r="G22" s="72">
        <f t="shared" si="6"/>
        <v>3105.3696373583052</v>
      </c>
      <c r="H22" s="72">
        <f t="shared" si="6"/>
        <v>3008.1185593192936</v>
      </c>
      <c r="I22" s="72">
        <f t="shared" si="6"/>
        <v>2932.5530625594106</v>
      </c>
      <c r="J22" s="72">
        <f t="shared" si="6"/>
        <v>2915.2086542699649</v>
      </c>
      <c r="K22" s="72">
        <f t="shared" si="6"/>
        <v>2861.2032354117691</v>
      </c>
      <c r="L22" s="72">
        <f t="shared" si="6"/>
        <v>2830.3413146447992</v>
      </c>
      <c r="M22" s="72">
        <f t="shared" si="6"/>
        <v>2725.320744869292</v>
      </c>
      <c r="N22" s="72">
        <f t="shared" si="6"/>
        <v>2632.8005152902006</v>
      </c>
      <c r="O22" s="72">
        <f t="shared" si="6"/>
        <v>2544.6974886731145</v>
      </c>
      <c r="P22" s="72">
        <f t="shared" si="6"/>
        <v>2451.8079499715864</v>
      </c>
      <c r="Q22" s="72">
        <f t="shared" si="6"/>
        <v>2413.7941253613367</v>
      </c>
      <c r="R22" s="72">
        <f t="shared" si="6"/>
        <v>2329.4720981913533</v>
      </c>
      <c r="S22" s="72">
        <f t="shared" si="6"/>
        <v>2256.2408831636944</v>
      </c>
      <c r="T22" s="72">
        <f t="shared" si="6"/>
        <v>2177.8342555824402</v>
      </c>
      <c r="U22" s="72">
        <f t="shared" si="6"/>
        <v>2104.6827291172549</v>
      </c>
      <c r="V22" s="72">
        <f t="shared" si="6"/>
        <v>2015.3651645563668</v>
      </c>
      <c r="W22" s="72">
        <f t="shared" si="6"/>
        <v>1971.3608638999744</v>
      </c>
      <c r="X22" s="72">
        <f t="shared" si="6"/>
        <v>1949.1448211937854</v>
      </c>
      <c r="Y22" s="72">
        <f t="shared" si="6"/>
        <v>1919.2018169822634</v>
      </c>
      <c r="Z22" s="72">
        <f t="shared" si="6"/>
        <v>1879.7876450332487</v>
      </c>
      <c r="AA22" s="72">
        <f t="shared" si="6"/>
        <v>1841.8702663491638</v>
      </c>
    </row>
    <row r="23" spans="2:51">
      <c r="B23" s="53"/>
      <c r="C23" s="53"/>
      <c r="D23" s="53"/>
      <c r="E23" s="68"/>
      <c r="F23" s="68"/>
      <c r="G23" s="68"/>
      <c r="H23" s="68"/>
      <c r="I23" s="68"/>
      <c r="J23" s="68"/>
      <c r="K23" s="68"/>
      <c r="L23" s="68"/>
      <c r="M23" s="68"/>
      <c r="N23" s="68"/>
      <c r="O23" s="68"/>
      <c r="P23" s="68"/>
      <c r="Q23" s="68"/>
      <c r="R23" s="68"/>
      <c r="S23" s="68"/>
      <c r="T23" s="68"/>
      <c r="U23" s="68"/>
      <c r="V23" s="68"/>
      <c r="W23" s="68"/>
      <c r="X23" s="68"/>
      <c r="Y23" s="68"/>
      <c r="Z23" s="68"/>
      <c r="AA23" s="68"/>
    </row>
    <row r="24" spans="2:51">
      <c r="B24" s="53" t="s">
        <v>275</v>
      </c>
      <c r="C24" s="53"/>
      <c r="D24" s="53" t="s">
        <v>276</v>
      </c>
      <c r="E24" s="382">
        <v>493.20505301857224</v>
      </c>
      <c r="F24" s="382">
        <v>0</v>
      </c>
      <c r="G24" s="382">
        <v>0</v>
      </c>
      <c r="H24" s="382">
        <v>0</v>
      </c>
      <c r="I24" s="382">
        <v>0</v>
      </c>
      <c r="J24" s="382">
        <v>100.03018787844996</v>
      </c>
      <c r="K24" s="382">
        <v>652.44278102150997</v>
      </c>
      <c r="L24" s="382">
        <v>830.68588655499002</v>
      </c>
      <c r="M24" s="382">
        <v>857.64706853492999</v>
      </c>
      <c r="N24" s="382">
        <v>821.27639548214006</v>
      </c>
      <c r="O24" s="382">
        <v>839.14978588627991</v>
      </c>
      <c r="P24" s="382">
        <v>799.10636410778011</v>
      </c>
      <c r="Q24" s="382">
        <v>711.36516299747302</v>
      </c>
      <c r="R24" s="382">
        <v>661.67393905440497</v>
      </c>
      <c r="S24" s="382">
        <v>566.18673355051305</v>
      </c>
      <c r="T24" s="382">
        <v>479.53700706041786</v>
      </c>
      <c r="U24" s="382">
        <v>340.30852640310354</v>
      </c>
      <c r="V24" s="382">
        <v>192.02859303267519</v>
      </c>
      <c r="W24" s="382">
        <v>175.12473172837895</v>
      </c>
      <c r="X24" s="382">
        <v>123.63817016919802</v>
      </c>
      <c r="Y24" s="382">
        <v>87.208763749192713</v>
      </c>
      <c r="Z24" s="382">
        <v>61.601837387425348</v>
      </c>
      <c r="AA24" s="382">
        <v>43.079129471739634</v>
      </c>
    </row>
    <row r="25" spans="2:51" s="330" customFormat="1">
      <c r="B25" s="328" t="s">
        <v>484</v>
      </c>
      <c r="C25" s="328"/>
      <c r="D25" s="328" t="s">
        <v>276</v>
      </c>
      <c r="E25" s="382">
        <v>700</v>
      </c>
      <c r="F25" s="382">
        <v>104.15092896400256</v>
      </c>
      <c r="G25" s="382">
        <v>670.16803709931446</v>
      </c>
      <c r="H25" s="382">
        <v>522.51093716047967</v>
      </c>
      <c r="I25" s="382">
        <v>2060.884800369322</v>
      </c>
      <c r="J25" s="382">
        <v>1255.512156459306</v>
      </c>
      <c r="K25" s="382">
        <v>1732.5651017658092</v>
      </c>
      <c r="L25" s="382">
        <v>1559.9438796655236</v>
      </c>
      <c r="M25" s="382">
        <v>1157.9190547759849</v>
      </c>
      <c r="N25" s="382">
        <v>646.04219055313297</v>
      </c>
      <c r="O25" s="382">
        <v>661.49374766451251</v>
      </c>
      <c r="P25" s="382">
        <v>907.04916282101567</v>
      </c>
      <c r="Q25" s="382">
        <v>1579.5552738253666</v>
      </c>
      <c r="R25" s="382">
        <v>1615.3565387329272</v>
      </c>
      <c r="S25" s="382">
        <v>1221.6929945762145</v>
      </c>
      <c r="T25" s="382">
        <v>1383.5367619620511</v>
      </c>
      <c r="U25" s="382">
        <v>1600.269167853432</v>
      </c>
      <c r="V25" s="382">
        <v>1559.1336766649069</v>
      </c>
      <c r="W25" s="382">
        <v>1346.7356785439749</v>
      </c>
      <c r="X25" s="382">
        <v>1171.1577609751894</v>
      </c>
      <c r="Y25" s="382">
        <v>992.69547602379146</v>
      </c>
      <c r="Z25" s="382">
        <v>903.53479019631618</v>
      </c>
      <c r="AA25" s="382">
        <v>732.19362028717819</v>
      </c>
    </row>
    <row r="26" spans="2:51">
      <c r="B26" s="53"/>
      <c r="C26" s="53"/>
      <c r="D26" s="53"/>
      <c r="E26" s="68"/>
      <c r="F26" s="68"/>
      <c r="G26" s="68"/>
      <c r="H26" s="68"/>
      <c r="I26" s="68"/>
      <c r="J26" s="68"/>
      <c r="K26" s="68"/>
      <c r="L26" s="68"/>
      <c r="M26" s="68"/>
      <c r="N26" s="68"/>
      <c r="O26" s="68"/>
      <c r="P26" s="68"/>
      <c r="Q26" s="68"/>
      <c r="R26" s="68"/>
      <c r="S26" s="68"/>
      <c r="T26" s="68"/>
      <c r="U26" s="68"/>
      <c r="V26" s="68"/>
      <c r="W26" s="68"/>
      <c r="X26" s="68"/>
      <c r="Y26" s="68"/>
      <c r="Z26" s="68"/>
      <c r="AA26" s="68"/>
    </row>
    <row r="27" spans="2:51">
      <c r="B27" s="79" t="s">
        <v>277</v>
      </c>
      <c r="C27" s="79"/>
      <c r="D27" s="79" t="s">
        <v>276</v>
      </c>
      <c r="E27" s="80">
        <f t="shared" ref="E27:AA27" si="7">E22+E24</f>
        <v>3655.1814400219855</v>
      </c>
      <c r="F27" s="80">
        <f t="shared" si="7"/>
        <v>3113.5239849687609</v>
      </c>
      <c r="G27" s="80">
        <f t="shared" si="7"/>
        <v>3105.3696373583052</v>
      </c>
      <c r="H27" s="80">
        <f t="shared" si="7"/>
        <v>3008.1185593192936</v>
      </c>
      <c r="I27" s="80">
        <f t="shared" si="7"/>
        <v>2932.5530625594106</v>
      </c>
      <c r="J27" s="80">
        <f t="shared" si="7"/>
        <v>3015.2388421484147</v>
      </c>
      <c r="K27" s="80">
        <f t="shared" si="7"/>
        <v>3513.6460164332793</v>
      </c>
      <c r="L27" s="80">
        <f t="shared" si="7"/>
        <v>3661.0272011997895</v>
      </c>
      <c r="M27" s="80">
        <f t="shared" si="7"/>
        <v>3582.9678134042219</v>
      </c>
      <c r="N27" s="80">
        <f t="shared" si="7"/>
        <v>3454.0769107723409</v>
      </c>
      <c r="O27" s="80">
        <f t="shared" si="7"/>
        <v>3383.8472745593945</v>
      </c>
      <c r="P27" s="80">
        <f t="shared" si="7"/>
        <v>3250.9143140793667</v>
      </c>
      <c r="Q27" s="80">
        <f t="shared" si="7"/>
        <v>3125.1592883588096</v>
      </c>
      <c r="R27" s="80">
        <f t="shared" si="7"/>
        <v>2991.1460372457582</v>
      </c>
      <c r="S27" s="80">
        <f t="shared" si="7"/>
        <v>2822.4276167142075</v>
      </c>
      <c r="T27" s="80">
        <f t="shared" si="7"/>
        <v>2657.3712626428578</v>
      </c>
      <c r="U27" s="80">
        <f t="shared" si="7"/>
        <v>2444.9912555203582</v>
      </c>
      <c r="V27" s="80">
        <f t="shared" si="7"/>
        <v>2207.3937575890423</v>
      </c>
      <c r="W27" s="80">
        <f t="shared" si="7"/>
        <v>2146.4855956283536</v>
      </c>
      <c r="X27" s="80">
        <f t="shared" si="7"/>
        <v>2072.7829913629835</v>
      </c>
      <c r="Y27" s="80">
        <f t="shared" si="7"/>
        <v>2006.4105807314561</v>
      </c>
      <c r="Z27" s="80">
        <f t="shared" si="7"/>
        <v>1941.3894824206741</v>
      </c>
      <c r="AA27" s="80">
        <f t="shared" si="7"/>
        <v>1884.9493958209034</v>
      </c>
    </row>
    <row r="28" spans="2:5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row>
    <row r="29" spans="2:51" s="12" customFormat="1">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C29" s="376"/>
    </row>
    <row r="30" spans="2:51">
      <c r="B30" s="56" t="s">
        <v>281</v>
      </c>
      <c r="C30" s="56"/>
      <c r="D30" s="56" t="s">
        <v>1</v>
      </c>
      <c r="E30" s="67">
        <f t="shared" ref="E30:AA30" si="8">E$13</f>
        <v>2018</v>
      </c>
      <c r="F30" s="67">
        <f t="shared" si="8"/>
        <v>2019</v>
      </c>
      <c r="G30" s="67">
        <f t="shared" si="8"/>
        <v>2020</v>
      </c>
      <c r="H30" s="67">
        <f t="shared" si="8"/>
        <v>2021</v>
      </c>
      <c r="I30" s="67">
        <f t="shared" si="8"/>
        <v>2022</v>
      </c>
      <c r="J30" s="67">
        <f t="shared" si="8"/>
        <v>2023</v>
      </c>
      <c r="K30" s="67">
        <f t="shared" si="8"/>
        <v>2024</v>
      </c>
      <c r="L30" s="67">
        <f t="shared" si="8"/>
        <v>2025</v>
      </c>
      <c r="M30" s="67">
        <f t="shared" si="8"/>
        <v>2026</v>
      </c>
      <c r="N30" s="67">
        <f t="shared" si="8"/>
        <v>2027</v>
      </c>
      <c r="O30" s="67">
        <f t="shared" si="8"/>
        <v>2028</v>
      </c>
      <c r="P30" s="67">
        <f t="shared" si="8"/>
        <v>2029</v>
      </c>
      <c r="Q30" s="67">
        <f t="shared" si="8"/>
        <v>2030</v>
      </c>
      <c r="R30" s="67">
        <f t="shared" si="8"/>
        <v>2031</v>
      </c>
      <c r="S30" s="67">
        <f t="shared" si="8"/>
        <v>2032</v>
      </c>
      <c r="T30" s="67">
        <f t="shared" si="8"/>
        <v>2033</v>
      </c>
      <c r="U30" s="67">
        <f t="shared" si="8"/>
        <v>2034</v>
      </c>
      <c r="V30" s="67">
        <f t="shared" si="8"/>
        <v>2035</v>
      </c>
      <c r="W30" s="67">
        <f t="shared" si="8"/>
        <v>2036</v>
      </c>
      <c r="X30" s="67">
        <f t="shared" si="8"/>
        <v>2037</v>
      </c>
      <c r="Y30" s="67">
        <f t="shared" si="8"/>
        <v>2038</v>
      </c>
      <c r="Z30" s="67">
        <f t="shared" si="8"/>
        <v>2039</v>
      </c>
      <c r="AA30" s="67">
        <f t="shared" si="8"/>
        <v>2040</v>
      </c>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row>
    <row r="31" spans="2:51">
      <c r="B31" s="53" t="s">
        <v>208</v>
      </c>
      <c r="C31" s="53"/>
      <c r="D31" s="53" t="s">
        <v>278</v>
      </c>
      <c r="E31" s="283">
        <f>SUM(E33:E37)</f>
        <v>98.531691417868686</v>
      </c>
      <c r="F31" s="283">
        <f t="shared" ref="F31:AA31" si="9">SUM(F33:F37)</f>
        <v>96.421104785239223</v>
      </c>
      <c r="G31" s="283">
        <f t="shared" si="9"/>
        <v>96.065901403327771</v>
      </c>
      <c r="H31" s="283">
        <f t="shared" si="9"/>
        <v>91.829644443948439</v>
      </c>
      <c r="I31" s="283">
        <f t="shared" si="9"/>
        <v>88.538011405087929</v>
      </c>
      <c r="J31" s="283">
        <f t="shared" si="9"/>
        <v>87.78248897999967</v>
      </c>
      <c r="K31" s="283">
        <f t="shared" si="9"/>
        <v>85.430012934536677</v>
      </c>
      <c r="L31" s="283">
        <f t="shared" si="9"/>
        <v>84.08566766592746</v>
      </c>
      <c r="M31" s="283">
        <f t="shared" si="9"/>
        <v>81.079131646506355</v>
      </c>
      <c r="N31" s="283">
        <f t="shared" si="9"/>
        <v>78.617110446041139</v>
      </c>
      <c r="O31" s="283">
        <f t="shared" si="9"/>
        <v>76.347502606600884</v>
      </c>
      <c r="P31" s="283">
        <f t="shared" si="9"/>
        <v>73.869394300762309</v>
      </c>
      <c r="Q31" s="283">
        <f t="shared" si="9"/>
        <v>73.78167210073984</v>
      </c>
      <c r="R31" s="283">
        <f t="shared" si="9"/>
        <v>71.676764597215367</v>
      </c>
      <c r="S31" s="283">
        <f t="shared" si="9"/>
        <v>70.054972870610541</v>
      </c>
      <c r="T31" s="283">
        <f t="shared" si="9"/>
        <v>68.207740173171118</v>
      </c>
      <c r="U31" s="283">
        <f t="shared" si="9"/>
        <v>66.589419680347646</v>
      </c>
      <c r="V31" s="283">
        <f t="shared" si="9"/>
        <v>64.266906568075356</v>
      </c>
      <c r="W31" s="283">
        <f t="shared" si="9"/>
        <v>63.918239231482907</v>
      </c>
      <c r="X31" s="283">
        <f t="shared" si="9"/>
        <v>64.518668411201304</v>
      </c>
      <c r="Y31" s="283">
        <f t="shared" si="9"/>
        <v>64.782511147747414</v>
      </c>
      <c r="Z31" s="283">
        <f t="shared" si="9"/>
        <v>64.633789817648335</v>
      </c>
      <c r="AA31" s="283">
        <f t="shared" si="9"/>
        <v>64.550268802169597</v>
      </c>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row>
    <row r="32" spans="2:51" s="281" customFormat="1">
      <c r="B32" s="282" t="s">
        <v>467</v>
      </c>
      <c r="C32" s="282"/>
      <c r="D32" s="282" t="s">
        <v>278</v>
      </c>
      <c r="E32" s="381">
        <v>8.6181251111111035</v>
      </c>
      <c r="F32" s="381">
        <v>11.694613055555541</v>
      </c>
      <c r="G32" s="381">
        <v>13.231731833333319</v>
      </c>
      <c r="H32" s="381">
        <v>15.171360685185167</v>
      </c>
      <c r="I32" s="381">
        <v>16.391165203703682</v>
      </c>
      <c r="J32" s="381">
        <v>17.644076388888866</v>
      </c>
      <c r="K32" s="381">
        <v>17.644076388888866</v>
      </c>
      <c r="L32" s="381">
        <v>17.644076388888866</v>
      </c>
      <c r="M32" s="381">
        <v>17.644076388888866</v>
      </c>
      <c r="N32" s="381">
        <v>17.644076388888866</v>
      </c>
      <c r="O32" s="381">
        <v>17.644076388888866</v>
      </c>
      <c r="P32" s="381">
        <v>17.644076388888866</v>
      </c>
      <c r="Q32" s="381">
        <v>17.644076388888866</v>
      </c>
      <c r="R32" s="381">
        <v>17.779668749999978</v>
      </c>
      <c r="S32" s="381">
        <v>17.915261111111089</v>
      </c>
      <c r="T32" s="381">
        <v>18.050853472222201</v>
      </c>
      <c r="U32" s="381">
        <v>18.186445833333316</v>
      </c>
      <c r="V32" s="381">
        <v>18.322038194444428</v>
      </c>
      <c r="W32" s="381">
        <v>18.457630555555539</v>
      </c>
      <c r="X32" s="381">
        <v>18.593222916666654</v>
      </c>
      <c r="Y32" s="381">
        <v>18.728815277777766</v>
      </c>
      <c r="Z32" s="381">
        <v>18.864407638888878</v>
      </c>
      <c r="AA32" s="381">
        <v>18.999999999999993</v>
      </c>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row>
    <row r="33" spans="2:51" s="281" customFormat="1">
      <c r="B33" s="282" t="s">
        <v>457</v>
      </c>
      <c r="C33" s="282"/>
      <c r="D33" s="282" t="s">
        <v>278</v>
      </c>
      <c r="E33" s="381">
        <v>22.554827358262148</v>
      </c>
      <c r="F33" s="381">
        <v>21.218987489729884</v>
      </c>
      <c r="G33" s="381">
        <v>21.629561939381404</v>
      </c>
      <c r="H33" s="381">
        <v>17.938396233165747</v>
      </c>
      <c r="I33" s="381">
        <v>15.169784839783201</v>
      </c>
      <c r="J33" s="381">
        <v>14.846059135165163</v>
      </c>
      <c r="K33" s="381">
        <v>12.914078552998784</v>
      </c>
      <c r="L33" s="381">
        <v>11.99493720404738</v>
      </c>
      <c r="M33" s="381">
        <v>10.811912903530905</v>
      </c>
      <c r="N33" s="381">
        <v>10.132296180383159</v>
      </c>
      <c r="O33" s="381">
        <v>9.6219124057443164</v>
      </c>
      <c r="P33" s="381">
        <v>8.8805830468141114</v>
      </c>
      <c r="Q33" s="381">
        <v>10.536532813648554</v>
      </c>
      <c r="R33" s="381">
        <v>9.3708106607976447</v>
      </c>
      <c r="S33" s="381">
        <v>8.6741620634852978</v>
      </c>
      <c r="T33" s="381">
        <v>7.7499690323018111</v>
      </c>
      <c r="U33" s="381">
        <v>7.0517925700950608</v>
      </c>
      <c r="V33" s="381">
        <v>5.6604543035794572</v>
      </c>
      <c r="W33" s="381">
        <v>5.2338197719404311</v>
      </c>
      <c r="X33" s="381">
        <v>5.8095386586868507</v>
      </c>
      <c r="Y33" s="381">
        <v>6.0859221106417856</v>
      </c>
      <c r="Z33" s="381">
        <v>5.9812818904116636</v>
      </c>
      <c r="AA33" s="381">
        <v>5.977251657857507</v>
      </c>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row>
    <row r="34" spans="2:51" s="330" customFormat="1">
      <c r="B34" s="282" t="s">
        <v>342</v>
      </c>
      <c r="C34" s="282"/>
      <c r="D34" s="328" t="s">
        <v>278</v>
      </c>
      <c r="E34" s="381">
        <v>45.357462237510831</v>
      </c>
      <c r="F34" s="381">
        <v>44.998033344577308</v>
      </c>
      <c r="G34" s="381">
        <v>44.638604516186128</v>
      </c>
      <c r="H34" s="381">
        <v>44.489916721956149</v>
      </c>
      <c r="I34" s="381">
        <v>44.34070955903146</v>
      </c>
      <c r="J34" s="381">
        <v>44.247576497294816</v>
      </c>
      <c r="K34" s="381">
        <v>44.15444258871787</v>
      </c>
      <c r="L34" s="381">
        <v>44.061308196562948</v>
      </c>
      <c r="M34" s="381">
        <v>43.386772190503734</v>
      </c>
      <c r="N34" s="381">
        <v>42.712235769820666</v>
      </c>
      <c r="O34" s="381">
        <v>42.037447065017922</v>
      </c>
      <c r="P34" s="381">
        <v>41.36292893333728</v>
      </c>
      <c r="Q34" s="381">
        <v>40.688410031276184</v>
      </c>
      <c r="R34" s="381">
        <v>40.554882342478002</v>
      </c>
      <c r="S34" s="381">
        <v>40.421355976114462</v>
      </c>
      <c r="T34" s="381">
        <v>40.287838534894242</v>
      </c>
      <c r="U34" s="381">
        <v>40.154316164439614</v>
      </c>
      <c r="V34" s="381">
        <v>40.020793340503978</v>
      </c>
      <c r="W34" s="381">
        <v>40.536038193355473</v>
      </c>
      <c r="X34" s="381">
        <v>41.051261471683929</v>
      </c>
      <c r="Y34" s="381">
        <v>41.56649290354941</v>
      </c>
      <c r="Z34" s="381">
        <v>42.081724593321795</v>
      </c>
      <c r="AA34" s="381">
        <v>42.596960918351115</v>
      </c>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row>
    <row r="35" spans="2:51" s="281" customFormat="1">
      <c r="B35" s="282" t="s">
        <v>341</v>
      </c>
      <c r="C35" s="282"/>
      <c r="D35" s="282" t="s">
        <v>278</v>
      </c>
      <c r="E35" s="381">
        <v>29.025696570642587</v>
      </c>
      <c r="F35" s="381">
        <v>28.600892241543185</v>
      </c>
      <c r="G35" s="381">
        <v>28.17608791244389</v>
      </c>
      <c r="H35" s="381">
        <v>27.743817226221793</v>
      </c>
      <c r="I35" s="381">
        <v>27.3115465399997</v>
      </c>
      <c r="J35" s="381">
        <v>26.87927585377761</v>
      </c>
      <c r="K35" s="381">
        <v>26.447005167555513</v>
      </c>
      <c r="L35" s="381">
        <v>26.014734481333416</v>
      </c>
      <c r="M35" s="381">
        <v>24.721883139337123</v>
      </c>
      <c r="N35" s="381">
        <v>23.429031797340706</v>
      </c>
      <c r="O35" s="381">
        <v>22.136180455344398</v>
      </c>
      <c r="P35" s="381">
        <v>20.843329113348101</v>
      </c>
      <c r="Q35" s="381">
        <v>19.550477771351687</v>
      </c>
      <c r="R35" s="381">
        <v>18.503509040862365</v>
      </c>
      <c r="S35" s="381">
        <v>17.456540310373054</v>
      </c>
      <c r="T35" s="381">
        <v>16.409571579883735</v>
      </c>
      <c r="U35" s="381">
        <v>15.362602849394307</v>
      </c>
      <c r="V35" s="381">
        <v>14.31563411890499</v>
      </c>
      <c r="W35" s="381">
        <v>13.638379363726315</v>
      </c>
      <c r="X35" s="381">
        <v>12.961124608547642</v>
      </c>
      <c r="Y35" s="381">
        <v>12.283869853368966</v>
      </c>
      <c r="Z35" s="381">
        <v>11.606615098190279</v>
      </c>
      <c r="AA35" s="381">
        <v>10.929360343011592</v>
      </c>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row>
    <row r="36" spans="2:51" s="281" customFormat="1">
      <c r="B36" s="282" t="s">
        <v>456</v>
      </c>
      <c r="C36" s="282"/>
      <c r="D36" s="282" t="s">
        <v>278</v>
      </c>
      <c r="E36" s="381">
        <v>0.78564888648649633</v>
      </c>
      <c r="F36" s="381">
        <v>0.79652331013759803</v>
      </c>
      <c r="G36" s="381">
        <v>0.8163666017805109</v>
      </c>
      <c r="H36" s="381">
        <v>0.85305762833444942</v>
      </c>
      <c r="I36" s="381">
        <v>0.91233763126883149</v>
      </c>
      <c r="J36" s="381">
        <v>1.0067684580228777</v>
      </c>
      <c r="K36" s="381">
        <v>1.1125013887908448</v>
      </c>
      <c r="L36" s="381">
        <v>1.2135263467756137</v>
      </c>
      <c r="M36" s="381">
        <v>1.3620339079740507</v>
      </c>
      <c r="N36" s="381">
        <v>1.5516491253836489</v>
      </c>
      <c r="O36" s="381">
        <v>1.7646970394288575</v>
      </c>
      <c r="P36" s="381">
        <v>1.9999194982450108</v>
      </c>
      <c r="Q36" s="381">
        <v>2.2282497074931729</v>
      </c>
      <c r="R36" s="381">
        <v>2.4710205371719036</v>
      </c>
      <c r="S36" s="381">
        <v>2.7278322657970766</v>
      </c>
      <c r="T36" s="381">
        <v>2.9867385323154663</v>
      </c>
      <c r="U36" s="381">
        <v>3.2485453637076001</v>
      </c>
      <c r="V36" s="381">
        <v>3.4993218334406606</v>
      </c>
      <c r="W36" s="381">
        <v>3.7392989308144231</v>
      </c>
      <c r="X36" s="381">
        <v>3.9260407006366211</v>
      </c>
      <c r="Y36" s="381">
        <v>4.0755233085409843</v>
      </c>
      <c r="Z36" s="381">
        <v>4.193465264078335</v>
      </c>
      <c r="AA36" s="381">
        <v>4.2759929113031161</v>
      </c>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row>
    <row r="37" spans="2:51" s="281" customFormat="1">
      <c r="B37" s="359" t="s">
        <v>521</v>
      </c>
      <c r="C37" s="282"/>
      <c r="D37" s="282" t="s">
        <v>278</v>
      </c>
      <c r="E37" s="381">
        <v>0.80805636496663147</v>
      </c>
      <c r="F37" s="381">
        <v>0.80666839925123401</v>
      </c>
      <c r="G37" s="381">
        <v>0.80528043353583711</v>
      </c>
      <c r="H37" s="381">
        <v>0.80445663427029146</v>
      </c>
      <c r="I37" s="381">
        <v>0.80363283500474625</v>
      </c>
      <c r="J37" s="381">
        <v>0.8028090357392007</v>
      </c>
      <c r="K37" s="381">
        <v>0.80198523647365449</v>
      </c>
      <c r="L37" s="381">
        <v>0.80116143720810917</v>
      </c>
      <c r="M37" s="381">
        <v>0.79652950516053467</v>
      </c>
      <c r="N37" s="381">
        <v>0.79189757311296005</v>
      </c>
      <c r="O37" s="381">
        <v>0.7872656410653851</v>
      </c>
      <c r="P37" s="381">
        <v>0.78263370901781049</v>
      </c>
      <c r="Q37" s="381">
        <v>0.77800177697023587</v>
      </c>
      <c r="R37" s="381">
        <v>0.77654201590544214</v>
      </c>
      <c r="S37" s="381">
        <v>0.77508225484064852</v>
      </c>
      <c r="T37" s="381">
        <v>0.7736224937758549</v>
      </c>
      <c r="U37" s="381">
        <v>0.77216273271106128</v>
      </c>
      <c r="V37" s="381">
        <v>0.77070297164626766</v>
      </c>
      <c r="W37" s="381">
        <v>0.77070297164626766</v>
      </c>
      <c r="X37" s="381">
        <v>0.77070297164626755</v>
      </c>
      <c r="Y37" s="381">
        <v>0.77070297164626755</v>
      </c>
      <c r="Z37" s="381">
        <v>0.77070297164626766</v>
      </c>
      <c r="AA37" s="381">
        <v>0.77070297164626766</v>
      </c>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row>
    <row r="38" spans="2:51">
      <c r="B38" s="53" t="s">
        <v>274</v>
      </c>
      <c r="C38" s="53"/>
      <c r="D38" s="282" t="s">
        <v>278</v>
      </c>
      <c r="E38" s="284">
        <f t="shared" ref="E38:AA38" si="10">E21*$E$7</f>
        <v>39.204000000000001</v>
      </c>
      <c r="F38" s="284">
        <f t="shared" si="10"/>
        <v>39.204000000000001</v>
      </c>
      <c r="G38" s="284">
        <f t="shared" si="10"/>
        <v>39.204000000000001</v>
      </c>
      <c r="H38" s="284">
        <f t="shared" si="10"/>
        <v>39.204000000000001</v>
      </c>
      <c r="I38" s="284">
        <f t="shared" si="10"/>
        <v>39.204000000000001</v>
      </c>
      <c r="J38" s="284">
        <f t="shared" si="10"/>
        <v>39.204000000000001</v>
      </c>
      <c r="K38" s="284">
        <f t="shared" si="10"/>
        <v>39.204000000000001</v>
      </c>
      <c r="L38" s="284">
        <f t="shared" si="10"/>
        <v>39.204000000000001</v>
      </c>
      <c r="M38" s="284">
        <f t="shared" si="10"/>
        <v>37.635840000000002</v>
      </c>
      <c r="N38" s="284">
        <f t="shared" si="10"/>
        <v>36.067680000000003</v>
      </c>
      <c r="O38" s="284">
        <f t="shared" si="10"/>
        <v>34.499519999999997</v>
      </c>
      <c r="P38" s="284">
        <f t="shared" si="10"/>
        <v>32.931359999999998</v>
      </c>
      <c r="Q38" s="284">
        <f t="shared" si="10"/>
        <v>31.363199999999996</v>
      </c>
      <c r="R38" s="284">
        <f t="shared" si="10"/>
        <v>29.795039999999997</v>
      </c>
      <c r="S38" s="284">
        <f t="shared" si="10"/>
        <v>28.226879999999991</v>
      </c>
      <c r="T38" s="284">
        <f t="shared" si="10"/>
        <v>26.658719999999992</v>
      </c>
      <c r="U38" s="284">
        <f t="shared" si="10"/>
        <v>25.090559999999989</v>
      </c>
      <c r="V38" s="284">
        <f t="shared" si="10"/>
        <v>23.522399999999987</v>
      </c>
      <c r="W38" s="284">
        <f t="shared" si="10"/>
        <v>21.954239999999984</v>
      </c>
      <c r="X38" s="284">
        <f t="shared" si="10"/>
        <v>20.386079999999986</v>
      </c>
      <c r="Y38" s="284">
        <f t="shared" si="10"/>
        <v>18.817919999999983</v>
      </c>
      <c r="Z38" s="284">
        <f t="shared" si="10"/>
        <v>17.249759999999984</v>
      </c>
      <c r="AA38" s="284">
        <f t="shared" si="10"/>
        <v>15.68159999999998</v>
      </c>
    </row>
    <row r="39" spans="2:51">
      <c r="B39" s="56" t="str">
        <f>"I alt, "&amp;B31&amp;" og "&amp;B38</f>
        <v>I alt, Danmark og Sverige</v>
      </c>
      <c r="C39" s="56"/>
      <c r="D39" s="56" t="s">
        <v>278</v>
      </c>
      <c r="E39" s="72">
        <f t="shared" ref="E39:AA39" si="11">E31+E38</f>
        <v>137.73569141786868</v>
      </c>
      <c r="F39" s="72">
        <f t="shared" si="11"/>
        <v>135.62510478523922</v>
      </c>
      <c r="G39" s="72">
        <f t="shared" si="11"/>
        <v>135.26990140332776</v>
      </c>
      <c r="H39" s="72">
        <f t="shared" si="11"/>
        <v>131.03364444394845</v>
      </c>
      <c r="I39" s="72">
        <f t="shared" si="11"/>
        <v>127.74201140508794</v>
      </c>
      <c r="J39" s="72">
        <f t="shared" si="11"/>
        <v>126.98648897999968</v>
      </c>
      <c r="K39" s="72">
        <f t="shared" si="11"/>
        <v>124.63401293453668</v>
      </c>
      <c r="L39" s="72">
        <f t="shared" si="11"/>
        <v>123.28966766592745</v>
      </c>
      <c r="M39" s="72">
        <f t="shared" si="11"/>
        <v>118.71497164650636</v>
      </c>
      <c r="N39" s="72">
        <f t="shared" si="11"/>
        <v>114.68479044604115</v>
      </c>
      <c r="O39" s="72">
        <f t="shared" si="11"/>
        <v>110.84702260660089</v>
      </c>
      <c r="P39" s="72">
        <f t="shared" si="11"/>
        <v>106.80075430076231</v>
      </c>
      <c r="Q39" s="72">
        <f t="shared" si="11"/>
        <v>105.14487210073983</v>
      </c>
      <c r="R39" s="72">
        <f t="shared" si="11"/>
        <v>101.47180459721537</v>
      </c>
      <c r="S39" s="72">
        <f t="shared" si="11"/>
        <v>98.281852870610535</v>
      </c>
      <c r="T39" s="72">
        <f t="shared" si="11"/>
        <v>94.866460173171106</v>
      </c>
      <c r="U39" s="72">
        <f t="shared" si="11"/>
        <v>91.679979680347628</v>
      </c>
      <c r="V39" s="72">
        <f t="shared" si="11"/>
        <v>87.789306568075347</v>
      </c>
      <c r="W39" s="72">
        <f t="shared" si="11"/>
        <v>85.872479231482885</v>
      </c>
      <c r="X39" s="72">
        <f t="shared" si="11"/>
        <v>84.904748411201297</v>
      </c>
      <c r="Y39" s="72">
        <f t="shared" si="11"/>
        <v>83.6004311477474</v>
      </c>
      <c r="Z39" s="72">
        <f t="shared" si="11"/>
        <v>81.883549817648316</v>
      </c>
      <c r="AA39" s="72">
        <f t="shared" si="11"/>
        <v>80.231868802169572</v>
      </c>
    </row>
    <row r="40" spans="2:51">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row>
    <row r="41" spans="2:51">
      <c r="B41" s="53" t="s">
        <v>275</v>
      </c>
      <c r="C41" s="53"/>
      <c r="D41" s="53" t="s">
        <v>278</v>
      </c>
      <c r="E41" s="68">
        <f t="shared" ref="E41:AA41" si="12">E24*$E$7</f>
        <v>21.484012109489008</v>
      </c>
      <c r="F41" s="68">
        <f t="shared" si="12"/>
        <v>0</v>
      </c>
      <c r="G41" s="68">
        <f t="shared" si="12"/>
        <v>0</v>
      </c>
      <c r="H41" s="68">
        <f t="shared" si="12"/>
        <v>0</v>
      </c>
      <c r="I41" s="68">
        <f t="shared" si="12"/>
        <v>0</v>
      </c>
      <c r="J41" s="68">
        <f t="shared" si="12"/>
        <v>4.3573149839852805</v>
      </c>
      <c r="K41" s="68">
        <f t="shared" si="12"/>
        <v>28.420407541296974</v>
      </c>
      <c r="L41" s="68">
        <f t="shared" si="12"/>
        <v>36.184677218335366</v>
      </c>
      <c r="M41" s="68">
        <f t="shared" si="12"/>
        <v>37.359106305381552</v>
      </c>
      <c r="N41" s="68">
        <f t="shared" si="12"/>
        <v>35.774799787202021</v>
      </c>
      <c r="O41" s="68">
        <f t="shared" si="12"/>
        <v>36.553364673206353</v>
      </c>
      <c r="P41" s="68">
        <f t="shared" si="12"/>
        <v>34.809073220534906</v>
      </c>
      <c r="Q41" s="68">
        <f t="shared" si="12"/>
        <v>30.987066500169927</v>
      </c>
      <c r="R41" s="68">
        <f t="shared" si="12"/>
        <v>28.822516785209881</v>
      </c>
      <c r="S41" s="68">
        <f t="shared" si="12"/>
        <v>24.66309411346035</v>
      </c>
      <c r="T41" s="68">
        <f t="shared" si="12"/>
        <v>20.888632027551804</v>
      </c>
      <c r="U41" s="68">
        <f t="shared" si="12"/>
        <v>14.823839410119191</v>
      </c>
      <c r="V41" s="68">
        <f t="shared" si="12"/>
        <v>8.3647655125033307</v>
      </c>
      <c r="W41" s="68">
        <f t="shared" si="12"/>
        <v>7.6284333140881868</v>
      </c>
      <c r="X41" s="68">
        <f t="shared" si="12"/>
        <v>5.3856786925702655</v>
      </c>
      <c r="Y41" s="68">
        <f t="shared" si="12"/>
        <v>3.7988137489148346</v>
      </c>
      <c r="Z41" s="68">
        <f t="shared" si="12"/>
        <v>2.6833760365962482</v>
      </c>
      <c r="AA41" s="68">
        <f t="shared" si="12"/>
        <v>1.8765268797889785</v>
      </c>
    </row>
    <row r="42" spans="2:51" s="330" customFormat="1">
      <c r="B42" s="328" t="s">
        <v>484</v>
      </c>
      <c r="C42" s="328"/>
      <c r="D42" s="328" t="s">
        <v>278</v>
      </c>
      <c r="E42" s="329">
        <f t="shared" ref="E42:AA42" si="13">E25*$E$7</f>
        <v>30.492000000000001</v>
      </c>
      <c r="F42" s="329">
        <f t="shared" si="13"/>
        <v>4.5368144656719513</v>
      </c>
      <c r="G42" s="329">
        <f t="shared" si="13"/>
        <v>29.192519696046141</v>
      </c>
      <c r="H42" s="329">
        <f t="shared" si="13"/>
        <v>22.760576422710496</v>
      </c>
      <c r="I42" s="329">
        <f t="shared" si="13"/>
        <v>89.772141904087661</v>
      </c>
      <c r="J42" s="329">
        <f t="shared" si="13"/>
        <v>54.69010953536737</v>
      </c>
      <c r="K42" s="329">
        <f t="shared" si="13"/>
        <v>75.470535832918657</v>
      </c>
      <c r="L42" s="329">
        <f t="shared" si="13"/>
        <v>67.951155398230213</v>
      </c>
      <c r="M42" s="329">
        <f t="shared" si="13"/>
        <v>50.438954026041905</v>
      </c>
      <c r="N42" s="329">
        <f t="shared" si="13"/>
        <v>28.141597820494471</v>
      </c>
      <c r="O42" s="329">
        <f t="shared" si="13"/>
        <v>28.814667648266166</v>
      </c>
      <c r="P42" s="329">
        <f t="shared" si="13"/>
        <v>39.511061532483446</v>
      </c>
      <c r="Q42" s="329">
        <f t="shared" si="13"/>
        <v>68.805427727832978</v>
      </c>
      <c r="R42" s="329">
        <f t="shared" si="13"/>
        <v>70.364930827206308</v>
      </c>
      <c r="S42" s="329">
        <f t="shared" si="13"/>
        <v>53.216946843739905</v>
      </c>
      <c r="T42" s="329">
        <f t="shared" si="13"/>
        <v>60.266861351066943</v>
      </c>
      <c r="U42" s="329">
        <f t="shared" si="13"/>
        <v>69.707724951695496</v>
      </c>
      <c r="V42" s="329">
        <f t="shared" si="13"/>
        <v>67.915862955523352</v>
      </c>
      <c r="W42" s="329">
        <f t="shared" si="13"/>
        <v>58.663806157375546</v>
      </c>
      <c r="X42" s="329">
        <f t="shared" si="13"/>
        <v>51.015632068079249</v>
      </c>
      <c r="Y42" s="329">
        <f t="shared" si="13"/>
        <v>43.241814935596359</v>
      </c>
      <c r="Z42" s="329">
        <f t="shared" si="13"/>
        <v>39.357975460951536</v>
      </c>
      <c r="AA42" s="329">
        <f t="shared" si="13"/>
        <v>31.894354099709481</v>
      </c>
    </row>
    <row r="43" spans="2:51">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row>
    <row r="44" spans="2:51">
      <c r="B44" s="79" t="s">
        <v>277</v>
      </c>
      <c r="C44" s="79"/>
      <c r="D44" s="79" t="s">
        <v>278</v>
      </c>
      <c r="E44" s="80">
        <f t="shared" ref="E44:AA44" si="14">E39+E41</f>
        <v>159.21970352735769</v>
      </c>
      <c r="F44" s="80">
        <f t="shared" si="14"/>
        <v>135.62510478523922</v>
      </c>
      <c r="G44" s="80">
        <f t="shared" si="14"/>
        <v>135.26990140332776</v>
      </c>
      <c r="H44" s="80">
        <f t="shared" si="14"/>
        <v>131.03364444394845</v>
      </c>
      <c r="I44" s="80">
        <f t="shared" si="14"/>
        <v>127.74201140508794</v>
      </c>
      <c r="J44" s="80">
        <f t="shared" si="14"/>
        <v>131.34380396398495</v>
      </c>
      <c r="K44" s="80">
        <f t="shared" si="14"/>
        <v>153.05442047583367</v>
      </c>
      <c r="L44" s="80">
        <f t="shared" si="14"/>
        <v>159.47434488426282</v>
      </c>
      <c r="M44" s="80">
        <f t="shared" si="14"/>
        <v>156.07407795188792</v>
      </c>
      <c r="N44" s="80">
        <f t="shared" si="14"/>
        <v>150.45959023324318</v>
      </c>
      <c r="O44" s="80">
        <f t="shared" si="14"/>
        <v>147.40038727980723</v>
      </c>
      <c r="P44" s="80">
        <f t="shared" si="14"/>
        <v>141.60982752129721</v>
      </c>
      <c r="Q44" s="80">
        <f t="shared" si="14"/>
        <v>136.13193860090976</v>
      </c>
      <c r="R44" s="80">
        <f t="shared" si="14"/>
        <v>130.29432138242524</v>
      </c>
      <c r="S44" s="80">
        <f t="shared" si="14"/>
        <v>122.94494698407088</v>
      </c>
      <c r="T44" s="80">
        <f t="shared" si="14"/>
        <v>115.75509220072291</v>
      </c>
      <c r="U44" s="80">
        <f t="shared" si="14"/>
        <v>106.50381909046682</v>
      </c>
      <c r="V44" s="80">
        <f t="shared" si="14"/>
        <v>96.154072080578672</v>
      </c>
      <c r="W44" s="80">
        <f t="shared" si="14"/>
        <v>93.500912545571069</v>
      </c>
      <c r="X44" s="80">
        <f t="shared" si="14"/>
        <v>90.290427103771563</v>
      </c>
      <c r="Y44" s="80">
        <f t="shared" si="14"/>
        <v>87.399244896662239</v>
      </c>
      <c r="Z44" s="80">
        <f t="shared" si="14"/>
        <v>84.566925854244559</v>
      </c>
      <c r="AA44" s="80">
        <f t="shared" si="14"/>
        <v>82.108395681958555</v>
      </c>
    </row>
    <row r="45" spans="2:51">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row>
    <row r="46" spans="2:51">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row>
    <row r="47" spans="2:51">
      <c r="B47" s="56" t="s">
        <v>282</v>
      </c>
      <c r="C47" s="56"/>
      <c r="D47" s="56" t="s">
        <v>1</v>
      </c>
      <c r="E47" s="67">
        <f t="shared" ref="E47:AA47" si="15">E$13</f>
        <v>2018</v>
      </c>
      <c r="F47" s="67">
        <f t="shared" si="15"/>
        <v>2019</v>
      </c>
      <c r="G47" s="67">
        <f t="shared" si="15"/>
        <v>2020</v>
      </c>
      <c r="H47" s="67">
        <f t="shared" si="15"/>
        <v>2021</v>
      </c>
      <c r="I47" s="67">
        <f t="shared" si="15"/>
        <v>2022</v>
      </c>
      <c r="J47" s="67">
        <f t="shared" si="15"/>
        <v>2023</v>
      </c>
      <c r="K47" s="67">
        <f t="shared" si="15"/>
        <v>2024</v>
      </c>
      <c r="L47" s="67">
        <f t="shared" si="15"/>
        <v>2025</v>
      </c>
      <c r="M47" s="67">
        <f t="shared" si="15"/>
        <v>2026</v>
      </c>
      <c r="N47" s="67">
        <f t="shared" si="15"/>
        <v>2027</v>
      </c>
      <c r="O47" s="67">
        <f t="shared" si="15"/>
        <v>2028</v>
      </c>
      <c r="P47" s="67">
        <f t="shared" si="15"/>
        <v>2029</v>
      </c>
      <c r="Q47" s="67">
        <f t="shared" si="15"/>
        <v>2030</v>
      </c>
      <c r="R47" s="67">
        <f t="shared" si="15"/>
        <v>2031</v>
      </c>
      <c r="S47" s="67">
        <f t="shared" si="15"/>
        <v>2032</v>
      </c>
      <c r="T47" s="67">
        <f t="shared" si="15"/>
        <v>2033</v>
      </c>
      <c r="U47" s="67">
        <f t="shared" si="15"/>
        <v>2034</v>
      </c>
      <c r="V47" s="67">
        <f t="shared" si="15"/>
        <v>2035</v>
      </c>
      <c r="W47" s="67">
        <f t="shared" si="15"/>
        <v>2036</v>
      </c>
      <c r="X47" s="67">
        <f t="shared" si="15"/>
        <v>2037</v>
      </c>
      <c r="Y47" s="67">
        <f t="shared" si="15"/>
        <v>2038</v>
      </c>
      <c r="Z47" s="67">
        <f t="shared" si="15"/>
        <v>2039</v>
      </c>
      <c r="AA47" s="67">
        <f t="shared" si="15"/>
        <v>2040</v>
      </c>
    </row>
    <row r="48" spans="2:51">
      <c r="B48" s="282" t="s">
        <v>208</v>
      </c>
      <c r="C48" s="53"/>
      <c r="D48" s="53" t="s">
        <v>193</v>
      </c>
      <c r="E48" s="68">
        <f t="shared" ref="E48:AA48" si="16">E14*$E$8</f>
        <v>27369.914282741302</v>
      </c>
      <c r="F48" s="68">
        <f t="shared" si="16"/>
        <v>26783.640218122007</v>
      </c>
      <c r="G48" s="68">
        <f t="shared" si="16"/>
        <v>26684.972612035494</v>
      </c>
      <c r="H48" s="68">
        <f t="shared" si="16"/>
        <v>25508.234567763451</v>
      </c>
      <c r="I48" s="68">
        <f t="shared" si="16"/>
        <v>24593.892056968867</v>
      </c>
      <c r="J48" s="68">
        <f t="shared" si="16"/>
        <v>24384.024716666576</v>
      </c>
      <c r="K48" s="68">
        <f t="shared" si="16"/>
        <v>23730.559148482407</v>
      </c>
      <c r="L48" s="68">
        <f t="shared" si="16"/>
        <v>23357.12990720207</v>
      </c>
      <c r="M48" s="68">
        <f t="shared" si="16"/>
        <v>22521.98101291843</v>
      </c>
      <c r="N48" s="68">
        <f t="shared" si="16"/>
        <v>21838.086235011426</v>
      </c>
      <c r="O48" s="68">
        <f t="shared" si="16"/>
        <v>21207.639612944688</v>
      </c>
      <c r="P48" s="68">
        <f t="shared" si="16"/>
        <v>20519.276194656195</v>
      </c>
      <c r="Q48" s="68">
        <f t="shared" si="16"/>
        <v>20494.908916872177</v>
      </c>
      <c r="R48" s="68">
        <f t="shared" si="16"/>
        <v>19910.212388115378</v>
      </c>
      <c r="S48" s="68">
        <f t="shared" si="16"/>
        <v>19459.714686280706</v>
      </c>
      <c r="T48" s="68">
        <f t="shared" si="16"/>
        <v>18946.594492547531</v>
      </c>
      <c r="U48" s="68">
        <f t="shared" si="16"/>
        <v>18497.06102231879</v>
      </c>
      <c r="V48" s="68">
        <f t="shared" si="16"/>
        <v>17851.918491132041</v>
      </c>
      <c r="W48" s="68">
        <f t="shared" si="16"/>
        <v>17755.066453189695</v>
      </c>
      <c r="X48" s="68">
        <f t="shared" si="16"/>
        <v>17921.852336444805</v>
      </c>
      <c r="Y48" s="68">
        <f t="shared" si="16"/>
        <v>17995.141985485392</v>
      </c>
      <c r="Z48" s="68">
        <f t="shared" si="16"/>
        <v>17953.830504902315</v>
      </c>
      <c r="AA48" s="68">
        <f t="shared" si="16"/>
        <v>17930.630222824886</v>
      </c>
    </row>
    <row r="49" spans="2:28" s="281" customFormat="1">
      <c r="B49" s="282" t="s">
        <v>467</v>
      </c>
      <c r="C49" s="282"/>
      <c r="D49" s="282" t="s">
        <v>193</v>
      </c>
      <c r="E49" s="283">
        <f t="shared" ref="E49:AA49" si="17">E15*$E$8</f>
        <v>2393.9236419753065</v>
      </c>
      <c r="F49" s="283">
        <f t="shared" si="17"/>
        <v>3248.5036265432054</v>
      </c>
      <c r="G49" s="283">
        <f t="shared" si="17"/>
        <v>3675.4810648148109</v>
      </c>
      <c r="H49" s="283">
        <f t="shared" si="17"/>
        <v>4214.2668569958796</v>
      </c>
      <c r="I49" s="283">
        <f t="shared" si="17"/>
        <v>4553.1014454732449</v>
      </c>
      <c r="J49" s="283">
        <f t="shared" si="17"/>
        <v>4901.1323302469073</v>
      </c>
      <c r="K49" s="283">
        <f t="shared" si="17"/>
        <v>4901.1323302469073</v>
      </c>
      <c r="L49" s="283">
        <f t="shared" si="17"/>
        <v>4901.1323302469073</v>
      </c>
      <c r="M49" s="283">
        <f t="shared" si="17"/>
        <v>4901.1323302469073</v>
      </c>
      <c r="N49" s="283">
        <f t="shared" si="17"/>
        <v>4901.1323302469073</v>
      </c>
      <c r="O49" s="283">
        <f t="shared" si="17"/>
        <v>4901.1323302469073</v>
      </c>
      <c r="P49" s="283">
        <f t="shared" si="17"/>
        <v>4901.1323302469073</v>
      </c>
      <c r="Q49" s="283">
        <f t="shared" si="17"/>
        <v>4901.1323302469073</v>
      </c>
      <c r="R49" s="283">
        <f t="shared" si="17"/>
        <v>4938.7968749999936</v>
      </c>
      <c r="S49" s="283">
        <f t="shared" si="17"/>
        <v>4976.46141975308</v>
      </c>
      <c r="T49" s="283">
        <f t="shared" si="17"/>
        <v>5014.1259645061664</v>
      </c>
      <c r="U49" s="283">
        <f t="shared" si="17"/>
        <v>5051.7905092592546</v>
      </c>
      <c r="V49" s="283">
        <f t="shared" si="17"/>
        <v>5089.455054012341</v>
      </c>
      <c r="W49" s="283">
        <f t="shared" si="17"/>
        <v>5127.1195987654273</v>
      </c>
      <c r="X49" s="283">
        <f t="shared" si="17"/>
        <v>5164.7841435185146</v>
      </c>
      <c r="Y49" s="283">
        <f t="shared" si="17"/>
        <v>5202.4486882716019</v>
      </c>
      <c r="Z49" s="283">
        <f t="shared" si="17"/>
        <v>5240.1132330246883</v>
      </c>
      <c r="AA49" s="283">
        <f t="shared" si="17"/>
        <v>5277.7777777777756</v>
      </c>
    </row>
    <row r="50" spans="2:28" s="281" customFormat="1">
      <c r="B50" s="282" t="s">
        <v>457</v>
      </c>
      <c r="C50" s="282"/>
      <c r="D50" s="282" t="s">
        <v>193</v>
      </c>
      <c r="E50" s="283">
        <f t="shared" ref="E50:AA50" si="18">E16*$E$8</f>
        <v>6265.2298217394855</v>
      </c>
      <c r="F50" s="283">
        <f t="shared" si="18"/>
        <v>5894.1631915916341</v>
      </c>
      <c r="G50" s="283">
        <f t="shared" si="18"/>
        <v>6008.2116498281675</v>
      </c>
      <c r="H50" s="283">
        <f t="shared" si="18"/>
        <v>4982.8878425460407</v>
      </c>
      <c r="I50" s="283">
        <f t="shared" si="18"/>
        <v>4213.8291221619993</v>
      </c>
      <c r="J50" s="283">
        <f t="shared" si="18"/>
        <v>4123.9053153236555</v>
      </c>
      <c r="K50" s="283">
        <f t="shared" si="18"/>
        <v>3587.2440424996626</v>
      </c>
      <c r="L50" s="283">
        <f t="shared" si="18"/>
        <v>3331.927001124272</v>
      </c>
      <c r="M50" s="283">
        <f t="shared" si="18"/>
        <v>3003.3091398696956</v>
      </c>
      <c r="N50" s="283">
        <f t="shared" si="18"/>
        <v>2814.5267167730995</v>
      </c>
      <c r="O50" s="283">
        <f t="shared" si="18"/>
        <v>2672.7534460400875</v>
      </c>
      <c r="P50" s="283">
        <f t="shared" si="18"/>
        <v>2466.8286241150308</v>
      </c>
      <c r="Q50" s="283">
        <f t="shared" si="18"/>
        <v>2926.8146704579312</v>
      </c>
      <c r="R50" s="283">
        <f t="shared" si="18"/>
        <v>2603.0029613326788</v>
      </c>
      <c r="S50" s="283">
        <f t="shared" si="18"/>
        <v>2409.4894620792493</v>
      </c>
      <c r="T50" s="283">
        <f t="shared" si="18"/>
        <v>2152.769175639392</v>
      </c>
      <c r="U50" s="283">
        <f t="shared" si="18"/>
        <v>1958.83126947085</v>
      </c>
      <c r="V50" s="283">
        <f t="shared" si="18"/>
        <v>1572.3484176609602</v>
      </c>
      <c r="W50" s="283">
        <f t="shared" si="18"/>
        <v>1453.8388255390087</v>
      </c>
      <c r="X50" s="283">
        <f t="shared" si="18"/>
        <v>1613.7607385241251</v>
      </c>
      <c r="Y50" s="283">
        <f t="shared" si="18"/>
        <v>1690.533919622718</v>
      </c>
      <c r="Z50" s="283">
        <f t="shared" si="18"/>
        <v>1661.4671917810174</v>
      </c>
      <c r="AA50" s="283">
        <f t="shared" si="18"/>
        <v>1660.3476827381962</v>
      </c>
    </row>
    <row r="51" spans="2:28" s="281" customFormat="1">
      <c r="B51" s="328" t="s">
        <v>342</v>
      </c>
      <c r="C51" s="282"/>
      <c r="D51" s="282" t="s">
        <v>193</v>
      </c>
      <c r="E51" s="283">
        <f t="shared" ref="E51:AA51" si="19">E17*$E$8</f>
        <v>12599.29506597523</v>
      </c>
      <c r="F51" s="283">
        <f t="shared" si="19"/>
        <v>12499.453706827031</v>
      </c>
      <c r="G51" s="283">
        <f t="shared" si="19"/>
        <v>12399.612365607256</v>
      </c>
      <c r="H51" s="283">
        <f t="shared" si="19"/>
        <v>12358.310200543374</v>
      </c>
      <c r="I51" s="283">
        <f t="shared" si="19"/>
        <v>12316.863766397626</v>
      </c>
      <c r="J51" s="283">
        <f t="shared" si="19"/>
        <v>12290.993471470782</v>
      </c>
      <c r="K51" s="283">
        <f t="shared" si="19"/>
        <v>12265.122941310519</v>
      </c>
      <c r="L51" s="283">
        <f t="shared" si="19"/>
        <v>12239.252276823041</v>
      </c>
      <c r="M51" s="283">
        <f t="shared" si="19"/>
        <v>12051.881164028813</v>
      </c>
      <c r="N51" s="283">
        <f t="shared" si="19"/>
        <v>11864.509936061295</v>
      </c>
      <c r="O51" s="283">
        <f t="shared" si="19"/>
        <v>11677.068629171643</v>
      </c>
      <c r="P51" s="283">
        <f t="shared" si="19"/>
        <v>11489.702481482578</v>
      </c>
      <c r="Q51" s="283">
        <f t="shared" si="19"/>
        <v>11302.33611979894</v>
      </c>
      <c r="R51" s="283">
        <f t="shared" si="19"/>
        <v>11265.245095132777</v>
      </c>
      <c r="S51" s="283">
        <f t="shared" si="19"/>
        <v>11228.154437809571</v>
      </c>
      <c r="T51" s="283">
        <f t="shared" si="19"/>
        <v>11191.066259692845</v>
      </c>
      <c r="U51" s="283">
        <f t="shared" si="19"/>
        <v>11153.976712344336</v>
      </c>
      <c r="V51" s="283">
        <f t="shared" si="19"/>
        <v>11116.887039028881</v>
      </c>
      <c r="W51" s="283">
        <f t="shared" si="19"/>
        <v>11260.01060926541</v>
      </c>
      <c r="X51" s="283">
        <f t="shared" si="19"/>
        <v>11403.12818657887</v>
      </c>
      <c r="Y51" s="283">
        <f t="shared" si="19"/>
        <v>11546.248028763725</v>
      </c>
      <c r="Z51" s="283">
        <f t="shared" si="19"/>
        <v>11689.367942589388</v>
      </c>
      <c r="AA51" s="283">
        <f t="shared" si="19"/>
        <v>11832.48914398642</v>
      </c>
    </row>
    <row r="52" spans="2:28" s="330" customFormat="1">
      <c r="B52" s="328" t="s">
        <v>341</v>
      </c>
      <c r="C52" s="328"/>
      <c r="D52" s="328" t="s">
        <v>193</v>
      </c>
      <c r="E52" s="329">
        <f t="shared" ref="E52:AA52" si="20">E18*$E$8</f>
        <v>8062.6934918451625</v>
      </c>
      <c r="F52" s="329">
        <f t="shared" si="20"/>
        <v>7944.6922893175515</v>
      </c>
      <c r="G52" s="329">
        <f t="shared" si="20"/>
        <v>7826.6910867899696</v>
      </c>
      <c r="H52" s="329">
        <f t="shared" si="20"/>
        <v>7706.6158961727197</v>
      </c>
      <c r="I52" s="329">
        <f t="shared" si="20"/>
        <v>7586.5407055554724</v>
      </c>
      <c r="J52" s="329">
        <f t="shared" si="20"/>
        <v>7466.4655149382243</v>
      </c>
      <c r="K52" s="329">
        <f t="shared" si="20"/>
        <v>7346.3903243209752</v>
      </c>
      <c r="L52" s="329">
        <f t="shared" si="20"/>
        <v>7226.3151337037261</v>
      </c>
      <c r="M52" s="329">
        <f t="shared" si="20"/>
        <v>6867.1897609269781</v>
      </c>
      <c r="N52" s="329">
        <f t="shared" si="20"/>
        <v>6508.0643881501956</v>
      </c>
      <c r="O52" s="329">
        <f t="shared" si="20"/>
        <v>6148.9390153734439</v>
      </c>
      <c r="P52" s="329">
        <f t="shared" si="20"/>
        <v>5789.813642596695</v>
      </c>
      <c r="Q52" s="329">
        <f t="shared" si="20"/>
        <v>5430.6882698199124</v>
      </c>
      <c r="R52" s="329">
        <f t="shared" si="20"/>
        <v>5139.8636224617676</v>
      </c>
      <c r="S52" s="329">
        <f t="shared" si="20"/>
        <v>4849.0389751036264</v>
      </c>
      <c r="T52" s="329">
        <f t="shared" si="20"/>
        <v>4558.2143277454816</v>
      </c>
      <c r="U52" s="329">
        <f t="shared" si="20"/>
        <v>4267.3896803873076</v>
      </c>
      <c r="V52" s="329">
        <f t="shared" si="20"/>
        <v>3976.5650330291637</v>
      </c>
      <c r="W52" s="329">
        <f t="shared" si="20"/>
        <v>3788.4387121461982</v>
      </c>
      <c r="X52" s="329">
        <f t="shared" si="20"/>
        <v>3600.3123912632341</v>
      </c>
      <c r="Y52" s="329">
        <f t="shared" si="20"/>
        <v>3412.1860703802686</v>
      </c>
      <c r="Z52" s="329">
        <f t="shared" si="20"/>
        <v>3224.0597494972994</v>
      </c>
      <c r="AA52" s="329">
        <f t="shared" si="20"/>
        <v>3035.9334286143308</v>
      </c>
    </row>
    <row r="53" spans="2:28" s="281" customFormat="1">
      <c r="B53" s="282" t="s">
        <v>456</v>
      </c>
      <c r="C53" s="282"/>
      <c r="D53" s="282" t="s">
        <v>193</v>
      </c>
      <c r="E53" s="283">
        <f t="shared" ref="E53:AA53" si="21">E19*$E$8</f>
        <v>218.23580180180454</v>
      </c>
      <c r="F53" s="283">
        <f t="shared" si="21"/>
        <v>221.25647503822165</v>
      </c>
      <c r="G53" s="283">
        <f t="shared" si="21"/>
        <v>226.76850049458636</v>
      </c>
      <c r="H53" s="283">
        <f t="shared" si="21"/>
        <v>236.96045231512485</v>
      </c>
      <c r="I53" s="283">
        <f t="shared" si="21"/>
        <v>253.42711979689764</v>
      </c>
      <c r="J53" s="283">
        <f t="shared" si="21"/>
        <v>279.65790500635489</v>
      </c>
      <c r="K53" s="283">
        <f t="shared" si="21"/>
        <v>309.0281635530124</v>
      </c>
      <c r="L53" s="283">
        <f t="shared" si="21"/>
        <v>337.09065188211486</v>
      </c>
      <c r="M53" s="283">
        <f t="shared" si="21"/>
        <v>378.34275221501406</v>
      </c>
      <c r="N53" s="283">
        <f t="shared" si="21"/>
        <v>431.0136459399024</v>
      </c>
      <c r="O53" s="283">
        <f t="shared" si="21"/>
        <v>490.19362206357152</v>
      </c>
      <c r="P53" s="283">
        <f t="shared" si="21"/>
        <v>555.53319395694734</v>
      </c>
      <c r="Q53" s="283">
        <f t="shared" si="21"/>
        <v>618.95825208143685</v>
      </c>
      <c r="R53" s="283">
        <f t="shared" si="21"/>
        <v>686.39459365886205</v>
      </c>
      <c r="S53" s="283">
        <f t="shared" si="21"/>
        <v>757.73118494363234</v>
      </c>
      <c r="T53" s="283">
        <f t="shared" si="21"/>
        <v>829.64959230985176</v>
      </c>
      <c r="U53" s="283">
        <f t="shared" si="21"/>
        <v>902.37371214099994</v>
      </c>
      <c r="V53" s="283">
        <f t="shared" si="21"/>
        <v>972.0338426224057</v>
      </c>
      <c r="W53" s="283">
        <f t="shared" si="21"/>
        <v>1038.6941474484508</v>
      </c>
      <c r="X53" s="283">
        <f t="shared" si="21"/>
        <v>1090.5668612879501</v>
      </c>
      <c r="Y53" s="283">
        <f t="shared" si="21"/>
        <v>1132.0898079280512</v>
      </c>
      <c r="Z53" s="283">
        <f t="shared" si="21"/>
        <v>1164.8514622439818</v>
      </c>
      <c r="AA53" s="283">
        <f t="shared" si="21"/>
        <v>1187.7758086953099</v>
      </c>
    </row>
    <row r="54" spans="2:28" s="281" customFormat="1">
      <c r="B54" s="359" t="s">
        <v>521</v>
      </c>
      <c r="C54" s="282"/>
      <c r="D54" s="282" t="s">
        <v>193</v>
      </c>
      <c r="E54" s="283">
        <f t="shared" ref="E54:AA54" si="22">E20*$E$8</f>
        <v>224.46010137961986</v>
      </c>
      <c r="F54" s="283">
        <f t="shared" si="22"/>
        <v>224.074555347565</v>
      </c>
      <c r="G54" s="283">
        <f t="shared" si="22"/>
        <v>223.6890093155103</v>
      </c>
      <c r="H54" s="283">
        <f t="shared" si="22"/>
        <v>223.46017618619206</v>
      </c>
      <c r="I54" s="283">
        <f t="shared" si="22"/>
        <v>223.23134305687395</v>
      </c>
      <c r="J54" s="283">
        <f t="shared" si="22"/>
        <v>223.00250992755574</v>
      </c>
      <c r="K54" s="283">
        <f t="shared" si="22"/>
        <v>222.77367679823735</v>
      </c>
      <c r="L54" s="283">
        <f t="shared" si="22"/>
        <v>222.54484366891919</v>
      </c>
      <c r="M54" s="283">
        <f t="shared" si="22"/>
        <v>221.25819587792628</v>
      </c>
      <c r="N54" s="283">
        <f t="shared" si="22"/>
        <v>219.97154808693332</v>
      </c>
      <c r="O54" s="283">
        <f t="shared" si="22"/>
        <v>218.68490029594028</v>
      </c>
      <c r="P54" s="283">
        <f t="shared" si="22"/>
        <v>217.39825250494732</v>
      </c>
      <c r="Q54" s="283">
        <f t="shared" si="22"/>
        <v>216.11160471395436</v>
      </c>
      <c r="R54" s="283">
        <f t="shared" si="22"/>
        <v>215.70611552928946</v>
      </c>
      <c r="S54" s="283">
        <f t="shared" si="22"/>
        <v>215.30062634462459</v>
      </c>
      <c r="T54" s="283">
        <f t="shared" si="22"/>
        <v>214.89513715995969</v>
      </c>
      <c r="U54" s="283">
        <f t="shared" si="22"/>
        <v>214.48964797529479</v>
      </c>
      <c r="V54" s="283">
        <f t="shared" si="22"/>
        <v>214.08415879062991</v>
      </c>
      <c r="W54" s="283">
        <f t="shared" si="22"/>
        <v>214.08415879062991</v>
      </c>
      <c r="X54" s="283">
        <f t="shared" si="22"/>
        <v>214.08415879062986</v>
      </c>
      <c r="Y54" s="283">
        <f t="shared" si="22"/>
        <v>214.08415879062986</v>
      </c>
      <c r="Z54" s="283">
        <f t="shared" si="22"/>
        <v>214.08415879062991</v>
      </c>
      <c r="AA54" s="283">
        <f t="shared" si="22"/>
        <v>214.08415879062991</v>
      </c>
    </row>
    <row r="55" spans="2:28">
      <c r="B55" s="53" t="s">
        <v>274</v>
      </c>
      <c r="C55" s="53"/>
      <c r="D55" s="53" t="s">
        <v>193</v>
      </c>
      <c r="E55" s="68">
        <f t="shared" ref="E55:AA55" si="23">E21*$E$8</f>
        <v>10890</v>
      </c>
      <c r="F55" s="68">
        <f t="shared" si="23"/>
        <v>10890</v>
      </c>
      <c r="G55" s="68">
        <f t="shared" si="23"/>
        <v>10890</v>
      </c>
      <c r="H55" s="68">
        <f t="shared" si="23"/>
        <v>10890</v>
      </c>
      <c r="I55" s="68">
        <f t="shared" si="23"/>
        <v>10890</v>
      </c>
      <c r="J55" s="68">
        <f t="shared" si="23"/>
        <v>10890</v>
      </c>
      <c r="K55" s="68">
        <f t="shared" si="23"/>
        <v>10890</v>
      </c>
      <c r="L55" s="68">
        <f t="shared" si="23"/>
        <v>10890</v>
      </c>
      <c r="M55" s="68">
        <f t="shared" si="23"/>
        <v>10454.4</v>
      </c>
      <c r="N55" s="68">
        <f t="shared" si="23"/>
        <v>10018.799999999999</v>
      </c>
      <c r="O55" s="68">
        <f t="shared" si="23"/>
        <v>9583.1999999999989</v>
      </c>
      <c r="P55" s="68">
        <f t="shared" si="23"/>
        <v>9147.5999999999985</v>
      </c>
      <c r="Q55" s="68">
        <f t="shared" si="23"/>
        <v>8711.9999999999982</v>
      </c>
      <c r="R55" s="68">
        <f t="shared" si="23"/>
        <v>8276.3999999999978</v>
      </c>
      <c r="S55" s="68">
        <f t="shared" si="23"/>
        <v>7840.7999999999975</v>
      </c>
      <c r="T55" s="68">
        <f t="shared" si="23"/>
        <v>7405.1999999999971</v>
      </c>
      <c r="U55" s="68">
        <f t="shared" si="23"/>
        <v>6969.5999999999967</v>
      </c>
      <c r="V55" s="68">
        <f t="shared" si="23"/>
        <v>6533.9999999999955</v>
      </c>
      <c r="W55" s="68">
        <f t="shared" si="23"/>
        <v>6098.399999999996</v>
      </c>
      <c r="X55" s="68">
        <f t="shared" si="23"/>
        <v>5662.7999999999956</v>
      </c>
      <c r="Y55" s="68">
        <f t="shared" si="23"/>
        <v>5227.1999999999953</v>
      </c>
      <c r="Z55" s="68">
        <f t="shared" si="23"/>
        <v>4791.5999999999949</v>
      </c>
      <c r="AA55" s="68">
        <f t="shared" si="23"/>
        <v>4355.9999999999945</v>
      </c>
    </row>
    <row r="56" spans="2:28">
      <c r="B56" s="56" t="str">
        <f>"I alt, "&amp;B48&amp;" og "&amp;B55</f>
        <v>I alt, Danmark og Sverige</v>
      </c>
      <c r="C56" s="56"/>
      <c r="D56" s="56" t="s">
        <v>193</v>
      </c>
      <c r="E56" s="72">
        <f t="shared" ref="E56:AA56" si="24">E48+E55</f>
        <v>38259.914282741302</v>
      </c>
      <c r="F56" s="72">
        <f t="shared" si="24"/>
        <v>37673.640218122004</v>
      </c>
      <c r="G56" s="72">
        <f t="shared" si="24"/>
        <v>37574.97261203549</v>
      </c>
      <c r="H56" s="72">
        <f t="shared" si="24"/>
        <v>36398.234567763451</v>
      </c>
      <c r="I56" s="72">
        <f t="shared" si="24"/>
        <v>35483.892056968863</v>
      </c>
      <c r="J56" s="72">
        <f t="shared" si="24"/>
        <v>35274.024716666579</v>
      </c>
      <c r="K56" s="72">
        <f t="shared" si="24"/>
        <v>34620.559148482411</v>
      </c>
      <c r="L56" s="72">
        <f t="shared" si="24"/>
        <v>34247.12990720207</v>
      </c>
      <c r="M56" s="72">
        <f t="shared" si="24"/>
        <v>32976.381012918428</v>
      </c>
      <c r="N56" s="72">
        <f t="shared" si="24"/>
        <v>31856.886235011425</v>
      </c>
      <c r="O56" s="72">
        <f t="shared" si="24"/>
        <v>30790.839612944685</v>
      </c>
      <c r="P56" s="72">
        <f t="shared" si="24"/>
        <v>29666.876194656194</v>
      </c>
      <c r="Q56" s="72">
        <f t="shared" si="24"/>
        <v>29206.908916872177</v>
      </c>
      <c r="R56" s="72">
        <f t="shared" si="24"/>
        <v>28186.612388115376</v>
      </c>
      <c r="S56" s="72">
        <f t="shared" si="24"/>
        <v>27300.514686280701</v>
      </c>
      <c r="T56" s="72">
        <f t="shared" si="24"/>
        <v>26351.794492547528</v>
      </c>
      <c r="U56" s="72">
        <f t="shared" si="24"/>
        <v>25466.661022318789</v>
      </c>
      <c r="V56" s="72">
        <f t="shared" si="24"/>
        <v>24385.918491132037</v>
      </c>
      <c r="W56" s="72">
        <f t="shared" si="24"/>
        <v>23853.466453189692</v>
      </c>
      <c r="X56" s="72">
        <f t="shared" si="24"/>
        <v>23584.6523364448</v>
      </c>
      <c r="Y56" s="72">
        <f t="shared" si="24"/>
        <v>23222.341985485386</v>
      </c>
      <c r="Z56" s="72">
        <f t="shared" si="24"/>
        <v>22745.43050490231</v>
      </c>
      <c r="AA56" s="72">
        <f t="shared" si="24"/>
        <v>22286.630222824882</v>
      </c>
    </row>
    <row r="57" spans="2:28">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row>
    <row r="58" spans="2:28">
      <c r="B58" s="53" t="s">
        <v>275</v>
      </c>
      <c r="C58" s="53"/>
      <c r="D58" s="53" t="s">
        <v>193</v>
      </c>
      <c r="E58" s="68">
        <f t="shared" ref="E58:AA58" si="25">E24*$E$8</f>
        <v>5967.7811415247243</v>
      </c>
      <c r="F58" s="68">
        <f t="shared" si="25"/>
        <v>0</v>
      </c>
      <c r="G58" s="68">
        <f t="shared" si="25"/>
        <v>0</v>
      </c>
      <c r="H58" s="68">
        <f t="shared" si="25"/>
        <v>0</v>
      </c>
      <c r="I58" s="68">
        <f t="shared" si="25"/>
        <v>0</v>
      </c>
      <c r="J58" s="68">
        <f t="shared" si="25"/>
        <v>1210.3652733292445</v>
      </c>
      <c r="K58" s="68">
        <f t="shared" si="25"/>
        <v>7894.5576503602706</v>
      </c>
      <c r="L58" s="68">
        <f t="shared" si="25"/>
        <v>10051.29922731538</v>
      </c>
      <c r="M58" s="68">
        <f t="shared" si="25"/>
        <v>10377.529529272653</v>
      </c>
      <c r="N58" s="68">
        <f t="shared" si="25"/>
        <v>9937.4443853338944</v>
      </c>
      <c r="O58" s="68">
        <f t="shared" si="25"/>
        <v>10153.712409223986</v>
      </c>
      <c r="P58" s="68">
        <f t="shared" si="25"/>
        <v>9669.1870057041397</v>
      </c>
      <c r="Q58" s="68">
        <f t="shared" si="25"/>
        <v>8607.518472269423</v>
      </c>
      <c r="R58" s="68">
        <f t="shared" si="25"/>
        <v>8006.2546625583</v>
      </c>
      <c r="S58" s="68">
        <f t="shared" si="25"/>
        <v>6850.8594759612079</v>
      </c>
      <c r="T58" s="68">
        <f t="shared" si="25"/>
        <v>5802.397785431056</v>
      </c>
      <c r="U58" s="68">
        <f t="shared" si="25"/>
        <v>4117.733169477553</v>
      </c>
      <c r="V58" s="68">
        <f t="shared" si="25"/>
        <v>2323.5459756953696</v>
      </c>
      <c r="W58" s="68">
        <f t="shared" si="25"/>
        <v>2119.0092539133852</v>
      </c>
      <c r="X58" s="68">
        <f t="shared" si="25"/>
        <v>1496.0218590472959</v>
      </c>
      <c r="Y58" s="68">
        <f t="shared" si="25"/>
        <v>1055.2260413652318</v>
      </c>
      <c r="Z58" s="68">
        <f t="shared" si="25"/>
        <v>745.38223238784667</v>
      </c>
      <c r="AA58" s="68">
        <f t="shared" si="25"/>
        <v>521.25746660804953</v>
      </c>
    </row>
    <row r="59" spans="2:28" s="330" customFormat="1">
      <c r="B59" s="328" t="s">
        <v>484</v>
      </c>
      <c r="C59" s="328"/>
      <c r="D59" s="328" t="s">
        <v>193</v>
      </c>
      <c r="E59" s="329">
        <f t="shared" ref="E59:AA59" si="26">E25*$E$8</f>
        <v>8470</v>
      </c>
      <c r="F59" s="329">
        <f t="shared" si="26"/>
        <v>1260.2262404644309</v>
      </c>
      <c r="G59" s="329">
        <f t="shared" si="26"/>
        <v>8109.0332489017046</v>
      </c>
      <c r="H59" s="329">
        <f t="shared" si="26"/>
        <v>6322.3823396418038</v>
      </c>
      <c r="I59" s="329">
        <f t="shared" si="26"/>
        <v>24936.706084468795</v>
      </c>
      <c r="J59" s="329">
        <f t="shared" si="26"/>
        <v>15191.697093157602</v>
      </c>
      <c r="K59" s="329">
        <f t="shared" si="26"/>
        <v>20964.03773136629</v>
      </c>
      <c r="L59" s="329">
        <f t="shared" si="26"/>
        <v>18875.320943952836</v>
      </c>
      <c r="M59" s="329">
        <f t="shared" si="26"/>
        <v>14010.820562789417</v>
      </c>
      <c r="N59" s="329">
        <f t="shared" si="26"/>
        <v>7817.1105056929091</v>
      </c>
      <c r="O59" s="329">
        <f t="shared" si="26"/>
        <v>8004.074346740601</v>
      </c>
      <c r="P59" s="329">
        <f t="shared" si="26"/>
        <v>10975.294870134288</v>
      </c>
      <c r="Q59" s="329">
        <f t="shared" si="26"/>
        <v>19112.618813286936</v>
      </c>
      <c r="R59" s="329">
        <f t="shared" si="26"/>
        <v>19545.814118668419</v>
      </c>
      <c r="S59" s="329">
        <f t="shared" si="26"/>
        <v>14782.485234372194</v>
      </c>
      <c r="T59" s="329">
        <f t="shared" si="26"/>
        <v>16740.794819740819</v>
      </c>
      <c r="U59" s="329">
        <f t="shared" si="26"/>
        <v>19363.256931026528</v>
      </c>
      <c r="V59" s="329">
        <f t="shared" si="26"/>
        <v>18865.517487645375</v>
      </c>
      <c r="W59" s="329">
        <f t="shared" si="26"/>
        <v>16295.501710382096</v>
      </c>
      <c r="X59" s="329">
        <f t="shared" si="26"/>
        <v>14171.008907799791</v>
      </c>
      <c r="Y59" s="329">
        <f t="shared" si="26"/>
        <v>12011.615259887876</v>
      </c>
      <c r="Z59" s="329">
        <f t="shared" si="26"/>
        <v>10932.770961375425</v>
      </c>
      <c r="AA59" s="329">
        <f t="shared" si="26"/>
        <v>8859.5428054748554</v>
      </c>
    </row>
    <row r="60" spans="2:28">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row>
    <row r="61" spans="2:28">
      <c r="B61" s="79" t="s">
        <v>277</v>
      </c>
      <c r="C61" s="79"/>
      <c r="D61" s="79" t="s">
        <v>193</v>
      </c>
      <c r="E61" s="80">
        <f t="shared" ref="E61:AA61" si="27">E56+E58</f>
        <v>44227.695424266029</v>
      </c>
      <c r="F61" s="80">
        <f t="shared" si="27"/>
        <v>37673.640218122004</v>
      </c>
      <c r="G61" s="80">
        <f t="shared" si="27"/>
        <v>37574.97261203549</v>
      </c>
      <c r="H61" s="80">
        <f t="shared" si="27"/>
        <v>36398.234567763451</v>
      </c>
      <c r="I61" s="80">
        <f t="shared" si="27"/>
        <v>35483.892056968863</v>
      </c>
      <c r="J61" s="80">
        <f t="shared" si="27"/>
        <v>36484.389989995827</v>
      </c>
      <c r="K61" s="80">
        <f t="shared" si="27"/>
        <v>42515.116798842682</v>
      </c>
      <c r="L61" s="80">
        <f t="shared" si="27"/>
        <v>44298.42913451745</v>
      </c>
      <c r="M61" s="80">
        <f t="shared" si="27"/>
        <v>43353.910542191079</v>
      </c>
      <c r="N61" s="80">
        <f t="shared" si="27"/>
        <v>41794.330620345318</v>
      </c>
      <c r="O61" s="80">
        <f t="shared" si="27"/>
        <v>40944.552022168675</v>
      </c>
      <c r="P61" s="80">
        <f t="shared" si="27"/>
        <v>39336.063200360331</v>
      </c>
      <c r="Q61" s="80">
        <f t="shared" si="27"/>
        <v>37814.427389141601</v>
      </c>
      <c r="R61" s="80">
        <f t="shared" si="27"/>
        <v>36192.867050673674</v>
      </c>
      <c r="S61" s="80">
        <f t="shared" si="27"/>
        <v>34151.374162241911</v>
      </c>
      <c r="T61" s="80">
        <f t="shared" si="27"/>
        <v>32154.192277978582</v>
      </c>
      <c r="U61" s="80">
        <f t="shared" si="27"/>
        <v>29584.394191796342</v>
      </c>
      <c r="V61" s="80">
        <f t="shared" si="27"/>
        <v>26709.464466827405</v>
      </c>
      <c r="W61" s="80">
        <f t="shared" si="27"/>
        <v>25972.475707103076</v>
      </c>
      <c r="X61" s="80">
        <f t="shared" si="27"/>
        <v>25080.674195492094</v>
      </c>
      <c r="Y61" s="80">
        <f t="shared" si="27"/>
        <v>24277.568026850618</v>
      </c>
      <c r="Z61" s="80">
        <f t="shared" si="27"/>
        <v>23490.812737290158</v>
      </c>
      <c r="AA61" s="80">
        <f t="shared" si="27"/>
        <v>22807.887689432933</v>
      </c>
    </row>
    <row r="63" spans="2:28" s="12" customFormat="1">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row>
    <row r="64" spans="2:28" s="63" customFormat="1">
      <c r="B64" s="63" t="s">
        <v>486</v>
      </c>
    </row>
    <row r="65" spans="2:27">
      <c r="E65" s="168"/>
      <c r="F65" s="168"/>
      <c r="G65" s="168"/>
      <c r="H65" s="168"/>
      <c r="I65" s="168"/>
      <c r="J65" s="168"/>
      <c r="K65" s="168"/>
      <c r="L65" s="168"/>
      <c r="M65" s="168"/>
      <c r="N65" s="168"/>
      <c r="O65" s="168"/>
      <c r="P65" s="168"/>
      <c r="Q65" s="168"/>
      <c r="R65" s="168"/>
      <c r="S65" s="168"/>
      <c r="T65" s="168"/>
      <c r="U65" s="168"/>
      <c r="V65" s="168"/>
      <c r="W65" s="168"/>
      <c r="X65" s="168"/>
      <c r="Y65" s="168"/>
      <c r="Z65" s="168"/>
      <c r="AA65" s="168"/>
    </row>
    <row r="66" spans="2:27">
      <c r="B66" s="56" t="s">
        <v>273</v>
      </c>
      <c r="C66" s="56"/>
      <c r="D66" s="56" t="s">
        <v>1</v>
      </c>
      <c r="E66" s="67">
        <v>2018</v>
      </c>
      <c r="F66" s="67">
        <v>2019</v>
      </c>
      <c r="G66" s="67">
        <v>2020</v>
      </c>
      <c r="H66" s="67">
        <v>2021</v>
      </c>
      <c r="I66" s="67">
        <v>2022</v>
      </c>
      <c r="J66" s="67">
        <v>2023</v>
      </c>
      <c r="K66" s="67">
        <v>2024</v>
      </c>
      <c r="L66" s="67">
        <v>2025</v>
      </c>
      <c r="M66" s="67">
        <v>2026</v>
      </c>
      <c r="N66" s="67">
        <v>2027</v>
      </c>
      <c r="O66" s="67">
        <v>2028</v>
      </c>
      <c r="P66" s="67">
        <v>2029</v>
      </c>
      <c r="Q66" s="67">
        <v>2030</v>
      </c>
      <c r="R66" s="67">
        <v>2031</v>
      </c>
      <c r="S66" s="67">
        <v>2032</v>
      </c>
      <c r="T66" s="67">
        <v>2033</v>
      </c>
      <c r="U66" s="67">
        <v>2034</v>
      </c>
      <c r="V66" s="67">
        <v>2035</v>
      </c>
      <c r="W66" s="67">
        <v>2036</v>
      </c>
      <c r="X66" s="67">
        <v>2037</v>
      </c>
      <c r="Y66" s="67">
        <v>2038</v>
      </c>
      <c r="Z66" s="67">
        <v>2039</v>
      </c>
      <c r="AA66" s="67">
        <v>2040</v>
      </c>
    </row>
    <row r="67" spans="2:27" s="330" customFormat="1">
      <c r="B67" s="75" t="s">
        <v>489</v>
      </c>
      <c r="C67" s="56"/>
      <c r="D67" s="328" t="s">
        <v>276</v>
      </c>
      <c r="E67" s="382">
        <v>3791</v>
      </c>
      <c r="F67" s="382">
        <v>2443.3379503330261</v>
      </c>
      <c r="G67" s="382">
        <v>852.66803709931446</v>
      </c>
      <c r="H67" s="382">
        <v>705.01093716047967</v>
      </c>
      <c r="I67" s="382">
        <v>2243.384800369322</v>
      </c>
      <c r="J67" s="382">
        <v>3008.4767457644311</v>
      </c>
      <c r="K67" s="382">
        <v>3983.5167884369039</v>
      </c>
      <c r="L67" s="382">
        <v>3956.0098756760713</v>
      </c>
      <c r="M67" s="382">
        <v>3473.0096392383416</v>
      </c>
      <c r="N67" s="382">
        <v>2829.4035683781572</v>
      </c>
      <c r="O67" s="382">
        <v>2699.7845451615995</v>
      </c>
      <c r="P67" s="382">
        <v>2663.9248320164957</v>
      </c>
      <c r="Q67" s="382">
        <v>3096.8689237934632</v>
      </c>
      <c r="R67" s="382">
        <v>2852.3080806033158</v>
      </c>
      <c r="S67" s="382">
        <v>2162.3691871278747</v>
      </c>
      <c r="T67" s="382">
        <v>1900.885527784028</v>
      </c>
      <c r="U67" s="382">
        <v>1897.5233266647322</v>
      </c>
      <c r="V67" s="382">
        <v>1663.4589752911363</v>
      </c>
      <c r="W67" s="382">
        <v>1387.5616797095765</v>
      </c>
      <c r="X67" s="382">
        <v>1198.3366645676458</v>
      </c>
      <c r="Y67" s="382">
        <v>1016.4204663745005</v>
      </c>
      <c r="Z67" s="382">
        <v>926.0926488460475</v>
      </c>
      <c r="AA67" s="382">
        <v>754.37784274874707</v>
      </c>
    </row>
    <row r="68" spans="2:27">
      <c r="B68" s="328" t="s">
        <v>488</v>
      </c>
      <c r="C68" s="53"/>
      <c r="D68" s="53" t="s">
        <v>276</v>
      </c>
      <c r="E68" s="382">
        <v>3091</v>
      </c>
      <c r="F68" s="382">
        <v>2339.1870213690236</v>
      </c>
      <c r="G68" s="382">
        <v>182.5</v>
      </c>
      <c r="H68" s="382">
        <v>182.5</v>
      </c>
      <c r="I68" s="382">
        <v>182.5</v>
      </c>
      <c r="J68" s="382">
        <v>1752.9645893051252</v>
      </c>
      <c r="K68" s="382">
        <v>2250.9516866710946</v>
      </c>
      <c r="L68" s="382">
        <v>2396.0659960105477</v>
      </c>
      <c r="M68" s="382">
        <v>2315.0905844623567</v>
      </c>
      <c r="N68" s="382">
        <v>2183.3613778250242</v>
      </c>
      <c r="O68" s="382">
        <v>2038.2907974970869</v>
      </c>
      <c r="P68" s="382">
        <v>1756.87566919548</v>
      </c>
      <c r="Q68" s="382">
        <v>1517.3136499680966</v>
      </c>
      <c r="R68" s="382">
        <v>1236.9515418703886</v>
      </c>
      <c r="S68" s="382">
        <v>940.67619255166028</v>
      </c>
      <c r="T68" s="382">
        <v>517.34876582197694</v>
      </c>
      <c r="U68" s="382">
        <v>297.25415881130016</v>
      </c>
      <c r="V68" s="382">
        <v>104.32529862622937</v>
      </c>
      <c r="W68" s="382">
        <v>40.82600116560161</v>
      </c>
      <c r="X68" s="382">
        <v>27.178903592456436</v>
      </c>
      <c r="Y68" s="382">
        <v>23.724990350709049</v>
      </c>
      <c r="Z68" s="382">
        <v>22.557858649731315</v>
      </c>
      <c r="AA68" s="382">
        <v>22.184222461568879</v>
      </c>
    </row>
    <row r="69" spans="2:27">
      <c r="B69" s="53" t="s">
        <v>479</v>
      </c>
      <c r="C69" s="53"/>
      <c r="D69" s="53" t="s">
        <v>276</v>
      </c>
      <c r="E69" s="284">
        <f t="shared" ref="E69:AA69" si="28">E15</f>
        <v>197.8449290888683</v>
      </c>
      <c r="F69" s="284">
        <f t="shared" si="28"/>
        <v>268.47137409447981</v>
      </c>
      <c r="G69" s="284">
        <f t="shared" si="28"/>
        <v>303.75876568717445</v>
      </c>
      <c r="H69" s="284">
        <f t="shared" si="28"/>
        <v>348.2865171070975</v>
      </c>
      <c r="I69" s="284">
        <f t="shared" si="28"/>
        <v>376.28937565894586</v>
      </c>
      <c r="J69" s="284">
        <f t="shared" si="28"/>
        <v>405.05225869809152</v>
      </c>
      <c r="K69" s="284">
        <f t="shared" si="28"/>
        <v>405.05225869809152</v>
      </c>
      <c r="L69" s="284">
        <f t="shared" si="28"/>
        <v>405.05225869809152</v>
      </c>
      <c r="M69" s="284">
        <f t="shared" si="28"/>
        <v>405.05225869809152</v>
      </c>
      <c r="N69" s="284">
        <f t="shared" si="28"/>
        <v>405.05225869809152</v>
      </c>
      <c r="O69" s="284">
        <f t="shared" si="28"/>
        <v>405.05225869809152</v>
      </c>
      <c r="P69" s="284">
        <f t="shared" si="28"/>
        <v>405.05225869809152</v>
      </c>
      <c r="Q69" s="284">
        <f t="shared" si="28"/>
        <v>405.05225869809152</v>
      </c>
      <c r="R69" s="284">
        <f t="shared" si="28"/>
        <v>408.16503099173502</v>
      </c>
      <c r="S69" s="284">
        <f t="shared" si="28"/>
        <v>411.27780328537852</v>
      </c>
      <c r="T69" s="284">
        <f t="shared" si="28"/>
        <v>414.39057557902203</v>
      </c>
      <c r="U69" s="284">
        <f t="shared" si="28"/>
        <v>417.50334787266564</v>
      </c>
      <c r="V69" s="284">
        <f t="shared" si="28"/>
        <v>420.61612016630914</v>
      </c>
      <c r="W69" s="284">
        <f t="shared" si="28"/>
        <v>423.7288924599527</v>
      </c>
      <c r="X69" s="284">
        <f t="shared" si="28"/>
        <v>426.84166475359626</v>
      </c>
      <c r="Y69" s="284">
        <f t="shared" si="28"/>
        <v>429.95443704723982</v>
      </c>
      <c r="Z69" s="284">
        <f t="shared" si="28"/>
        <v>433.06720934088332</v>
      </c>
      <c r="AA69" s="284">
        <f t="shared" si="28"/>
        <v>436.17998163452694</v>
      </c>
    </row>
    <row r="70" spans="2:27" s="12" customFormat="1">
      <c r="B70" s="53" t="s">
        <v>285</v>
      </c>
      <c r="C70" s="53"/>
      <c r="D70" s="53" t="s">
        <v>276</v>
      </c>
      <c r="E70" s="382">
        <v>366.33651093311698</v>
      </c>
      <c r="F70" s="382">
        <v>505.86558950525733</v>
      </c>
      <c r="G70" s="382">
        <v>2619.110871671131</v>
      </c>
      <c r="H70" s="382">
        <v>2477.332042212196</v>
      </c>
      <c r="I70" s="382">
        <v>2373.763686900465</v>
      </c>
      <c r="J70" s="382">
        <v>857.2219941451981</v>
      </c>
      <c r="K70" s="382">
        <v>857.64207106409322</v>
      </c>
      <c r="L70" s="382">
        <v>859.90894649115035</v>
      </c>
      <c r="M70" s="382">
        <v>862.82497024377358</v>
      </c>
      <c r="N70" s="382">
        <v>865.6632742492252</v>
      </c>
      <c r="O70" s="382">
        <v>940.5042183642156</v>
      </c>
      <c r="P70" s="382">
        <v>1088.9863861857953</v>
      </c>
      <c r="Q70" s="382">
        <v>1202.7933796926216</v>
      </c>
      <c r="R70" s="382">
        <v>1346.0294643836346</v>
      </c>
      <c r="S70" s="382">
        <v>1470.4736208771687</v>
      </c>
      <c r="T70" s="382">
        <v>1725.6319212418589</v>
      </c>
      <c r="U70" s="382">
        <v>1730.2337488363924</v>
      </c>
      <c r="V70" s="382">
        <v>1682.4523387965037</v>
      </c>
      <c r="W70" s="382">
        <v>1681.9307020027993</v>
      </c>
      <c r="X70" s="382">
        <v>1618.7624230169306</v>
      </c>
      <c r="Y70" s="382">
        <v>1552.7311533335071</v>
      </c>
      <c r="Z70" s="382">
        <v>1485.7644144300593</v>
      </c>
      <c r="AA70" s="382">
        <v>1426.5851917248076</v>
      </c>
    </row>
    <row r="71" spans="2:27">
      <c r="B71" s="79" t="s">
        <v>480</v>
      </c>
      <c r="C71" s="79"/>
      <c r="D71" s="79" t="s">
        <v>276</v>
      </c>
      <c r="E71" s="80">
        <f t="shared" ref="E71:AA71" si="29">E68+E69+E70</f>
        <v>3655.1814400219855</v>
      </c>
      <c r="F71" s="80">
        <f t="shared" si="29"/>
        <v>3113.5239849687609</v>
      </c>
      <c r="G71" s="80">
        <f t="shared" si="29"/>
        <v>3105.3696373583052</v>
      </c>
      <c r="H71" s="80">
        <f t="shared" si="29"/>
        <v>3008.1185593192936</v>
      </c>
      <c r="I71" s="80">
        <f t="shared" si="29"/>
        <v>2932.553062559411</v>
      </c>
      <c r="J71" s="80">
        <f t="shared" si="29"/>
        <v>3015.2388421484147</v>
      </c>
      <c r="K71" s="80">
        <f t="shared" si="29"/>
        <v>3513.6460164332793</v>
      </c>
      <c r="L71" s="80">
        <f t="shared" si="29"/>
        <v>3661.0272011997895</v>
      </c>
      <c r="M71" s="80">
        <f t="shared" si="29"/>
        <v>3582.9678134042215</v>
      </c>
      <c r="N71" s="80">
        <f t="shared" si="29"/>
        <v>3454.0769107723409</v>
      </c>
      <c r="O71" s="80">
        <f t="shared" si="29"/>
        <v>3383.8472745593945</v>
      </c>
      <c r="P71" s="80">
        <f t="shared" si="29"/>
        <v>3250.9143140793667</v>
      </c>
      <c r="Q71" s="80">
        <f t="shared" si="29"/>
        <v>3125.1592883588096</v>
      </c>
      <c r="R71" s="80">
        <f t="shared" si="29"/>
        <v>2991.1460372457582</v>
      </c>
      <c r="S71" s="80">
        <f t="shared" si="29"/>
        <v>2822.4276167142075</v>
      </c>
      <c r="T71" s="80">
        <f t="shared" si="29"/>
        <v>2657.3712626428578</v>
      </c>
      <c r="U71" s="80">
        <f t="shared" si="29"/>
        <v>2444.9912555203582</v>
      </c>
      <c r="V71" s="80">
        <f t="shared" si="29"/>
        <v>2207.3937575890423</v>
      </c>
      <c r="W71" s="80">
        <f t="shared" si="29"/>
        <v>2146.4855956283536</v>
      </c>
      <c r="X71" s="80">
        <f t="shared" si="29"/>
        <v>2072.7829913629835</v>
      </c>
      <c r="Y71" s="80">
        <f t="shared" si="29"/>
        <v>2006.4105807314559</v>
      </c>
      <c r="Z71" s="80">
        <f t="shared" si="29"/>
        <v>1941.3894824206741</v>
      </c>
      <c r="AA71" s="80">
        <f t="shared" si="29"/>
        <v>1884.9493958209034</v>
      </c>
    </row>
    <row r="72" spans="2:27">
      <c r="B72" s="53"/>
      <c r="C72" s="53"/>
      <c r="D72" s="53"/>
      <c r="E72" s="53"/>
      <c r="F72" s="359"/>
      <c r="G72" s="359"/>
      <c r="H72" s="359"/>
      <c r="I72" s="359"/>
      <c r="J72" s="359"/>
      <c r="K72" s="359"/>
      <c r="L72" s="359"/>
      <c r="M72" s="359"/>
      <c r="N72" s="359"/>
      <c r="O72" s="359"/>
      <c r="P72" s="359"/>
      <c r="Q72" s="359"/>
      <c r="R72" s="359"/>
      <c r="S72" s="359"/>
      <c r="T72" s="359"/>
      <c r="U72" s="359"/>
      <c r="V72" s="359"/>
      <c r="W72" s="359"/>
      <c r="X72" s="359"/>
      <c r="Y72" s="359"/>
      <c r="Z72" s="359"/>
      <c r="AA72" s="359"/>
    </row>
    <row r="73" spans="2:27">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row>
    <row r="74" spans="2:27" s="12" customFormat="1">
      <c r="B74" s="56" t="s">
        <v>281</v>
      </c>
      <c r="C74" s="56"/>
      <c r="D74" s="56" t="s">
        <v>1</v>
      </c>
      <c r="E74" s="67">
        <v>2018</v>
      </c>
      <c r="F74" s="67">
        <v>2019</v>
      </c>
      <c r="G74" s="67">
        <v>2020</v>
      </c>
      <c r="H74" s="67">
        <v>2021</v>
      </c>
      <c r="I74" s="67">
        <v>2022</v>
      </c>
      <c r="J74" s="67">
        <v>2023</v>
      </c>
      <c r="K74" s="67">
        <v>2024</v>
      </c>
      <c r="L74" s="67">
        <v>2025</v>
      </c>
      <c r="M74" s="67">
        <v>2026</v>
      </c>
      <c r="N74" s="67">
        <v>2027</v>
      </c>
      <c r="O74" s="67">
        <v>2028</v>
      </c>
      <c r="P74" s="67">
        <v>2029</v>
      </c>
      <c r="Q74" s="67">
        <v>2030</v>
      </c>
      <c r="R74" s="67">
        <v>2031</v>
      </c>
      <c r="S74" s="67">
        <v>2032</v>
      </c>
      <c r="T74" s="67">
        <v>2033</v>
      </c>
      <c r="U74" s="67">
        <v>2034</v>
      </c>
      <c r="V74" s="67">
        <v>2035</v>
      </c>
      <c r="W74" s="67">
        <v>2036</v>
      </c>
      <c r="X74" s="67">
        <v>2037</v>
      </c>
      <c r="Y74" s="67">
        <v>2038</v>
      </c>
      <c r="Z74" s="67">
        <v>2039</v>
      </c>
      <c r="AA74" s="67">
        <v>2040</v>
      </c>
    </row>
    <row r="75" spans="2:27" s="330" customFormat="1">
      <c r="B75" s="75" t="s">
        <v>489</v>
      </c>
      <c r="C75" s="56"/>
      <c r="D75" s="328" t="s">
        <v>278</v>
      </c>
      <c r="E75" s="329">
        <f t="shared" ref="E75:AA75" si="30">E67*$E$7</f>
        <v>165.13596000000001</v>
      </c>
      <c r="F75" s="329">
        <f t="shared" si="30"/>
        <v>106.43180111650662</v>
      </c>
      <c r="G75" s="329">
        <f t="shared" si="30"/>
        <v>37.142219696046141</v>
      </c>
      <c r="H75" s="329">
        <f t="shared" si="30"/>
        <v>30.710276422710496</v>
      </c>
      <c r="I75" s="329">
        <f t="shared" si="30"/>
        <v>97.721841904087668</v>
      </c>
      <c r="J75" s="329">
        <f t="shared" si="30"/>
        <v>131.04924704549862</v>
      </c>
      <c r="K75" s="329">
        <f t="shared" si="30"/>
        <v>173.52199130431154</v>
      </c>
      <c r="L75" s="329">
        <f t="shared" si="30"/>
        <v>172.32379018444968</v>
      </c>
      <c r="M75" s="329">
        <f t="shared" si="30"/>
        <v>151.28429988522217</v>
      </c>
      <c r="N75" s="329">
        <f t="shared" si="30"/>
        <v>123.24881943855253</v>
      </c>
      <c r="O75" s="329">
        <f t="shared" si="30"/>
        <v>117.60261478723928</v>
      </c>
      <c r="P75" s="329">
        <f t="shared" si="30"/>
        <v>116.04056568263856</v>
      </c>
      <c r="Q75" s="329">
        <f t="shared" si="30"/>
        <v>134.89961032044326</v>
      </c>
      <c r="R75" s="329">
        <f t="shared" si="30"/>
        <v>124.24653999108044</v>
      </c>
      <c r="S75" s="329">
        <f t="shared" si="30"/>
        <v>94.192801791290222</v>
      </c>
      <c r="T75" s="329">
        <f t="shared" si="30"/>
        <v>82.80257359027226</v>
      </c>
      <c r="U75" s="329">
        <f t="shared" si="30"/>
        <v>82.656116109515736</v>
      </c>
      <c r="V75" s="329">
        <f t="shared" si="30"/>
        <v>72.460272963681902</v>
      </c>
      <c r="W75" s="329">
        <f t="shared" si="30"/>
        <v>60.442186768149156</v>
      </c>
      <c r="X75" s="329">
        <f t="shared" si="30"/>
        <v>52.199545108566653</v>
      </c>
      <c r="Y75" s="329">
        <f t="shared" si="30"/>
        <v>44.275275515273243</v>
      </c>
      <c r="Z75" s="329">
        <f t="shared" si="30"/>
        <v>40.340595783733832</v>
      </c>
      <c r="AA75" s="329">
        <f t="shared" si="30"/>
        <v>32.860698830135426</v>
      </c>
    </row>
    <row r="76" spans="2:27" s="12" customFormat="1">
      <c r="B76" s="328" t="s">
        <v>488</v>
      </c>
      <c r="C76" s="53"/>
      <c r="D76" s="53" t="s">
        <v>278</v>
      </c>
      <c r="E76" s="68">
        <f t="shared" ref="E76:AA76" si="31">E68*$E$7</f>
        <v>134.64395999999999</v>
      </c>
      <c r="F76" s="68">
        <f t="shared" si="31"/>
        <v>101.89498665083467</v>
      </c>
      <c r="G76" s="68">
        <f t="shared" si="31"/>
        <v>7.9497</v>
      </c>
      <c r="H76" s="68">
        <f t="shared" si="31"/>
        <v>7.9497</v>
      </c>
      <c r="I76" s="68">
        <f t="shared" si="31"/>
        <v>7.9497</v>
      </c>
      <c r="J76" s="68">
        <f t="shared" si="31"/>
        <v>76.359137510131262</v>
      </c>
      <c r="K76" s="68">
        <f t="shared" si="31"/>
        <v>98.051455471392885</v>
      </c>
      <c r="L76" s="68">
        <f t="shared" si="31"/>
        <v>104.37263478621946</v>
      </c>
      <c r="M76" s="68">
        <f t="shared" si="31"/>
        <v>100.84534585918026</v>
      </c>
      <c r="N76" s="68">
        <f t="shared" si="31"/>
        <v>95.107221618058063</v>
      </c>
      <c r="O76" s="68">
        <f t="shared" si="31"/>
        <v>88.787947138973109</v>
      </c>
      <c r="P76" s="68">
        <f t="shared" si="31"/>
        <v>76.529504150155105</v>
      </c>
      <c r="Q76" s="68">
        <f t="shared" si="31"/>
        <v>66.094182592610295</v>
      </c>
      <c r="R76" s="68">
        <f t="shared" si="31"/>
        <v>53.881609163874131</v>
      </c>
      <c r="S76" s="68">
        <f t="shared" si="31"/>
        <v>40.975854947550324</v>
      </c>
      <c r="T76" s="68">
        <f t="shared" si="31"/>
        <v>22.535712239205317</v>
      </c>
      <c r="U76" s="68">
        <f t="shared" si="31"/>
        <v>12.948391157820236</v>
      </c>
      <c r="V76" s="68">
        <f t="shared" si="31"/>
        <v>4.5444100081585512</v>
      </c>
      <c r="W76" s="68">
        <f t="shared" si="31"/>
        <v>1.7783806107736062</v>
      </c>
      <c r="X76" s="68">
        <f t="shared" si="31"/>
        <v>1.1839130404874023</v>
      </c>
      <c r="Y76" s="68">
        <f t="shared" si="31"/>
        <v>1.0334605796768863</v>
      </c>
      <c r="Z76" s="68">
        <f t="shared" si="31"/>
        <v>0.98262032278229616</v>
      </c>
      <c r="AA76" s="68">
        <f t="shared" si="31"/>
        <v>0.96634473042594038</v>
      </c>
    </row>
    <row r="77" spans="2:27" s="12" customFormat="1">
      <c r="B77" s="328" t="s">
        <v>479</v>
      </c>
      <c r="C77" s="53"/>
      <c r="D77" s="53" t="s">
        <v>278</v>
      </c>
      <c r="E77" s="68">
        <f t="shared" ref="E77:AA77" si="32">E69*$E$7</f>
        <v>8.6181251111111035</v>
      </c>
      <c r="F77" s="68">
        <f t="shared" si="32"/>
        <v>11.694613055555541</v>
      </c>
      <c r="G77" s="68">
        <f t="shared" si="32"/>
        <v>13.231731833333319</v>
      </c>
      <c r="H77" s="68">
        <f t="shared" si="32"/>
        <v>15.171360685185167</v>
      </c>
      <c r="I77" s="68">
        <f t="shared" si="32"/>
        <v>16.391165203703682</v>
      </c>
      <c r="J77" s="68">
        <f t="shared" si="32"/>
        <v>17.644076388888866</v>
      </c>
      <c r="K77" s="68">
        <f t="shared" si="32"/>
        <v>17.644076388888866</v>
      </c>
      <c r="L77" s="68">
        <f t="shared" si="32"/>
        <v>17.644076388888866</v>
      </c>
      <c r="M77" s="68">
        <f t="shared" si="32"/>
        <v>17.644076388888866</v>
      </c>
      <c r="N77" s="68">
        <f t="shared" si="32"/>
        <v>17.644076388888866</v>
      </c>
      <c r="O77" s="68">
        <f t="shared" si="32"/>
        <v>17.644076388888866</v>
      </c>
      <c r="P77" s="68">
        <f t="shared" si="32"/>
        <v>17.644076388888866</v>
      </c>
      <c r="Q77" s="68">
        <f t="shared" si="32"/>
        <v>17.644076388888866</v>
      </c>
      <c r="R77" s="68">
        <f t="shared" si="32"/>
        <v>17.779668749999978</v>
      </c>
      <c r="S77" s="68">
        <f t="shared" si="32"/>
        <v>17.915261111111089</v>
      </c>
      <c r="T77" s="68">
        <f t="shared" si="32"/>
        <v>18.050853472222201</v>
      </c>
      <c r="U77" s="68">
        <f t="shared" si="32"/>
        <v>18.186445833333316</v>
      </c>
      <c r="V77" s="68">
        <f t="shared" si="32"/>
        <v>18.322038194444428</v>
      </c>
      <c r="W77" s="68">
        <f t="shared" si="32"/>
        <v>18.457630555555539</v>
      </c>
      <c r="X77" s="68">
        <f t="shared" si="32"/>
        <v>18.593222916666654</v>
      </c>
      <c r="Y77" s="68">
        <f t="shared" si="32"/>
        <v>18.728815277777766</v>
      </c>
      <c r="Z77" s="68">
        <f t="shared" si="32"/>
        <v>18.864407638888878</v>
      </c>
      <c r="AA77" s="68">
        <f t="shared" si="32"/>
        <v>18.999999999999993</v>
      </c>
    </row>
    <row r="78" spans="2:27" s="12" customFormat="1">
      <c r="B78" s="53" t="s">
        <v>285</v>
      </c>
      <c r="C78" s="53"/>
      <c r="D78" s="53" t="s">
        <v>278</v>
      </c>
      <c r="E78" s="68">
        <f t="shared" ref="E78:AA78" si="33">E70*$E$7</f>
        <v>15.957618416246577</v>
      </c>
      <c r="F78" s="68">
        <f t="shared" si="33"/>
        <v>22.03550507884901</v>
      </c>
      <c r="G78" s="68">
        <f t="shared" si="33"/>
        <v>114.08846956999447</v>
      </c>
      <c r="H78" s="68">
        <f t="shared" si="33"/>
        <v>107.91258375876326</v>
      </c>
      <c r="I78" s="68">
        <f t="shared" si="33"/>
        <v>103.40114620138426</v>
      </c>
      <c r="J78" s="68">
        <f t="shared" si="33"/>
        <v>37.340590064964829</v>
      </c>
      <c r="K78" s="68">
        <f t="shared" si="33"/>
        <v>37.358888615551905</v>
      </c>
      <c r="L78" s="68">
        <f t="shared" si="33"/>
        <v>37.457633709154507</v>
      </c>
      <c r="M78" s="68">
        <f t="shared" si="33"/>
        <v>37.584655703818775</v>
      </c>
      <c r="N78" s="68">
        <f t="shared" si="33"/>
        <v>37.708292226296251</v>
      </c>
      <c r="O78" s="68">
        <f t="shared" si="33"/>
        <v>40.968363751945233</v>
      </c>
      <c r="P78" s="68">
        <f t="shared" si="33"/>
        <v>47.436246982253245</v>
      </c>
      <c r="Q78" s="68">
        <f t="shared" si="33"/>
        <v>52.393679619410598</v>
      </c>
      <c r="R78" s="68">
        <f t="shared" si="33"/>
        <v>58.633043468551122</v>
      </c>
      <c r="S78" s="68">
        <f t="shared" si="33"/>
        <v>64.053830925409471</v>
      </c>
      <c r="T78" s="68">
        <f t="shared" si="33"/>
        <v>75.168526489295374</v>
      </c>
      <c r="U78" s="68">
        <f t="shared" si="33"/>
        <v>75.368982099313257</v>
      </c>
      <c r="V78" s="68">
        <f t="shared" si="33"/>
        <v>73.287623877975705</v>
      </c>
      <c r="W78" s="68">
        <f t="shared" si="33"/>
        <v>73.264901379241934</v>
      </c>
      <c r="X78" s="68">
        <f t="shared" si="33"/>
        <v>70.513291146617505</v>
      </c>
      <c r="Y78" s="68">
        <f t="shared" si="33"/>
        <v>67.636969039207571</v>
      </c>
      <c r="Z78" s="68">
        <f t="shared" si="33"/>
        <v>64.719897892573385</v>
      </c>
      <c r="AA78" s="68">
        <f t="shared" si="33"/>
        <v>62.142050951532624</v>
      </c>
    </row>
    <row r="79" spans="2:27" s="12" customFormat="1">
      <c r="B79" s="79" t="s">
        <v>480</v>
      </c>
      <c r="C79" s="79"/>
      <c r="D79" s="79" t="s">
        <v>278</v>
      </c>
      <c r="E79" s="80">
        <f t="shared" ref="E79:AA79" si="34">E76+E77+E78</f>
        <v>159.21970352735769</v>
      </c>
      <c r="F79" s="80">
        <f t="shared" si="34"/>
        <v>135.62510478523922</v>
      </c>
      <c r="G79" s="80">
        <f t="shared" si="34"/>
        <v>135.26990140332779</v>
      </c>
      <c r="H79" s="80">
        <f t="shared" si="34"/>
        <v>131.03364444394842</v>
      </c>
      <c r="I79" s="80">
        <f t="shared" si="34"/>
        <v>127.74201140508795</v>
      </c>
      <c r="J79" s="80">
        <f t="shared" si="34"/>
        <v>131.34380396398495</v>
      </c>
      <c r="K79" s="80">
        <f t="shared" si="34"/>
        <v>153.05442047583364</v>
      </c>
      <c r="L79" s="80">
        <f t="shared" si="34"/>
        <v>159.47434488426285</v>
      </c>
      <c r="M79" s="80">
        <f t="shared" si="34"/>
        <v>156.07407795188789</v>
      </c>
      <c r="N79" s="80">
        <f t="shared" si="34"/>
        <v>150.45959023324318</v>
      </c>
      <c r="O79" s="80">
        <f t="shared" si="34"/>
        <v>147.40038727980721</v>
      </c>
      <c r="P79" s="80">
        <f t="shared" si="34"/>
        <v>141.60982752129721</v>
      </c>
      <c r="Q79" s="80">
        <f t="shared" si="34"/>
        <v>136.13193860090976</v>
      </c>
      <c r="R79" s="80">
        <f t="shared" si="34"/>
        <v>130.29432138242521</v>
      </c>
      <c r="S79" s="80">
        <f t="shared" si="34"/>
        <v>122.94494698407088</v>
      </c>
      <c r="T79" s="80">
        <f t="shared" si="34"/>
        <v>115.75509220072288</v>
      </c>
      <c r="U79" s="80">
        <f t="shared" si="34"/>
        <v>106.50381909046681</v>
      </c>
      <c r="V79" s="80">
        <f t="shared" si="34"/>
        <v>96.154072080578686</v>
      </c>
      <c r="W79" s="80">
        <f t="shared" si="34"/>
        <v>93.500912545571083</v>
      </c>
      <c r="X79" s="80">
        <f t="shared" si="34"/>
        <v>90.290427103771563</v>
      </c>
      <c r="Y79" s="80">
        <f t="shared" si="34"/>
        <v>87.399244896662225</v>
      </c>
      <c r="Z79" s="80">
        <f t="shared" si="34"/>
        <v>84.566925854244559</v>
      </c>
      <c r="AA79" s="80">
        <f t="shared" si="34"/>
        <v>82.108395681958555</v>
      </c>
    </row>
    <row r="80" spans="2:27" s="12" customFormat="1">
      <c r="B80" s="53"/>
      <c r="C80" s="53"/>
      <c r="D80" s="53"/>
      <c r="E80" s="329"/>
      <c r="F80" s="329"/>
      <c r="G80" s="329"/>
      <c r="H80" s="329"/>
      <c r="I80" s="329"/>
      <c r="J80" s="329"/>
      <c r="K80" s="329"/>
      <c r="L80" s="329"/>
      <c r="M80" s="329"/>
      <c r="N80" s="329"/>
      <c r="O80" s="329"/>
      <c r="P80" s="329"/>
      <c r="Q80" s="329"/>
      <c r="R80" s="329"/>
      <c r="S80" s="329"/>
      <c r="T80" s="329"/>
      <c r="U80" s="329"/>
      <c r="V80" s="329"/>
      <c r="W80" s="329"/>
      <c r="X80" s="329"/>
      <c r="Y80" s="329"/>
      <c r="Z80" s="329"/>
      <c r="AA80" s="329"/>
    </row>
    <row r="81" spans="1:28">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row>
    <row r="82" spans="1:28" s="12" customFormat="1">
      <c r="B82" s="56" t="s">
        <v>282</v>
      </c>
      <c r="C82" s="56"/>
      <c r="D82" s="56" t="s">
        <v>1</v>
      </c>
      <c r="E82" s="67">
        <v>2018</v>
      </c>
      <c r="F82" s="67">
        <v>2019</v>
      </c>
      <c r="G82" s="67">
        <v>2020</v>
      </c>
      <c r="H82" s="67">
        <v>2021</v>
      </c>
      <c r="I82" s="67">
        <v>2022</v>
      </c>
      <c r="J82" s="67">
        <v>2023</v>
      </c>
      <c r="K82" s="67">
        <v>2024</v>
      </c>
      <c r="L82" s="67">
        <v>2025</v>
      </c>
      <c r="M82" s="67">
        <v>2026</v>
      </c>
      <c r="N82" s="67">
        <v>2027</v>
      </c>
      <c r="O82" s="67">
        <v>2028</v>
      </c>
      <c r="P82" s="67">
        <v>2029</v>
      </c>
      <c r="Q82" s="67">
        <v>2030</v>
      </c>
      <c r="R82" s="67">
        <v>2031</v>
      </c>
      <c r="S82" s="67">
        <v>2032</v>
      </c>
      <c r="T82" s="67">
        <v>2033</v>
      </c>
      <c r="U82" s="67">
        <v>2034</v>
      </c>
      <c r="V82" s="67">
        <v>2035</v>
      </c>
      <c r="W82" s="67">
        <v>2036</v>
      </c>
      <c r="X82" s="67">
        <v>2037</v>
      </c>
      <c r="Y82" s="67">
        <v>2038</v>
      </c>
      <c r="Z82" s="67">
        <v>2039</v>
      </c>
      <c r="AA82" s="67">
        <v>2040</v>
      </c>
    </row>
    <row r="83" spans="1:28" s="330" customFormat="1">
      <c r="B83" s="75" t="s">
        <v>489</v>
      </c>
      <c r="C83" s="56"/>
      <c r="D83" s="328" t="s">
        <v>193</v>
      </c>
      <c r="E83" s="329">
        <f t="shared" ref="E83:AA83" si="35">E67*$E$8</f>
        <v>45871.1</v>
      </c>
      <c r="F83" s="329">
        <f t="shared" si="35"/>
        <v>29564.389199029614</v>
      </c>
      <c r="G83" s="329">
        <f t="shared" si="35"/>
        <v>10317.283248901706</v>
      </c>
      <c r="H83" s="329">
        <f t="shared" si="35"/>
        <v>8530.6323396418029</v>
      </c>
      <c r="I83" s="329">
        <f t="shared" si="35"/>
        <v>27144.956084468795</v>
      </c>
      <c r="J83" s="329">
        <f t="shared" si="35"/>
        <v>36402.568623749619</v>
      </c>
      <c r="K83" s="329">
        <f t="shared" si="35"/>
        <v>48200.553140086537</v>
      </c>
      <c r="L83" s="329">
        <f t="shared" si="35"/>
        <v>47867.71949568046</v>
      </c>
      <c r="M83" s="329">
        <f t="shared" si="35"/>
        <v>42023.416634783935</v>
      </c>
      <c r="N83" s="329">
        <f t="shared" si="35"/>
        <v>34235.783177375699</v>
      </c>
      <c r="O83" s="329">
        <f t="shared" si="35"/>
        <v>32667.392996455354</v>
      </c>
      <c r="P83" s="329">
        <f t="shared" si="35"/>
        <v>32233.490467399595</v>
      </c>
      <c r="Q83" s="329">
        <f t="shared" si="35"/>
        <v>37472.113977900903</v>
      </c>
      <c r="R83" s="329">
        <f t="shared" si="35"/>
        <v>34512.927775300122</v>
      </c>
      <c r="S83" s="329">
        <f t="shared" si="35"/>
        <v>26164.667164247283</v>
      </c>
      <c r="T83" s="329">
        <f t="shared" si="35"/>
        <v>23000.714886186739</v>
      </c>
      <c r="U83" s="329">
        <f t="shared" si="35"/>
        <v>22960.032252643257</v>
      </c>
      <c r="V83" s="329">
        <f t="shared" si="35"/>
        <v>20127.853601022747</v>
      </c>
      <c r="W83" s="329">
        <f t="shared" si="35"/>
        <v>16789.496324485877</v>
      </c>
      <c r="X83" s="329">
        <f t="shared" si="35"/>
        <v>14499.873641268514</v>
      </c>
      <c r="Y83" s="329">
        <f t="shared" si="35"/>
        <v>12298.687643131456</v>
      </c>
      <c r="Z83" s="329">
        <f t="shared" si="35"/>
        <v>11205.721051037175</v>
      </c>
      <c r="AA83" s="329">
        <f t="shared" si="35"/>
        <v>9127.9718972598384</v>
      </c>
    </row>
    <row r="84" spans="1:28" s="12" customFormat="1">
      <c r="B84" s="328" t="s">
        <v>488</v>
      </c>
      <c r="C84" s="53"/>
      <c r="D84" s="53" t="s">
        <v>193</v>
      </c>
      <c r="E84" s="68">
        <f t="shared" ref="E84:AA84" si="36">E68*$E$8</f>
        <v>37401.1</v>
      </c>
      <c r="F84" s="68">
        <f t="shared" si="36"/>
        <v>28304.162958565183</v>
      </c>
      <c r="G84" s="68">
        <f t="shared" si="36"/>
        <v>2208.25</v>
      </c>
      <c r="H84" s="68">
        <f t="shared" si="36"/>
        <v>2208.25</v>
      </c>
      <c r="I84" s="68">
        <f t="shared" si="36"/>
        <v>2208.25</v>
      </c>
      <c r="J84" s="68">
        <f t="shared" si="36"/>
        <v>21210.871530592012</v>
      </c>
      <c r="K84" s="68">
        <f t="shared" si="36"/>
        <v>27236.515408720243</v>
      </c>
      <c r="L84" s="68">
        <f t="shared" si="36"/>
        <v>28992.398551727627</v>
      </c>
      <c r="M84" s="68">
        <f t="shared" si="36"/>
        <v>28012.596071994514</v>
      </c>
      <c r="N84" s="68">
        <f t="shared" si="36"/>
        <v>26418.672671682791</v>
      </c>
      <c r="O84" s="68">
        <f t="shared" si="36"/>
        <v>24663.318649714751</v>
      </c>
      <c r="P84" s="68">
        <f t="shared" si="36"/>
        <v>21258.195597265309</v>
      </c>
      <c r="Q84" s="68">
        <f t="shared" si="36"/>
        <v>18359.495164613967</v>
      </c>
      <c r="R84" s="68">
        <f t="shared" si="36"/>
        <v>14967.113656631702</v>
      </c>
      <c r="S84" s="68">
        <f t="shared" si="36"/>
        <v>11382.181929875089</v>
      </c>
      <c r="T84" s="68">
        <f t="shared" si="36"/>
        <v>6259.9200664459204</v>
      </c>
      <c r="U84" s="68">
        <f t="shared" si="36"/>
        <v>3596.7753216167316</v>
      </c>
      <c r="V84" s="68">
        <f t="shared" si="36"/>
        <v>1262.3361133773753</v>
      </c>
      <c r="W84" s="68">
        <f t="shared" si="36"/>
        <v>493.9946141037795</v>
      </c>
      <c r="X84" s="68">
        <f t="shared" si="36"/>
        <v>328.86473346872287</v>
      </c>
      <c r="Y84" s="68">
        <f t="shared" si="36"/>
        <v>287.07238324357951</v>
      </c>
      <c r="Z84" s="68">
        <f t="shared" si="36"/>
        <v>272.9500896617489</v>
      </c>
      <c r="AA84" s="68">
        <f t="shared" si="36"/>
        <v>268.42909178498343</v>
      </c>
    </row>
    <row r="85" spans="1:28" s="12" customFormat="1">
      <c r="B85" s="328" t="s">
        <v>479</v>
      </c>
      <c r="C85" s="53"/>
      <c r="D85" s="53" t="s">
        <v>193</v>
      </c>
      <c r="E85" s="68">
        <f t="shared" ref="E85:AA85" si="37">E69*$E$8</f>
        <v>2393.9236419753065</v>
      </c>
      <c r="F85" s="68">
        <f t="shared" si="37"/>
        <v>3248.5036265432054</v>
      </c>
      <c r="G85" s="68">
        <f t="shared" si="37"/>
        <v>3675.4810648148109</v>
      </c>
      <c r="H85" s="68">
        <f t="shared" si="37"/>
        <v>4214.2668569958796</v>
      </c>
      <c r="I85" s="68">
        <f t="shared" si="37"/>
        <v>4553.1014454732449</v>
      </c>
      <c r="J85" s="68">
        <f t="shared" si="37"/>
        <v>4901.1323302469073</v>
      </c>
      <c r="K85" s="68">
        <f t="shared" si="37"/>
        <v>4901.1323302469073</v>
      </c>
      <c r="L85" s="68">
        <f t="shared" si="37"/>
        <v>4901.1323302469073</v>
      </c>
      <c r="M85" s="68">
        <f t="shared" si="37"/>
        <v>4901.1323302469073</v>
      </c>
      <c r="N85" s="68">
        <f t="shared" si="37"/>
        <v>4901.1323302469073</v>
      </c>
      <c r="O85" s="68">
        <f t="shared" si="37"/>
        <v>4901.1323302469073</v>
      </c>
      <c r="P85" s="68">
        <f t="shared" si="37"/>
        <v>4901.1323302469073</v>
      </c>
      <c r="Q85" s="68">
        <f t="shared" si="37"/>
        <v>4901.1323302469073</v>
      </c>
      <c r="R85" s="68">
        <f t="shared" si="37"/>
        <v>4938.7968749999936</v>
      </c>
      <c r="S85" s="68">
        <f t="shared" si="37"/>
        <v>4976.46141975308</v>
      </c>
      <c r="T85" s="68">
        <f t="shared" si="37"/>
        <v>5014.1259645061664</v>
      </c>
      <c r="U85" s="68">
        <f t="shared" si="37"/>
        <v>5051.7905092592546</v>
      </c>
      <c r="V85" s="68">
        <f t="shared" si="37"/>
        <v>5089.455054012341</v>
      </c>
      <c r="W85" s="68">
        <f t="shared" si="37"/>
        <v>5127.1195987654273</v>
      </c>
      <c r="X85" s="68">
        <f t="shared" si="37"/>
        <v>5164.7841435185146</v>
      </c>
      <c r="Y85" s="68">
        <f t="shared" si="37"/>
        <v>5202.4486882716019</v>
      </c>
      <c r="Z85" s="68">
        <f t="shared" si="37"/>
        <v>5240.1132330246883</v>
      </c>
      <c r="AA85" s="68">
        <f t="shared" si="37"/>
        <v>5277.7777777777756</v>
      </c>
    </row>
    <row r="86" spans="1:28" s="12" customFormat="1">
      <c r="B86" s="53" t="s">
        <v>285</v>
      </c>
      <c r="C86" s="53"/>
      <c r="D86" s="53" t="s">
        <v>193</v>
      </c>
      <c r="E86" s="68">
        <f t="shared" ref="E86:AA86" si="38">E70*$E$8</f>
        <v>4432.6717822907158</v>
      </c>
      <c r="F86" s="68">
        <f t="shared" si="38"/>
        <v>6120.9736330136138</v>
      </c>
      <c r="G86" s="68">
        <f t="shared" si="38"/>
        <v>31691.241547220685</v>
      </c>
      <c r="H86" s="68">
        <f t="shared" si="38"/>
        <v>29975.717710767571</v>
      </c>
      <c r="I86" s="68">
        <f t="shared" si="38"/>
        <v>28722.540611495628</v>
      </c>
      <c r="J86" s="68">
        <f t="shared" si="38"/>
        <v>10372.386129156897</v>
      </c>
      <c r="K86" s="68">
        <f t="shared" si="38"/>
        <v>10377.469059875528</v>
      </c>
      <c r="L86" s="68">
        <f t="shared" si="38"/>
        <v>10404.898252542918</v>
      </c>
      <c r="M86" s="68">
        <f t="shared" si="38"/>
        <v>10440.18213994966</v>
      </c>
      <c r="N86" s="68">
        <f t="shared" si="38"/>
        <v>10474.525618415624</v>
      </c>
      <c r="O86" s="68">
        <f t="shared" si="38"/>
        <v>11380.101042207009</v>
      </c>
      <c r="P86" s="68">
        <f t="shared" si="38"/>
        <v>13176.735272848122</v>
      </c>
      <c r="Q86" s="68">
        <f t="shared" si="38"/>
        <v>14553.799894280721</v>
      </c>
      <c r="R86" s="68">
        <f t="shared" si="38"/>
        <v>16286.956519041978</v>
      </c>
      <c r="S86" s="68">
        <f t="shared" si="38"/>
        <v>17792.73081261374</v>
      </c>
      <c r="T86" s="68">
        <f t="shared" si="38"/>
        <v>20880.146247026492</v>
      </c>
      <c r="U86" s="68">
        <f t="shared" si="38"/>
        <v>20935.828360920346</v>
      </c>
      <c r="V86" s="68">
        <f t="shared" si="38"/>
        <v>20357.673299437694</v>
      </c>
      <c r="W86" s="68">
        <f t="shared" si="38"/>
        <v>20351.361494233872</v>
      </c>
      <c r="X86" s="68">
        <f t="shared" si="38"/>
        <v>19587.02531850486</v>
      </c>
      <c r="Y86" s="68">
        <f t="shared" si="38"/>
        <v>18788.046955335434</v>
      </c>
      <c r="Z86" s="68">
        <f t="shared" si="38"/>
        <v>17977.749414603717</v>
      </c>
      <c r="AA86" s="68">
        <f t="shared" si="38"/>
        <v>17261.680819870173</v>
      </c>
    </row>
    <row r="87" spans="1:28" s="12" customFormat="1">
      <c r="B87" s="79" t="s">
        <v>480</v>
      </c>
      <c r="C87" s="79"/>
      <c r="D87" s="79" t="s">
        <v>193</v>
      </c>
      <c r="E87" s="80">
        <f t="shared" ref="E87:AA87" si="39">E84+E85+E86</f>
        <v>44227.695424266021</v>
      </c>
      <c r="F87" s="80">
        <f t="shared" si="39"/>
        <v>37673.640218122004</v>
      </c>
      <c r="G87" s="80">
        <f t="shared" si="39"/>
        <v>37574.972612035497</v>
      </c>
      <c r="H87" s="80">
        <f t="shared" si="39"/>
        <v>36398.234567763451</v>
      </c>
      <c r="I87" s="80">
        <f t="shared" si="39"/>
        <v>35483.892056968871</v>
      </c>
      <c r="J87" s="80">
        <f t="shared" si="39"/>
        <v>36484.38998999582</v>
      </c>
      <c r="K87" s="80">
        <f t="shared" si="39"/>
        <v>42515.116798842675</v>
      </c>
      <c r="L87" s="80">
        <f t="shared" si="39"/>
        <v>44298.42913451745</v>
      </c>
      <c r="M87" s="80">
        <f t="shared" si="39"/>
        <v>43353.910542191086</v>
      </c>
      <c r="N87" s="80">
        <f t="shared" si="39"/>
        <v>41794.330620345325</v>
      </c>
      <c r="O87" s="80">
        <f t="shared" si="39"/>
        <v>40944.552022168667</v>
      </c>
      <c r="P87" s="80">
        <f t="shared" si="39"/>
        <v>39336.063200360339</v>
      </c>
      <c r="Q87" s="80">
        <f t="shared" si="39"/>
        <v>37814.427389141594</v>
      </c>
      <c r="R87" s="80">
        <f t="shared" si="39"/>
        <v>36192.867050673674</v>
      </c>
      <c r="S87" s="80">
        <f t="shared" si="39"/>
        <v>34151.374162241904</v>
      </c>
      <c r="T87" s="80">
        <f t="shared" si="39"/>
        <v>32154.192277978578</v>
      </c>
      <c r="U87" s="80">
        <f t="shared" si="39"/>
        <v>29584.394191796331</v>
      </c>
      <c r="V87" s="80">
        <f t="shared" si="39"/>
        <v>26709.464466827412</v>
      </c>
      <c r="W87" s="80">
        <f t="shared" si="39"/>
        <v>25972.47570710308</v>
      </c>
      <c r="X87" s="80">
        <f t="shared" si="39"/>
        <v>25080.674195492098</v>
      </c>
      <c r="Y87" s="80">
        <f t="shared" si="39"/>
        <v>24277.568026850615</v>
      </c>
      <c r="Z87" s="80">
        <f t="shared" si="39"/>
        <v>23490.812737290154</v>
      </c>
      <c r="AA87" s="80">
        <f t="shared" si="39"/>
        <v>22807.88768943293</v>
      </c>
    </row>
    <row r="88" spans="1:28">
      <c r="B88" s="75"/>
      <c r="C88" s="75"/>
      <c r="D88" s="75"/>
      <c r="E88" s="76"/>
      <c r="F88" s="76"/>
      <c r="G88" s="76"/>
      <c r="H88" s="76"/>
      <c r="I88" s="76"/>
      <c r="J88" s="76"/>
      <c r="K88" s="76"/>
      <c r="L88" s="76"/>
      <c r="M88" s="76"/>
      <c r="N88" s="76"/>
      <c r="O88" s="76"/>
      <c r="P88" s="76"/>
      <c r="Q88" s="76"/>
      <c r="R88" s="76"/>
      <c r="S88" s="76"/>
      <c r="T88" s="76"/>
      <c r="U88" s="76"/>
      <c r="V88" s="76"/>
      <c r="W88" s="76"/>
      <c r="X88" s="76"/>
      <c r="Y88" s="76"/>
      <c r="Z88" s="76"/>
      <c r="AA88" s="76"/>
      <c r="AB88" s="76"/>
    </row>
    <row r="89" spans="1:28" s="12" customFormat="1">
      <c r="B89" s="75"/>
      <c r="C89" s="75"/>
      <c r="D89" s="75"/>
      <c r="E89" s="76"/>
      <c r="F89" s="76"/>
      <c r="G89" s="76"/>
      <c r="H89" s="76"/>
      <c r="I89" s="76"/>
      <c r="J89" s="76"/>
      <c r="K89" s="76"/>
      <c r="L89" s="76"/>
      <c r="M89" s="76"/>
      <c r="N89" s="76"/>
      <c r="O89" s="76"/>
      <c r="P89" s="76"/>
      <c r="Q89" s="76"/>
      <c r="R89" s="76"/>
      <c r="S89" s="76"/>
      <c r="T89" s="76"/>
      <c r="U89" s="76"/>
      <c r="V89" s="76"/>
      <c r="W89" s="76"/>
      <c r="X89" s="76"/>
      <c r="Y89" s="76"/>
      <c r="Z89" s="76"/>
      <c r="AA89" s="76"/>
      <c r="AB89" s="76"/>
    </row>
    <row r="90" spans="1:28" s="63" customFormat="1">
      <c r="B90" s="63" t="s">
        <v>336</v>
      </c>
    </row>
    <row r="91" spans="1:28">
      <c r="A91"/>
    </row>
    <row r="92" spans="1:28" s="12" customFormat="1">
      <c r="B92" s="56" t="s">
        <v>381</v>
      </c>
      <c r="C92" s="56"/>
      <c r="D92" s="56" t="s">
        <v>1</v>
      </c>
      <c r="E92" s="67">
        <v>2018</v>
      </c>
      <c r="F92" s="67">
        <v>2019</v>
      </c>
      <c r="G92" s="67">
        <v>2020</v>
      </c>
      <c r="H92" s="67">
        <v>2021</v>
      </c>
      <c r="I92" s="67">
        <v>2022</v>
      </c>
      <c r="J92" s="67">
        <v>2023</v>
      </c>
      <c r="K92" s="67">
        <v>2024</v>
      </c>
      <c r="L92" s="67">
        <v>2025</v>
      </c>
      <c r="M92" s="67">
        <v>2026</v>
      </c>
      <c r="N92" s="67">
        <v>2027</v>
      </c>
      <c r="O92" s="67">
        <v>2028</v>
      </c>
      <c r="P92" s="67">
        <v>2029</v>
      </c>
      <c r="Q92" s="67">
        <v>2030</v>
      </c>
      <c r="R92" s="67">
        <v>2031</v>
      </c>
      <c r="S92" s="67">
        <v>2032</v>
      </c>
      <c r="T92" s="67">
        <v>2033</v>
      </c>
      <c r="U92" s="67">
        <v>2034</v>
      </c>
      <c r="V92" s="67">
        <v>2035</v>
      </c>
      <c r="W92" s="67">
        <v>2036</v>
      </c>
      <c r="X92" s="67">
        <v>2037</v>
      </c>
      <c r="Y92" s="67">
        <v>2038</v>
      </c>
      <c r="Z92" s="67">
        <v>2039</v>
      </c>
      <c r="AA92" s="67">
        <v>2040</v>
      </c>
    </row>
    <row r="93" spans="1:28" s="12" customFormat="1">
      <c r="B93" s="75" t="s">
        <v>487</v>
      </c>
      <c r="C93" s="75"/>
      <c r="D93" s="53" t="s">
        <v>276</v>
      </c>
      <c r="E93" s="76">
        <f t="shared" ref="E93:AA93" si="40">E70-E24</f>
        <v>-126.86854208545526</v>
      </c>
      <c r="F93" s="76">
        <f t="shared" si="40"/>
        <v>505.86558950525733</v>
      </c>
      <c r="G93" s="76">
        <f t="shared" si="40"/>
        <v>2619.110871671131</v>
      </c>
      <c r="H93" s="76">
        <f t="shared" si="40"/>
        <v>2477.332042212196</v>
      </c>
      <c r="I93" s="76">
        <f t="shared" si="40"/>
        <v>2373.763686900465</v>
      </c>
      <c r="J93" s="76">
        <f t="shared" si="40"/>
        <v>757.19180626674813</v>
      </c>
      <c r="K93" s="76">
        <f t="shared" si="40"/>
        <v>205.19929004258324</v>
      </c>
      <c r="L93" s="76">
        <f t="shared" si="40"/>
        <v>29.223059936160325</v>
      </c>
      <c r="M93" s="76">
        <f t="shared" si="40"/>
        <v>5.1779017088435921</v>
      </c>
      <c r="N93" s="76">
        <f t="shared" si="40"/>
        <v>44.386878767085136</v>
      </c>
      <c r="O93" s="76">
        <f t="shared" si="40"/>
        <v>101.35443247793569</v>
      </c>
      <c r="P93" s="76">
        <f t="shared" si="40"/>
        <v>289.88002207801514</v>
      </c>
      <c r="Q93" s="76">
        <f t="shared" si="40"/>
        <v>491.42821669514854</v>
      </c>
      <c r="R93" s="76">
        <f t="shared" si="40"/>
        <v>684.35552532922964</v>
      </c>
      <c r="S93" s="76">
        <f t="shared" si="40"/>
        <v>904.28688732665569</v>
      </c>
      <c r="T93" s="76">
        <f t="shared" si="40"/>
        <v>1246.094914181441</v>
      </c>
      <c r="U93" s="76">
        <f t="shared" si="40"/>
        <v>1389.9252224332888</v>
      </c>
      <c r="V93" s="76">
        <f t="shared" si="40"/>
        <v>1490.4237457638285</v>
      </c>
      <c r="W93" s="76">
        <f t="shared" si="40"/>
        <v>1506.8059702744204</v>
      </c>
      <c r="X93" s="76">
        <f t="shared" si="40"/>
        <v>1495.1242528477326</v>
      </c>
      <c r="Y93" s="76">
        <f t="shared" si="40"/>
        <v>1465.5223895843144</v>
      </c>
      <c r="Z93" s="76">
        <f t="shared" si="40"/>
        <v>1424.162577042634</v>
      </c>
      <c r="AA93" s="76">
        <f t="shared" si="40"/>
        <v>1383.506062253068</v>
      </c>
    </row>
    <row r="94" spans="1:28">
      <c r="E94" s="262"/>
      <c r="F94" s="262"/>
      <c r="G94" s="262"/>
      <c r="H94" s="262"/>
      <c r="I94" s="262"/>
      <c r="J94" s="262"/>
      <c r="K94" s="262"/>
      <c r="L94" s="262"/>
      <c r="M94" s="262"/>
      <c r="N94" s="262"/>
      <c r="O94" s="262"/>
      <c r="P94" s="262"/>
      <c r="Q94" s="262"/>
      <c r="R94" s="262"/>
      <c r="S94" s="262"/>
      <c r="T94" s="262"/>
      <c r="U94" s="262"/>
      <c r="V94" s="262"/>
      <c r="W94" s="262"/>
      <c r="X94" s="262"/>
      <c r="Y94" s="262"/>
      <c r="Z94" s="262"/>
      <c r="AA94" s="262"/>
      <c r="AB94" s="262"/>
    </row>
    <row r="95" spans="1:28" s="63" customFormat="1">
      <c r="B95" s="63" t="s">
        <v>295</v>
      </c>
    </row>
    <row r="97" spans="2:52" s="166" customFormat="1">
      <c r="B97" s="182" t="s">
        <v>432</v>
      </c>
      <c r="E97" s="377"/>
      <c r="F97" s="377"/>
      <c r="G97" s="377"/>
      <c r="H97" s="377"/>
      <c r="I97" s="377"/>
      <c r="J97" s="377"/>
      <c r="K97" s="377"/>
      <c r="L97" s="377"/>
      <c r="M97" s="377"/>
      <c r="N97" s="377"/>
      <c r="O97" s="377"/>
      <c r="P97" s="377"/>
      <c r="Q97" s="377"/>
      <c r="R97" s="377"/>
      <c r="S97" s="377"/>
      <c r="T97" s="377"/>
      <c r="U97" s="377"/>
      <c r="V97" s="377"/>
      <c r="W97" s="377"/>
      <c r="X97" s="377"/>
      <c r="Y97" s="377"/>
      <c r="Z97" s="377"/>
      <c r="AA97" s="377"/>
    </row>
    <row r="98" spans="2:52" hidden="1" outlineLevel="1">
      <c r="C98" s="3"/>
      <c r="D98" s="140" t="s">
        <v>1</v>
      </c>
      <c r="E98" s="167">
        <v>2018</v>
      </c>
      <c r="F98" s="167">
        <v>2019</v>
      </c>
      <c r="G98" s="167">
        <v>2020</v>
      </c>
      <c r="H98" s="167">
        <v>2021</v>
      </c>
      <c r="I98" s="167">
        <v>2022</v>
      </c>
      <c r="J98" s="167">
        <v>2023</v>
      </c>
      <c r="K98" s="167">
        <v>2024</v>
      </c>
      <c r="L98" s="167">
        <v>2025</v>
      </c>
      <c r="M98" s="167">
        <v>2026</v>
      </c>
      <c r="N98" s="167">
        <v>2027</v>
      </c>
      <c r="O98" s="167">
        <v>2028</v>
      </c>
      <c r="P98" s="167">
        <v>2029</v>
      </c>
      <c r="Q98" s="167">
        <v>2030</v>
      </c>
      <c r="R98" s="167">
        <v>2031</v>
      </c>
      <c r="S98" s="167">
        <v>2032</v>
      </c>
      <c r="T98" s="167">
        <v>2033</v>
      </c>
      <c r="U98" s="167">
        <v>2034</v>
      </c>
      <c r="V98" s="167">
        <v>2035</v>
      </c>
      <c r="W98" s="167">
        <v>2036</v>
      </c>
      <c r="X98" s="167">
        <v>2037</v>
      </c>
      <c r="Y98" s="167">
        <v>2038</v>
      </c>
      <c r="Z98" s="167">
        <v>2039</v>
      </c>
      <c r="AA98" s="167">
        <v>2040</v>
      </c>
      <c r="AB98" s="167"/>
    </row>
    <row r="99" spans="2:52" hidden="1" outlineLevel="1">
      <c r="B99" s="3" t="s">
        <v>427</v>
      </c>
      <c r="C99" s="3"/>
      <c r="D99" s="66" t="s">
        <v>276</v>
      </c>
      <c r="E99" s="187">
        <v>3444.9705599688277</v>
      </c>
      <c r="F99" s="187">
        <v>3288.4297582361642</v>
      </c>
      <c r="G99" s="187">
        <v>3208.8121115128538</v>
      </c>
      <c r="H99" s="187">
        <v>3199.6372330172321</v>
      </c>
      <c r="I99" s="187">
        <v>3192.6549680503567</v>
      </c>
      <c r="J99" s="187">
        <v>3180.5136304677735</v>
      </c>
      <c r="K99" s="187">
        <v>3201.7828602787858</v>
      </c>
      <c r="L99" s="187">
        <v>3197.5791122806627</v>
      </c>
      <c r="M99" s="187">
        <v>3158.8744203861834</v>
      </c>
      <c r="N99" s="187">
        <v>3097.4040907017948</v>
      </c>
      <c r="O99" s="187">
        <v>3004.8239895934275</v>
      </c>
      <c r="P99" s="187">
        <v>2889.9535172704786</v>
      </c>
      <c r="Q99" s="187">
        <v>2774.2380122291206</v>
      </c>
      <c r="R99" s="187">
        <v>2641.1828345144199</v>
      </c>
      <c r="S99" s="187">
        <v>2522.5034303167085</v>
      </c>
      <c r="T99" s="187">
        <v>2408.5204658397902</v>
      </c>
      <c r="U99" s="187">
        <v>2300.2153826645099</v>
      </c>
      <c r="V99" s="187">
        <v>2192.6715651024469</v>
      </c>
      <c r="W99" s="187">
        <v>2130.8354261544687</v>
      </c>
      <c r="X99" s="187">
        <v>2057.1722674710545</v>
      </c>
      <c r="Y99" s="187">
        <v>1990.3546496433066</v>
      </c>
      <c r="Z99" s="187">
        <v>1925.8168305293702</v>
      </c>
      <c r="AA99" s="187">
        <v>1869.5428032749132</v>
      </c>
      <c r="AB99" s="136"/>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row>
    <row r="100" spans="2:52" s="371" customFormat="1" hidden="1" outlineLevel="1">
      <c r="B100" s="3" t="s">
        <v>526</v>
      </c>
      <c r="C100" s="3"/>
      <c r="D100" s="66" t="s">
        <v>276</v>
      </c>
      <c r="E100" s="187">
        <v>2544.9705599688277</v>
      </c>
      <c r="F100" s="187">
        <v>2388.4297582361642</v>
      </c>
      <c r="G100" s="187">
        <v>2308.8121115128538</v>
      </c>
      <c r="H100" s="187">
        <v>2299.6372330172321</v>
      </c>
      <c r="I100" s="187">
        <v>2292.6549680503567</v>
      </c>
      <c r="J100" s="187">
        <v>2280.5136304677735</v>
      </c>
      <c r="K100" s="187">
        <v>2301.7828602787858</v>
      </c>
      <c r="L100" s="187">
        <v>2297.5791122806627</v>
      </c>
      <c r="M100" s="187">
        <v>2294.8744203861834</v>
      </c>
      <c r="N100" s="187">
        <v>2269.4040907017948</v>
      </c>
      <c r="O100" s="187">
        <v>2212.8239895934275</v>
      </c>
      <c r="P100" s="187">
        <v>2133.9535172704786</v>
      </c>
      <c r="Q100" s="187">
        <v>2054.2380122291206</v>
      </c>
      <c r="R100" s="187">
        <v>1957.1828345144202</v>
      </c>
      <c r="S100" s="187">
        <v>1874.5034303167085</v>
      </c>
      <c r="T100" s="187">
        <v>1796.5204658397904</v>
      </c>
      <c r="U100" s="187">
        <v>1724.2153826645103</v>
      </c>
      <c r="V100" s="187">
        <v>1652.6715651024472</v>
      </c>
      <c r="W100" s="187">
        <v>1626.8354261544691</v>
      </c>
      <c r="X100" s="187">
        <v>1589.1722674710547</v>
      </c>
      <c r="Y100" s="187">
        <v>1558.3546496433071</v>
      </c>
      <c r="Z100" s="187">
        <v>1529.8168305293707</v>
      </c>
      <c r="AA100" s="187">
        <v>1509.5428032749137</v>
      </c>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row>
    <row r="101" spans="2:52" hidden="1" outlineLevel="1">
      <c r="B101" s="3" t="s">
        <v>428</v>
      </c>
      <c r="C101" s="3"/>
      <c r="D101" s="66" t="s">
        <v>276</v>
      </c>
      <c r="E101" s="187">
        <v>3211.1449005427598</v>
      </c>
      <c r="F101" s="187">
        <v>2529.0833832456401</v>
      </c>
      <c r="G101" s="187">
        <v>401.79284528130313</v>
      </c>
      <c r="H101" s="187">
        <v>408.26309788862159</v>
      </c>
      <c r="I101" s="187">
        <v>416.49949405514792</v>
      </c>
      <c r="J101" s="187">
        <v>2439.5136304677735</v>
      </c>
      <c r="K101" s="187">
        <v>2760.7828602787858</v>
      </c>
      <c r="L101" s="187">
        <v>2956.5791122806627</v>
      </c>
      <c r="M101" s="187">
        <v>2917.8744203861834</v>
      </c>
      <c r="N101" s="187">
        <v>2856.4040907017948</v>
      </c>
      <c r="O101" s="187">
        <v>2592.8239895934275</v>
      </c>
      <c r="P101" s="187">
        <v>2230.9535172704786</v>
      </c>
      <c r="Q101" s="187">
        <v>1909.2380122291206</v>
      </c>
      <c r="R101" s="187">
        <v>1533.1828345144202</v>
      </c>
      <c r="S101" s="187">
        <v>1191.5034303167083</v>
      </c>
      <c r="T101" s="187">
        <v>723.52046583979018</v>
      </c>
      <c r="U101" s="187">
        <v>513.21538266450989</v>
      </c>
      <c r="V101" s="187">
        <v>350.67156510244689</v>
      </c>
      <c r="W101" s="187">
        <v>313.91534888390089</v>
      </c>
      <c r="X101" s="187">
        <v>329.17226747105457</v>
      </c>
      <c r="Y101" s="187">
        <v>353.35464964330663</v>
      </c>
      <c r="Z101" s="187">
        <v>379.81683052937035</v>
      </c>
      <c r="AA101" s="187">
        <v>405.54280327491324</v>
      </c>
      <c r="AB101" s="187"/>
    </row>
    <row r="102" spans="2:52" s="12" customFormat="1" hidden="1" outlineLevel="1">
      <c r="B102" s="3" t="s">
        <v>429</v>
      </c>
      <c r="C102" s="3"/>
      <c r="D102" s="66" t="s">
        <v>276</v>
      </c>
      <c r="E102" s="187">
        <v>525.57434057393198</v>
      </c>
      <c r="F102" s="187">
        <v>5.3625009476032659E-2</v>
      </c>
      <c r="G102" s="187">
        <v>0</v>
      </c>
      <c r="H102" s="187">
        <v>0</v>
      </c>
      <c r="I102" s="187">
        <v>0</v>
      </c>
      <c r="J102" s="187">
        <v>300</v>
      </c>
      <c r="K102" s="187">
        <v>600</v>
      </c>
      <c r="L102" s="187">
        <v>800</v>
      </c>
      <c r="M102" s="187">
        <v>800</v>
      </c>
      <c r="N102" s="187">
        <v>800</v>
      </c>
      <c r="O102" s="187">
        <v>700</v>
      </c>
      <c r="P102" s="187">
        <v>600</v>
      </c>
      <c r="Q102" s="187">
        <v>500</v>
      </c>
      <c r="R102" s="187">
        <v>400</v>
      </c>
      <c r="S102" s="187">
        <v>300</v>
      </c>
      <c r="T102" s="187">
        <v>200</v>
      </c>
      <c r="U102" s="187">
        <v>100</v>
      </c>
      <c r="V102" s="187">
        <v>0</v>
      </c>
      <c r="W102" s="187">
        <v>0</v>
      </c>
      <c r="X102" s="187">
        <v>0</v>
      </c>
      <c r="Y102" s="187">
        <v>0</v>
      </c>
      <c r="Z102" s="187">
        <v>0</v>
      </c>
      <c r="AA102" s="187">
        <v>0</v>
      </c>
      <c r="AB102" s="136"/>
    </row>
    <row r="103" spans="2:52" s="12" customFormat="1" hidden="1" outlineLevel="1">
      <c r="B103" s="3" t="s">
        <v>430</v>
      </c>
      <c r="C103" s="3"/>
      <c r="D103" s="66" t="s">
        <v>276</v>
      </c>
      <c r="E103" s="187">
        <v>759.39999999999986</v>
      </c>
      <c r="F103" s="187">
        <v>759.4</v>
      </c>
      <c r="G103" s="187">
        <v>2807.0192662315508</v>
      </c>
      <c r="H103" s="187">
        <v>2791.3741351286103</v>
      </c>
      <c r="I103" s="187">
        <v>2776.1554739952089</v>
      </c>
      <c r="J103" s="187">
        <v>1041</v>
      </c>
      <c r="K103" s="187">
        <v>1041</v>
      </c>
      <c r="L103" s="187">
        <v>1041</v>
      </c>
      <c r="M103" s="187">
        <v>1041</v>
      </c>
      <c r="N103" s="187">
        <v>1041</v>
      </c>
      <c r="O103" s="187">
        <v>1112</v>
      </c>
      <c r="P103" s="187">
        <v>1259</v>
      </c>
      <c r="Q103" s="187">
        <v>1365</v>
      </c>
      <c r="R103" s="187">
        <v>1508</v>
      </c>
      <c r="S103" s="187">
        <v>1631</v>
      </c>
      <c r="T103" s="187">
        <v>1885</v>
      </c>
      <c r="U103" s="187">
        <v>1887</v>
      </c>
      <c r="V103" s="187">
        <v>1842</v>
      </c>
      <c r="W103" s="187">
        <v>1816.9200772705681</v>
      </c>
      <c r="X103" s="187">
        <v>1728</v>
      </c>
      <c r="Y103" s="187">
        <v>1637</v>
      </c>
      <c r="Z103" s="187">
        <v>1546</v>
      </c>
      <c r="AA103" s="187">
        <v>1464</v>
      </c>
      <c r="AB103" s="136"/>
    </row>
    <row r="104" spans="2:52" hidden="1" outlineLevel="1">
      <c r="B104" s="3" t="s">
        <v>431</v>
      </c>
      <c r="D104" s="66" t="s">
        <v>276</v>
      </c>
      <c r="E104" s="187">
        <f t="shared" ref="E104:AA104" si="41">E103-E102</f>
        <v>233.82565942606789</v>
      </c>
      <c r="F104" s="187">
        <f t="shared" si="41"/>
        <v>759.34637499052394</v>
      </c>
      <c r="G104" s="187">
        <f t="shared" si="41"/>
        <v>2807.0192662315508</v>
      </c>
      <c r="H104" s="187">
        <f t="shared" si="41"/>
        <v>2791.3741351286103</v>
      </c>
      <c r="I104" s="187">
        <f t="shared" si="41"/>
        <v>2776.1554739952089</v>
      </c>
      <c r="J104" s="187">
        <f t="shared" si="41"/>
        <v>741</v>
      </c>
      <c r="K104" s="187">
        <f t="shared" si="41"/>
        <v>441</v>
      </c>
      <c r="L104" s="187">
        <f t="shared" si="41"/>
        <v>241</v>
      </c>
      <c r="M104" s="187">
        <f t="shared" si="41"/>
        <v>241</v>
      </c>
      <c r="N104" s="187">
        <f t="shared" si="41"/>
        <v>241</v>
      </c>
      <c r="O104" s="187">
        <f t="shared" si="41"/>
        <v>412</v>
      </c>
      <c r="P104" s="187">
        <f t="shared" si="41"/>
        <v>659</v>
      </c>
      <c r="Q104" s="187">
        <f t="shared" si="41"/>
        <v>865</v>
      </c>
      <c r="R104" s="187">
        <f t="shared" si="41"/>
        <v>1108</v>
      </c>
      <c r="S104" s="187">
        <f t="shared" si="41"/>
        <v>1331</v>
      </c>
      <c r="T104" s="187">
        <f t="shared" si="41"/>
        <v>1685</v>
      </c>
      <c r="U104" s="187">
        <f t="shared" si="41"/>
        <v>1787</v>
      </c>
      <c r="V104" s="187">
        <f t="shared" si="41"/>
        <v>1842</v>
      </c>
      <c r="W104" s="187">
        <f t="shared" si="41"/>
        <v>1816.9200772705681</v>
      </c>
      <c r="X104" s="187">
        <f t="shared" si="41"/>
        <v>1728</v>
      </c>
      <c r="Y104" s="187">
        <f t="shared" si="41"/>
        <v>1637</v>
      </c>
      <c r="Z104" s="187">
        <f t="shared" si="41"/>
        <v>1546</v>
      </c>
      <c r="AA104" s="187">
        <f t="shared" si="41"/>
        <v>1464</v>
      </c>
      <c r="AB104" s="136"/>
    </row>
    <row r="105" spans="2:52" s="202" customFormat="1" hidden="1" outlineLevel="1">
      <c r="B105" s="3"/>
      <c r="D105" s="66"/>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row>
    <row r="106" spans="2:52" s="202" customFormat="1" hidden="1" outlineLevel="1">
      <c r="C106" s="3"/>
      <c r="D106" s="140" t="s">
        <v>1</v>
      </c>
      <c r="E106" s="167">
        <v>2018</v>
      </c>
      <c r="F106" s="167">
        <v>2019</v>
      </c>
      <c r="G106" s="167">
        <v>2020</v>
      </c>
      <c r="H106" s="167">
        <v>2021</v>
      </c>
      <c r="I106" s="167">
        <v>2022</v>
      </c>
      <c r="J106" s="167">
        <v>2023</v>
      </c>
      <c r="K106" s="167">
        <v>2024</v>
      </c>
      <c r="L106" s="167">
        <v>2025</v>
      </c>
      <c r="M106" s="167">
        <v>2026</v>
      </c>
      <c r="N106" s="167">
        <v>2027</v>
      </c>
      <c r="O106" s="167">
        <v>2028</v>
      </c>
      <c r="P106" s="167">
        <v>2029</v>
      </c>
      <c r="Q106" s="167">
        <v>2030</v>
      </c>
      <c r="R106" s="167">
        <v>2031</v>
      </c>
      <c r="S106" s="167">
        <v>2032</v>
      </c>
      <c r="T106" s="167">
        <v>2033</v>
      </c>
      <c r="U106" s="167">
        <v>2034</v>
      </c>
      <c r="V106" s="167">
        <v>2035</v>
      </c>
      <c r="W106" s="167">
        <v>2036</v>
      </c>
      <c r="X106" s="167">
        <v>2037</v>
      </c>
      <c r="Y106" s="167">
        <v>2038</v>
      </c>
      <c r="Z106" s="167">
        <v>2039</v>
      </c>
      <c r="AA106" s="167">
        <v>2040</v>
      </c>
      <c r="AB106" s="167"/>
    </row>
    <row r="107" spans="2:52" s="202" customFormat="1" hidden="1" outlineLevel="1">
      <c r="B107" s="3" t="s">
        <v>332</v>
      </c>
      <c r="C107" s="3"/>
      <c r="D107" s="66" t="s">
        <v>276</v>
      </c>
      <c r="E107" s="187">
        <v>3534.0668385440395</v>
      </c>
      <c r="F107" s="187">
        <v>3460.6535659302572</v>
      </c>
      <c r="G107" s="187">
        <v>3352.7504145023599</v>
      </c>
      <c r="H107" s="187">
        <v>3335.1402030024765</v>
      </c>
      <c r="I107" s="187">
        <v>3329.4853331367804</v>
      </c>
      <c r="J107" s="187">
        <v>3321.2105030359135</v>
      </c>
      <c r="K107" s="187">
        <v>3314.5102065734523</v>
      </c>
      <c r="L107" s="187">
        <v>3306.1349714301218</v>
      </c>
      <c r="M107" s="187">
        <v>3191.0859725446935</v>
      </c>
      <c r="N107" s="187">
        <v>3076.6935396485901</v>
      </c>
      <c r="O107" s="187">
        <v>2962.9576727418116</v>
      </c>
      <c r="P107" s="187">
        <v>2849.8783718243581</v>
      </c>
      <c r="Q107" s="187">
        <v>2737.4556368962294</v>
      </c>
      <c r="R107" s="187">
        <v>2644.9889346240911</v>
      </c>
      <c r="S107" s="187">
        <v>2553.1787983412787</v>
      </c>
      <c r="T107" s="187">
        <v>2462.0252280477907</v>
      </c>
      <c r="U107" s="187">
        <v>2371.5282237436277</v>
      </c>
      <c r="V107" s="187">
        <v>2281.6877854287895</v>
      </c>
      <c r="W107" s="187">
        <v>2219.1652086903532</v>
      </c>
      <c r="X107" s="187">
        <v>2156.9946818148137</v>
      </c>
      <c r="Y107" s="187">
        <v>2095.1762048021719</v>
      </c>
      <c r="Z107" s="187">
        <v>2033.7097776524274</v>
      </c>
      <c r="AA107" s="187">
        <v>1972.5954003655795</v>
      </c>
      <c r="AB107" s="187"/>
    </row>
    <row r="108" spans="2:52" s="202" customFormat="1" hidden="1" outlineLevel="1">
      <c r="B108" s="3" t="s">
        <v>333</v>
      </c>
      <c r="C108" s="3"/>
      <c r="D108" s="66" t="s">
        <v>276</v>
      </c>
      <c r="E108" s="187">
        <v>3300.241179117972</v>
      </c>
      <c r="F108" s="187">
        <v>3514.2071909397337</v>
      </c>
      <c r="G108" s="187">
        <v>3327.0930731114777</v>
      </c>
      <c r="H108" s="187">
        <v>3113.8845798601915</v>
      </c>
      <c r="I108" s="187">
        <v>2985.1014223518132</v>
      </c>
      <c r="J108" s="187">
        <v>2679.9457161039199</v>
      </c>
      <c r="K108" s="187">
        <v>2392.0494650485684</v>
      </c>
      <c r="L108" s="187">
        <v>2408.4305689952266</v>
      </c>
      <c r="M108" s="187">
        <v>2148.5250362738552</v>
      </c>
      <c r="N108" s="187">
        <v>2035.7652300015861</v>
      </c>
      <c r="O108" s="187">
        <v>1851.3928423091402</v>
      </c>
      <c r="P108" s="187">
        <v>1591.2959689360137</v>
      </c>
      <c r="Q108" s="187">
        <v>1372.3555631890758</v>
      </c>
      <c r="R108" s="187">
        <v>1136.5833282746951</v>
      </c>
      <c r="S108" s="187">
        <v>922.20252864963413</v>
      </c>
      <c r="T108" s="187">
        <v>577.36488245949636</v>
      </c>
      <c r="U108" s="187">
        <v>484.92935935627793</v>
      </c>
      <c r="V108" s="187">
        <v>439.76770815822147</v>
      </c>
      <c r="W108" s="187">
        <v>437.16959182451637</v>
      </c>
      <c r="X108" s="187">
        <v>437.43579429397505</v>
      </c>
      <c r="Y108" s="187">
        <v>441.96797446342339</v>
      </c>
      <c r="Z108" s="187">
        <v>447.87195055190432</v>
      </c>
      <c r="AA108" s="187">
        <v>417.71301860601147</v>
      </c>
      <c r="AB108" s="187"/>
    </row>
    <row r="109" spans="2:52" s="202" customFormat="1" hidden="1" outlineLevel="1">
      <c r="B109" s="3" t="s">
        <v>335</v>
      </c>
      <c r="C109" s="3"/>
      <c r="D109" s="66" t="s">
        <v>276</v>
      </c>
      <c r="E109" s="187">
        <v>525.57434057393198</v>
      </c>
      <c r="F109" s="187">
        <v>812.95362500947601</v>
      </c>
      <c r="G109" s="187">
        <v>733.74265860911737</v>
      </c>
      <c r="H109" s="187">
        <v>538.1443768577152</v>
      </c>
      <c r="I109" s="187">
        <v>415.01608921503231</v>
      </c>
      <c r="J109" s="187">
        <v>118.13521306800601</v>
      </c>
      <c r="K109" s="187">
        <v>0</v>
      </c>
      <c r="L109" s="187">
        <v>0</v>
      </c>
      <c r="M109" s="187">
        <v>0</v>
      </c>
      <c r="N109" s="187">
        <v>0</v>
      </c>
      <c r="O109" s="187">
        <v>0</v>
      </c>
      <c r="P109" s="187">
        <v>0</v>
      </c>
      <c r="Q109" s="187">
        <v>0</v>
      </c>
      <c r="R109" s="187">
        <v>0</v>
      </c>
      <c r="S109" s="187">
        <v>0</v>
      </c>
      <c r="T109" s="187">
        <v>0</v>
      </c>
      <c r="U109" s="187">
        <v>0</v>
      </c>
      <c r="V109" s="187">
        <v>0</v>
      </c>
      <c r="W109" s="187">
        <v>0</v>
      </c>
      <c r="X109" s="187">
        <v>0</v>
      </c>
      <c r="Y109" s="187">
        <v>0</v>
      </c>
      <c r="Z109" s="187">
        <v>0</v>
      </c>
      <c r="AA109" s="187">
        <v>0</v>
      </c>
      <c r="AB109" s="187"/>
    </row>
    <row r="110" spans="2:52" s="202" customFormat="1" hidden="1" outlineLevel="1">
      <c r="B110" s="3" t="s">
        <v>334</v>
      </c>
      <c r="C110" s="3"/>
      <c r="D110" s="66" t="s">
        <v>276</v>
      </c>
      <c r="E110" s="187">
        <v>759.39999999999986</v>
      </c>
      <c r="F110" s="187">
        <v>759.39999999999986</v>
      </c>
      <c r="G110" s="187">
        <v>759.39999999999986</v>
      </c>
      <c r="H110" s="187">
        <v>759.39999999999986</v>
      </c>
      <c r="I110" s="187">
        <v>759.39999999999986</v>
      </c>
      <c r="J110" s="187">
        <v>759.39999999999986</v>
      </c>
      <c r="K110" s="187">
        <v>922.46074152488382</v>
      </c>
      <c r="L110" s="187">
        <v>897.7044024348952</v>
      </c>
      <c r="M110" s="187">
        <v>1042.5609362708383</v>
      </c>
      <c r="N110" s="187">
        <v>1040.928309647004</v>
      </c>
      <c r="O110" s="187">
        <v>1111.5648304326714</v>
      </c>
      <c r="P110" s="187">
        <v>1258.5824028883444</v>
      </c>
      <c r="Q110" s="187">
        <v>1365.1000737071536</v>
      </c>
      <c r="R110" s="187">
        <v>1508.4056063493965</v>
      </c>
      <c r="S110" s="187">
        <v>1630.9762696916446</v>
      </c>
      <c r="T110" s="187">
        <v>1884.6603455882944</v>
      </c>
      <c r="U110" s="187">
        <v>1886.5988643873497</v>
      </c>
      <c r="V110" s="187">
        <v>1841.9200772705681</v>
      </c>
      <c r="W110" s="187">
        <v>1781.9956168658368</v>
      </c>
      <c r="X110" s="187">
        <v>1719.5588875208382</v>
      </c>
      <c r="Y110" s="187">
        <v>1653.2082303387485</v>
      </c>
      <c r="Z110" s="187">
        <v>1585.8378271005231</v>
      </c>
      <c r="AA110" s="187">
        <v>1554.882381759568</v>
      </c>
      <c r="AB110" s="187"/>
    </row>
    <row r="111" spans="2:52" s="202" customFormat="1" hidden="1" outlineLevel="1">
      <c r="B111" s="3" t="s">
        <v>337</v>
      </c>
      <c r="D111" s="66" t="s">
        <v>276</v>
      </c>
      <c r="E111" s="187">
        <f t="shared" ref="E111:AA111" si="42">E110-E109</f>
        <v>233.82565942606789</v>
      </c>
      <c r="F111" s="187">
        <f t="shared" si="42"/>
        <v>-53.55362500947615</v>
      </c>
      <c r="G111" s="187">
        <f t="shared" si="42"/>
        <v>25.657341390882493</v>
      </c>
      <c r="H111" s="187">
        <f t="shared" si="42"/>
        <v>221.25562314228466</v>
      </c>
      <c r="I111" s="187">
        <f t="shared" si="42"/>
        <v>344.38391078496755</v>
      </c>
      <c r="J111" s="187">
        <f t="shared" si="42"/>
        <v>641.26478693199385</v>
      </c>
      <c r="K111" s="187">
        <f t="shared" si="42"/>
        <v>922.46074152488382</v>
      </c>
      <c r="L111" s="187">
        <f t="shared" si="42"/>
        <v>897.7044024348952</v>
      </c>
      <c r="M111" s="187">
        <f t="shared" si="42"/>
        <v>1042.5609362708383</v>
      </c>
      <c r="N111" s="187">
        <f t="shared" si="42"/>
        <v>1040.928309647004</v>
      </c>
      <c r="O111" s="187">
        <f t="shared" si="42"/>
        <v>1111.5648304326714</v>
      </c>
      <c r="P111" s="187">
        <f t="shared" si="42"/>
        <v>1258.5824028883444</v>
      </c>
      <c r="Q111" s="187">
        <f t="shared" si="42"/>
        <v>1365.1000737071536</v>
      </c>
      <c r="R111" s="187">
        <f t="shared" si="42"/>
        <v>1508.4056063493965</v>
      </c>
      <c r="S111" s="187">
        <f t="shared" si="42"/>
        <v>1630.9762696916446</v>
      </c>
      <c r="T111" s="187">
        <f t="shared" si="42"/>
        <v>1884.6603455882944</v>
      </c>
      <c r="U111" s="187">
        <f t="shared" si="42"/>
        <v>1886.5988643873497</v>
      </c>
      <c r="V111" s="187">
        <f t="shared" si="42"/>
        <v>1841.9200772705681</v>
      </c>
      <c r="W111" s="187">
        <f t="shared" si="42"/>
        <v>1781.9956168658368</v>
      </c>
      <c r="X111" s="187">
        <f t="shared" si="42"/>
        <v>1719.5588875208382</v>
      </c>
      <c r="Y111" s="187">
        <f t="shared" si="42"/>
        <v>1653.2082303387485</v>
      </c>
      <c r="Z111" s="187">
        <f t="shared" si="42"/>
        <v>1585.8378271005231</v>
      </c>
      <c r="AA111" s="187">
        <f t="shared" si="42"/>
        <v>1554.882381759568</v>
      </c>
      <c r="AB111" s="187"/>
    </row>
    <row r="112" spans="2:52" s="202" customFormat="1" hidden="1" outlineLevel="1">
      <c r="B112" s="3"/>
      <c r="D112" s="66"/>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row>
    <row r="113" spans="2:4" s="12" customFormat="1" collapsed="1">
      <c r="B113" s="3"/>
      <c r="D113" s="66"/>
    </row>
    <row r="168" spans="3:29">
      <c r="C168" s="371"/>
      <c r="D168" s="435"/>
      <c r="E168" s="435"/>
      <c r="F168" s="435"/>
      <c r="G168" s="435"/>
      <c r="H168" s="435"/>
      <c r="I168" s="435"/>
      <c r="J168" s="435"/>
      <c r="K168" s="435"/>
      <c r="L168" s="435"/>
      <c r="M168" s="435"/>
      <c r="N168" s="435"/>
      <c r="O168" s="435"/>
      <c r="P168" s="435"/>
      <c r="Q168" s="435"/>
      <c r="R168" s="435"/>
      <c r="S168" s="435"/>
      <c r="T168" s="435"/>
      <c r="U168" s="435"/>
      <c r="V168" s="435"/>
      <c r="W168" s="435"/>
      <c r="X168" s="435"/>
      <c r="Y168" s="435"/>
      <c r="Z168" s="435"/>
    </row>
    <row r="169" spans="3:29">
      <c r="C169" s="371"/>
      <c r="D169" s="317"/>
      <c r="E169" s="317"/>
      <c r="F169" s="317"/>
      <c r="G169" s="317"/>
      <c r="H169" s="317"/>
      <c r="I169" s="317"/>
      <c r="J169" s="317"/>
      <c r="K169" s="317"/>
      <c r="L169" s="317"/>
      <c r="M169" s="317"/>
      <c r="N169" s="317"/>
      <c r="O169" s="317"/>
      <c r="P169" s="317"/>
      <c r="Q169" s="317"/>
      <c r="R169" s="317"/>
      <c r="S169" s="317"/>
      <c r="T169" s="317"/>
      <c r="U169" s="317"/>
      <c r="V169" s="317"/>
      <c r="W169" s="317"/>
      <c r="X169" s="317"/>
      <c r="Y169" s="317"/>
      <c r="Z169" s="317"/>
    </row>
    <row r="170" spans="3:29">
      <c r="C170" s="371"/>
      <c r="D170" s="317"/>
      <c r="E170" s="317"/>
      <c r="F170" s="317"/>
      <c r="G170" s="317"/>
      <c r="H170" s="317"/>
      <c r="I170" s="317"/>
      <c r="J170" s="317"/>
      <c r="K170" s="317"/>
      <c r="L170" s="317"/>
      <c r="M170" s="317"/>
      <c r="N170" s="317"/>
      <c r="O170" s="317"/>
      <c r="P170" s="317"/>
      <c r="Q170" s="317"/>
      <c r="R170" s="317"/>
      <c r="S170" s="317"/>
      <c r="T170" s="317"/>
      <c r="U170" s="317"/>
      <c r="V170" s="317"/>
      <c r="W170" s="317"/>
      <c r="X170" s="317"/>
      <c r="Y170" s="317"/>
      <c r="Z170" s="317"/>
      <c r="AA170" s="317"/>
    </row>
    <row r="171" spans="3:29">
      <c r="C171" s="371"/>
      <c r="D171" s="317"/>
      <c r="E171" s="317"/>
      <c r="F171" s="317"/>
      <c r="G171" s="317"/>
      <c r="H171" s="317"/>
      <c r="I171" s="317"/>
      <c r="J171" s="317"/>
      <c r="K171" s="317"/>
      <c r="L171" s="317"/>
      <c r="M171" s="317"/>
      <c r="N171" s="317"/>
      <c r="O171" s="317"/>
      <c r="P171" s="317"/>
      <c r="Q171" s="317"/>
      <c r="R171" s="317"/>
      <c r="S171" s="317"/>
      <c r="T171" s="317"/>
      <c r="U171" s="317"/>
      <c r="V171" s="317"/>
      <c r="W171" s="317"/>
      <c r="X171" s="317"/>
      <c r="Y171" s="317"/>
      <c r="Z171" s="317"/>
    </row>
    <row r="172" spans="3:29">
      <c r="C172" s="371"/>
      <c r="D172" s="317"/>
      <c r="E172" s="317"/>
      <c r="F172" s="317"/>
      <c r="G172" s="317"/>
      <c r="H172" s="317"/>
      <c r="I172" s="317"/>
      <c r="J172" s="317"/>
      <c r="K172" s="317"/>
      <c r="L172" s="317"/>
      <c r="M172" s="317"/>
      <c r="N172" s="317"/>
      <c r="O172" s="317"/>
      <c r="P172" s="317"/>
      <c r="Q172" s="317"/>
      <c r="R172" s="317"/>
      <c r="S172" s="317"/>
      <c r="T172" s="317"/>
      <c r="U172" s="317"/>
      <c r="V172" s="317"/>
      <c r="W172" s="317"/>
      <c r="X172" s="317"/>
      <c r="Y172" s="317"/>
      <c r="Z172" s="317"/>
    </row>
    <row r="173" spans="3:29">
      <c r="C173" s="371"/>
      <c r="D173" s="317"/>
      <c r="E173" s="317"/>
      <c r="F173" s="317"/>
      <c r="G173" s="317"/>
      <c r="H173" s="317"/>
      <c r="I173" s="317"/>
      <c r="J173" s="317"/>
      <c r="K173" s="317"/>
      <c r="L173" s="317"/>
      <c r="M173" s="317"/>
      <c r="N173" s="317"/>
      <c r="O173" s="317"/>
      <c r="P173" s="317"/>
      <c r="Q173" s="317"/>
      <c r="R173" s="317"/>
      <c r="S173" s="317"/>
      <c r="T173" s="317"/>
      <c r="U173" s="317"/>
      <c r="V173" s="317"/>
      <c r="W173" s="317"/>
      <c r="X173" s="317"/>
      <c r="Y173" s="317"/>
      <c r="Z173" s="317"/>
      <c r="AA173" s="317"/>
      <c r="AB173" s="317"/>
      <c r="AC173" s="317"/>
    </row>
  </sheetData>
  <pageMargins left="0.70866141732283472" right="0.70866141732283472" top="0.74803149606299213" bottom="0.74803149606299213" header="0.31496062992125984" footer="0.31496062992125984"/>
  <pageSetup paperSize="8" scale="3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tabColor theme="4"/>
    <pageSetUpPr fitToPage="1"/>
  </sheetPr>
  <dimension ref="A1:B1"/>
  <sheetViews>
    <sheetView showGridLines="0" tabSelected="1" zoomScale="85" zoomScaleNormal="85" zoomScaleSheetLayoutView="100" workbookViewId="0">
      <selection activeCell="S33" sqref="S33"/>
    </sheetView>
  </sheetViews>
  <sheetFormatPr defaultColWidth="9.140625" defaultRowHeight="15"/>
  <cols>
    <col min="1" max="1" width="5.7109375" style="12" customWidth="1"/>
    <col min="2" max="17" width="9.140625" customWidth="1"/>
    <col min="18" max="19" width="11.28515625" bestFit="1" customWidth="1"/>
    <col min="20" max="20" width="10.28515625" bestFit="1" customWidth="1"/>
    <col min="21" max="21" width="9.140625" customWidth="1"/>
  </cols>
  <sheetData>
    <row r="1" spans="2:2" s="61" customFormat="1" ht="21">
      <c r="B1" s="61" t="s">
        <v>286</v>
      </c>
    </row>
  </sheetData>
  <pageMargins left="0.7" right="0.7" top="0.75" bottom="0.75" header="0.3" footer="0.3"/>
  <pageSetup paperSize="9" scale="4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5"/>
  </sheetPr>
  <dimension ref="A1:AF62"/>
  <sheetViews>
    <sheetView showGridLines="0" zoomScale="85" zoomScaleNormal="85" workbookViewId="0">
      <selection activeCell="B9" sqref="B9"/>
    </sheetView>
  </sheetViews>
  <sheetFormatPr defaultRowHeight="15" outlineLevelRow="1"/>
  <cols>
    <col min="1" max="1" width="5.7109375" style="12" customWidth="1"/>
    <col min="2" max="2" width="40.5703125" customWidth="1"/>
    <col min="3" max="3" width="10.7109375" style="12" customWidth="1"/>
    <col min="4" max="4" width="10.85546875" customWidth="1"/>
  </cols>
  <sheetData>
    <row r="1" spans="2:32" s="61" customFormat="1" ht="21">
      <c r="B1" s="61" t="s">
        <v>23</v>
      </c>
    </row>
    <row r="4" spans="2:32" s="63" customFormat="1">
      <c r="B4" s="63" t="s">
        <v>255</v>
      </c>
    </row>
    <row r="6" spans="2:32">
      <c r="B6" s="56" t="s">
        <v>271</v>
      </c>
      <c r="C6" s="56"/>
      <c r="D6" s="56" t="s">
        <v>1</v>
      </c>
      <c r="E6" s="67">
        <v>2018</v>
      </c>
      <c r="F6" s="67">
        <v>2019</v>
      </c>
      <c r="G6" s="67">
        <v>2020</v>
      </c>
      <c r="H6" s="67">
        <v>2021</v>
      </c>
      <c r="I6" s="67">
        <v>2022</v>
      </c>
      <c r="J6" s="67">
        <v>2023</v>
      </c>
      <c r="K6" s="67">
        <v>2024</v>
      </c>
      <c r="L6" s="67">
        <v>2025</v>
      </c>
      <c r="M6" s="67">
        <v>2026</v>
      </c>
      <c r="N6" s="67">
        <v>2027</v>
      </c>
      <c r="O6" s="67">
        <v>2028</v>
      </c>
      <c r="P6" s="67">
        <v>2029</v>
      </c>
      <c r="Q6" s="67">
        <v>2030</v>
      </c>
      <c r="R6" s="67">
        <v>2031</v>
      </c>
      <c r="S6" s="67">
        <v>2032</v>
      </c>
      <c r="T6" s="67">
        <v>2033</v>
      </c>
      <c r="U6" s="67">
        <v>2034</v>
      </c>
      <c r="V6" s="67">
        <v>2035</v>
      </c>
      <c r="W6" s="67">
        <v>2036</v>
      </c>
      <c r="X6" s="67">
        <v>2037</v>
      </c>
      <c r="Y6" s="67">
        <v>2038</v>
      </c>
      <c r="Z6" s="67">
        <v>2039</v>
      </c>
      <c r="AA6" s="67">
        <v>2040</v>
      </c>
    </row>
    <row r="7" spans="2:32">
      <c r="B7" s="53" t="s">
        <v>531</v>
      </c>
      <c r="C7" s="53"/>
      <c r="D7" s="53" t="s">
        <v>196</v>
      </c>
      <c r="E7" s="334">
        <v>1.7249371491655729E-2</v>
      </c>
      <c r="F7" s="334">
        <v>1.7249371491655729E-2</v>
      </c>
      <c r="G7" s="334">
        <v>1.7249371491655729E-2</v>
      </c>
      <c r="H7" s="334">
        <v>1.5255876881422159E-2</v>
      </c>
      <c r="I7" s="334">
        <v>1.5255876881422159E-2</v>
      </c>
      <c r="J7" s="334">
        <v>1.5255876881422159E-2</v>
      </c>
      <c r="K7" s="334">
        <v>1.5255876881422159E-2</v>
      </c>
      <c r="L7" s="334">
        <v>1.5255876881422159E-2</v>
      </c>
      <c r="M7" s="334">
        <v>1.2072987908515742E-2</v>
      </c>
      <c r="N7" s="334">
        <v>1.2072987908515742E-2</v>
      </c>
      <c r="O7" s="334">
        <v>1.2072987908515742E-2</v>
      </c>
      <c r="P7" s="334">
        <v>1.2072987908515742E-2</v>
      </c>
      <c r="Q7" s="334">
        <v>1.2072987908515742E-2</v>
      </c>
      <c r="R7" s="334">
        <v>9.6424586904158005E-3</v>
      </c>
      <c r="S7" s="334">
        <v>9.6424586904158005E-3</v>
      </c>
      <c r="T7" s="334">
        <v>9.6424586904158005E-3</v>
      </c>
      <c r="U7" s="334">
        <v>9.6424586904158005E-3</v>
      </c>
      <c r="V7" s="334">
        <v>9.6424586904158005E-3</v>
      </c>
      <c r="W7" s="334">
        <v>9.872253089534766E-3</v>
      </c>
      <c r="X7" s="334">
        <v>9.872253089534766E-3</v>
      </c>
      <c r="Y7" s="334">
        <v>9.872253089534766E-3</v>
      </c>
      <c r="Z7" s="334">
        <v>9.872253089534766E-3</v>
      </c>
      <c r="AA7" s="334">
        <v>9.872253089534766E-3</v>
      </c>
      <c r="AF7" s="202"/>
    </row>
    <row r="8" spans="2:32">
      <c r="B8" s="53" t="s">
        <v>254</v>
      </c>
      <c r="C8" s="53"/>
      <c r="D8" s="53" t="s">
        <v>196</v>
      </c>
      <c r="E8" s="334">
        <v>8.1499999999999993E-3</v>
      </c>
      <c r="F8" s="334">
        <v>1.6E-2</v>
      </c>
      <c r="G8" s="334">
        <v>2.2000000000000002E-2</v>
      </c>
      <c r="H8" s="334">
        <v>2.6000000000000002E-2</v>
      </c>
      <c r="I8" s="334">
        <v>3.1E-2</v>
      </c>
      <c r="J8" s="334">
        <v>3.6000000000000004E-2</v>
      </c>
      <c r="K8" s="334">
        <v>3.9399999999999998E-2</v>
      </c>
      <c r="L8" s="334">
        <v>4.41E-2</v>
      </c>
      <c r="M8" s="334">
        <v>4.4400000000000002E-2</v>
      </c>
      <c r="N8" s="334">
        <v>4.4600000000000001E-2</v>
      </c>
      <c r="O8" s="334">
        <v>4.4800000000000006E-2</v>
      </c>
      <c r="P8" s="334">
        <v>4.4900000000000002E-2</v>
      </c>
      <c r="Q8" s="334">
        <v>4.4999999999999998E-2</v>
      </c>
      <c r="R8" s="334">
        <v>4.4999999999999998E-2</v>
      </c>
      <c r="S8" s="334">
        <v>4.4999999999999998E-2</v>
      </c>
      <c r="T8" s="334">
        <v>4.4999999999999998E-2</v>
      </c>
      <c r="U8" s="334">
        <v>4.4999999999999998E-2</v>
      </c>
      <c r="V8" s="334">
        <v>4.4999999999999998E-2</v>
      </c>
      <c r="W8" s="334">
        <v>4.4999999999999998E-2</v>
      </c>
      <c r="X8" s="334">
        <v>4.4999999999999998E-2</v>
      </c>
      <c r="Y8" s="334">
        <v>4.4999999999999998E-2</v>
      </c>
      <c r="Z8" s="334">
        <v>4.4999999999999998E-2</v>
      </c>
      <c r="AA8" s="334">
        <v>4.4999999999999998E-2</v>
      </c>
    </row>
    <row r="9" spans="2:32" s="12" customFormat="1">
      <c r="B9" s="53" t="s">
        <v>514</v>
      </c>
      <c r="C9" s="53"/>
      <c r="D9" s="53" t="s">
        <v>257</v>
      </c>
      <c r="E9" s="335">
        <v>1</v>
      </c>
      <c r="F9" s="335">
        <v>1.0175161026679242</v>
      </c>
      <c r="G9" s="335">
        <v>1.0375793141349641</v>
      </c>
      <c r="H9" s="335">
        <v>1.0567769884730378</v>
      </c>
      <c r="I9" s="335">
        <v>1.0778559416797182</v>
      </c>
      <c r="J9" s="335">
        <v>1.0999067487860219</v>
      </c>
      <c r="K9" s="335">
        <v>1.122350960791729</v>
      </c>
      <c r="L9" s="335">
        <v>1.1454997889923491</v>
      </c>
      <c r="M9" s="335">
        <v>1.1696268279809723</v>
      </c>
      <c r="N9" s="335">
        <v>1.1943399538812813</v>
      </c>
      <c r="O9" s="335">
        <v>1.2195021805247461</v>
      </c>
      <c r="P9" s="335">
        <v>1.2451329571484775</v>
      </c>
      <c r="Q9" s="335">
        <v>1.2709873307558541</v>
      </c>
      <c r="R9" s="335">
        <v>1.2978880638149104</v>
      </c>
      <c r="S9" s="335">
        <v>1.3252461763875392</v>
      </c>
      <c r="T9" s="335">
        <v>1.3532113544509898</v>
      </c>
      <c r="U9" s="335">
        <v>1.3816876863819871</v>
      </c>
      <c r="V9" s="335">
        <v>1.4105469330221165</v>
      </c>
      <c r="W9" s="335">
        <v>1.4401066911298945</v>
      </c>
      <c r="X9" s="335">
        <v>1.4702139506888336</v>
      </c>
      <c r="Y9" s="335">
        <v>1.5008447845647026</v>
      </c>
      <c r="Z9" s="335">
        <v>1.5321184202811049</v>
      </c>
      <c r="AA9" s="335">
        <v>1.5632223281438336</v>
      </c>
      <c r="AC9" s="202"/>
      <c r="AF9" s="202"/>
    </row>
    <row r="10" spans="2:32" s="12" customFormat="1">
      <c r="B10" s="53" t="s">
        <v>326</v>
      </c>
      <c r="C10" s="53"/>
      <c r="D10" s="53" t="s">
        <v>196</v>
      </c>
      <c r="E10" s="336">
        <v>1.6150000000001871E-2</v>
      </c>
      <c r="F10" s="336">
        <v>1.7516102667924357E-2</v>
      </c>
      <c r="G10" s="336">
        <v>1.9717831899106069E-2</v>
      </c>
      <c r="H10" s="336">
        <v>1.8502368037357282E-2</v>
      </c>
      <c r="I10" s="336">
        <v>1.9946453638376254E-2</v>
      </c>
      <c r="J10" s="336">
        <v>2.0458028066292343E-2</v>
      </c>
      <c r="K10" s="336">
        <v>2.040555895350139E-2</v>
      </c>
      <c r="L10" s="336">
        <v>2.0625302609702769E-2</v>
      </c>
      <c r="M10" s="336">
        <v>2.1062456074170757E-2</v>
      </c>
      <c r="N10" s="336">
        <v>2.1129068955240238E-2</v>
      </c>
      <c r="O10" s="336">
        <v>2.1067893242367505E-2</v>
      </c>
      <c r="P10" s="336">
        <v>2.1017409425789269E-2</v>
      </c>
      <c r="Q10" s="336">
        <v>2.0764347661784366E-2</v>
      </c>
      <c r="R10" s="336">
        <v>2.1165225182109754E-2</v>
      </c>
      <c r="S10" s="336">
        <v>2.1078946124378634E-2</v>
      </c>
      <c r="T10" s="336">
        <v>2.1101874173808519E-2</v>
      </c>
      <c r="U10" s="336">
        <v>2.1043521277982893E-2</v>
      </c>
      <c r="V10" s="336">
        <v>2.0886953632552573E-2</v>
      </c>
      <c r="W10" s="336">
        <v>2.0956238616212281E-2</v>
      </c>
      <c r="X10" s="336">
        <v>2.0906270170383906E-2</v>
      </c>
      <c r="Y10" s="336">
        <v>2.0834269639134886E-2</v>
      </c>
      <c r="Z10" s="336">
        <v>2.0837355093633238E-2</v>
      </c>
      <c r="AA10" s="336">
        <v>2.0301242678762307E-2</v>
      </c>
      <c r="AC10" s="202"/>
      <c r="AF10" s="202"/>
    </row>
    <row r="11" spans="2:32">
      <c r="B11" s="53" t="s">
        <v>515</v>
      </c>
      <c r="C11" s="53"/>
      <c r="D11" s="53" t="s">
        <v>257</v>
      </c>
      <c r="E11" s="337">
        <v>1</v>
      </c>
      <c r="F11" s="337">
        <v>1.0128893715390315</v>
      </c>
      <c r="G11" s="337">
        <v>1.0312356237691991</v>
      </c>
      <c r="H11" s="337">
        <v>1.0436094102986404</v>
      </c>
      <c r="I11" s="337">
        <v>1.0596510110764725</v>
      </c>
      <c r="J11" s="337">
        <v>1.0791353755751187</v>
      </c>
      <c r="K11" s="337">
        <v>1.0988270256125097</v>
      </c>
      <c r="L11" s="337">
        <v>1.1189664796873602</v>
      </c>
      <c r="M11" s="337">
        <v>1.138001283393715</v>
      </c>
      <c r="N11" s="337">
        <v>1.1602575313437251</v>
      </c>
      <c r="O11" s="337">
        <v>1.1826234287683639</v>
      </c>
      <c r="P11" s="337">
        <v>1.2055578794282815</v>
      </c>
      <c r="Q11" s="337">
        <v>1.2281761021573332</v>
      </c>
      <c r="R11" s="337">
        <v>1.2523655837996988</v>
      </c>
      <c r="S11" s="337">
        <v>1.2765950408398556</v>
      </c>
      <c r="T11" s="337">
        <v>1.301565366785304</v>
      </c>
      <c r="U11" s="337">
        <v>1.3266797407115007</v>
      </c>
      <c r="V11" s="337">
        <v>1.3522806370268379</v>
      </c>
      <c r="W11" s="337">
        <v>1.378239011423414</v>
      </c>
      <c r="X11" s="337">
        <v>1.4049032493665681</v>
      </c>
      <c r="Y11" s="337">
        <v>1.4316900912048547</v>
      </c>
      <c r="Z11" s="337">
        <v>1.4592112925208316</v>
      </c>
      <c r="AA11" s="337">
        <v>1.4865661762644862</v>
      </c>
      <c r="AC11" s="202"/>
      <c r="AF11" s="202"/>
    </row>
    <row r="12" spans="2:32">
      <c r="B12" s="53" t="s">
        <v>270</v>
      </c>
      <c r="C12" s="53"/>
      <c r="D12" s="53" t="s">
        <v>196</v>
      </c>
      <c r="E12" s="334">
        <v>1.5295751700999604E-2</v>
      </c>
      <c r="F12" s="334">
        <v>1.2889371539031507E-2</v>
      </c>
      <c r="G12" s="334">
        <v>1.8112789753427203E-2</v>
      </c>
      <c r="H12" s="334">
        <v>1.1998990574253776E-2</v>
      </c>
      <c r="I12" s="334">
        <v>1.5371268809507588E-2</v>
      </c>
      <c r="J12" s="334">
        <v>1.838752975741768E-2</v>
      </c>
      <c r="K12" s="334">
        <v>1.8247617938478095E-2</v>
      </c>
      <c r="L12" s="334">
        <v>1.832813864732194E-2</v>
      </c>
      <c r="M12" s="334">
        <v>1.7011058018175224E-2</v>
      </c>
      <c r="N12" s="334">
        <v>1.9557313576693127E-2</v>
      </c>
      <c r="O12" s="334">
        <v>1.9276666447263811E-2</v>
      </c>
      <c r="P12" s="334">
        <v>1.9392860061805656E-2</v>
      </c>
      <c r="Q12" s="334">
        <v>1.8761623240999507E-2</v>
      </c>
      <c r="R12" s="334">
        <v>1.9695450513876455E-2</v>
      </c>
      <c r="S12" s="334">
        <v>1.9346952162837557E-2</v>
      </c>
      <c r="T12" s="334">
        <v>1.956009944157449E-2</v>
      </c>
      <c r="U12" s="334">
        <v>1.9295514898514877E-2</v>
      </c>
      <c r="V12" s="334">
        <v>1.9296967858729152E-2</v>
      </c>
      <c r="W12" s="334">
        <v>1.9195996515670728E-2</v>
      </c>
      <c r="X12" s="334">
        <v>1.9346599335927892E-2</v>
      </c>
      <c r="Y12" s="334">
        <v>1.9066680819738991E-2</v>
      </c>
      <c r="Z12" s="334">
        <v>1.9222876155283196E-2</v>
      </c>
      <c r="AA12" s="334">
        <v>1.874634871855891E-2</v>
      </c>
      <c r="AC12" s="202"/>
      <c r="AF12" s="202"/>
    </row>
    <row r="13" spans="2:32">
      <c r="B13" s="65" t="s">
        <v>413</v>
      </c>
      <c r="C13" s="53"/>
      <c r="D13" s="53"/>
      <c r="E13" s="426"/>
      <c r="F13" s="428"/>
      <c r="G13" s="428"/>
      <c r="H13" s="428"/>
      <c r="I13" s="428"/>
      <c r="J13" s="428"/>
      <c r="K13" s="428"/>
      <c r="L13" s="428"/>
      <c r="M13" s="428"/>
      <c r="N13" s="428"/>
      <c r="O13" s="428"/>
      <c r="P13" s="428"/>
      <c r="Q13" s="428"/>
      <c r="R13" s="428"/>
      <c r="S13" s="428"/>
      <c r="T13" s="428"/>
      <c r="U13" s="428"/>
      <c r="V13" s="428"/>
      <c r="W13" s="428"/>
      <c r="X13" s="428"/>
      <c r="Y13" s="428"/>
      <c r="Z13" s="428"/>
      <c r="AA13" s="428"/>
      <c r="AB13" s="55"/>
      <c r="AF13" s="202"/>
    </row>
    <row r="14" spans="2:32" s="12" customFormat="1">
      <c r="B14" s="53"/>
      <c r="C14" s="53"/>
      <c r="D14" s="53"/>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row>
    <row r="15" spans="2:32" s="12" customFormat="1">
      <c r="E15" s="430"/>
      <c r="F15" s="429"/>
      <c r="G15" s="429"/>
      <c r="H15" s="429"/>
      <c r="I15" s="429"/>
      <c r="J15" s="429"/>
      <c r="K15" s="429"/>
      <c r="L15" s="429"/>
      <c r="M15" s="429"/>
      <c r="N15" s="429"/>
      <c r="O15" s="429"/>
      <c r="P15" s="429"/>
      <c r="Q15" s="429"/>
      <c r="R15" s="429"/>
      <c r="S15" s="429"/>
      <c r="T15" s="429"/>
      <c r="U15" s="429"/>
      <c r="V15" s="429"/>
      <c r="W15" s="429"/>
      <c r="X15" s="429"/>
      <c r="Y15" s="429"/>
      <c r="Z15" s="429"/>
      <c r="AA15" s="429"/>
      <c r="AB15" s="203"/>
      <c r="AC15" s="203"/>
    </row>
    <row r="16" spans="2:32" s="63" customFormat="1">
      <c r="B16" s="63" t="s">
        <v>258</v>
      </c>
    </row>
    <row r="18" spans="2:32">
      <c r="B18" s="56" t="s">
        <v>268</v>
      </c>
      <c r="C18" s="56"/>
      <c r="D18" s="56" t="s">
        <v>1</v>
      </c>
      <c r="E18" s="67" t="s">
        <v>243</v>
      </c>
    </row>
    <row r="19" spans="2:32">
      <c r="B19" s="53" t="s">
        <v>259</v>
      </c>
      <c r="C19" s="53"/>
      <c r="D19" s="53" t="s">
        <v>196</v>
      </c>
      <c r="E19" s="230">
        <v>0.04</v>
      </c>
    </row>
    <row r="20" spans="2:32">
      <c r="B20" s="53" t="s">
        <v>260</v>
      </c>
      <c r="C20" s="53"/>
      <c r="D20" s="53" t="s">
        <v>196</v>
      </c>
      <c r="E20" s="230">
        <v>0.03</v>
      </c>
    </row>
    <row r="21" spans="2:32">
      <c r="B21" s="53" t="s">
        <v>261</v>
      </c>
      <c r="C21" s="53"/>
      <c r="D21" s="53" t="s">
        <v>196</v>
      </c>
      <c r="E21" s="230">
        <v>0.02</v>
      </c>
    </row>
    <row r="22" spans="2:32">
      <c r="B22" s="2" t="s">
        <v>433</v>
      </c>
    </row>
    <row r="24" spans="2:32" s="12" customFormat="1"/>
    <row r="25" spans="2:32" s="63" customFormat="1">
      <c r="B25" s="63" t="s">
        <v>262</v>
      </c>
    </row>
    <row r="27" spans="2:32">
      <c r="B27" s="56" t="s">
        <v>264</v>
      </c>
      <c r="C27" s="56"/>
      <c r="D27" s="56" t="s">
        <v>1</v>
      </c>
      <c r="E27" s="67">
        <f t="shared" ref="E27:AA27" si="0">E$6</f>
        <v>2018</v>
      </c>
      <c r="F27" s="67">
        <f t="shared" si="0"/>
        <v>2019</v>
      </c>
      <c r="G27" s="67">
        <f t="shared" si="0"/>
        <v>2020</v>
      </c>
      <c r="H27" s="67">
        <f t="shared" si="0"/>
        <v>2021</v>
      </c>
      <c r="I27" s="67">
        <f t="shared" si="0"/>
        <v>2022</v>
      </c>
      <c r="J27" s="67">
        <f t="shared" si="0"/>
        <v>2023</v>
      </c>
      <c r="K27" s="67">
        <f t="shared" si="0"/>
        <v>2024</v>
      </c>
      <c r="L27" s="67">
        <f t="shared" si="0"/>
        <v>2025</v>
      </c>
      <c r="M27" s="67">
        <f t="shared" si="0"/>
        <v>2026</v>
      </c>
      <c r="N27" s="67">
        <f t="shared" si="0"/>
        <v>2027</v>
      </c>
      <c r="O27" s="67">
        <f t="shared" si="0"/>
        <v>2028</v>
      </c>
      <c r="P27" s="67">
        <f t="shared" si="0"/>
        <v>2029</v>
      </c>
      <c r="Q27" s="67">
        <f t="shared" si="0"/>
        <v>2030</v>
      </c>
      <c r="R27" s="67">
        <f t="shared" si="0"/>
        <v>2031</v>
      </c>
      <c r="S27" s="67">
        <f t="shared" si="0"/>
        <v>2032</v>
      </c>
      <c r="T27" s="67">
        <f t="shared" si="0"/>
        <v>2033</v>
      </c>
      <c r="U27" s="67">
        <f t="shared" si="0"/>
        <v>2034</v>
      </c>
      <c r="V27" s="67">
        <f t="shared" si="0"/>
        <v>2035</v>
      </c>
      <c r="W27" s="67">
        <f t="shared" si="0"/>
        <v>2036</v>
      </c>
      <c r="X27" s="67">
        <f t="shared" si="0"/>
        <v>2037</v>
      </c>
      <c r="Y27" s="67">
        <f t="shared" si="0"/>
        <v>2038</v>
      </c>
      <c r="Z27" s="67">
        <f t="shared" si="0"/>
        <v>2039</v>
      </c>
      <c r="AA27" s="67">
        <f t="shared" si="0"/>
        <v>2040</v>
      </c>
    </row>
    <row r="28" spans="2:32">
      <c r="B28" s="53" t="s">
        <v>263</v>
      </c>
      <c r="C28" s="53"/>
      <c r="D28" s="53" t="s">
        <v>265</v>
      </c>
      <c r="E28" s="337">
        <v>6.89</v>
      </c>
      <c r="F28" s="337">
        <v>6.8</v>
      </c>
      <c r="G28" s="337">
        <v>6.7</v>
      </c>
      <c r="H28" s="337">
        <v>6.61</v>
      </c>
      <c r="I28" s="337">
        <v>6.52</v>
      </c>
      <c r="J28" s="337">
        <v>6.43</v>
      </c>
      <c r="K28" s="337">
        <v>6.34</v>
      </c>
      <c r="L28" s="337">
        <v>6.25</v>
      </c>
      <c r="M28" s="337">
        <v>6.25</v>
      </c>
      <c r="N28" s="337">
        <v>6.25</v>
      </c>
      <c r="O28" s="337">
        <v>6.25</v>
      </c>
      <c r="P28" s="337">
        <v>6.25</v>
      </c>
      <c r="Q28" s="337">
        <v>6.25</v>
      </c>
      <c r="R28" s="337">
        <v>6.25</v>
      </c>
      <c r="S28" s="337">
        <v>6.25</v>
      </c>
      <c r="T28" s="337">
        <v>6.25</v>
      </c>
      <c r="U28" s="337">
        <v>6.25</v>
      </c>
      <c r="V28" s="337">
        <v>6.25</v>
      </c>
      <c r="W28" s="337">
        <v>6.25</v>
      </c>
      <c r="X28" s="337">
        <v>6.25</v>
      </c>
      <c r="Y28" s="337">
        <v>6.25</v>
      </c>
      <c r="Z28" s="337">
        <v>6.25</v>
      </c>
      <c r="AA28" s="337">
        <v>6.25</v>
      </c>
      <c r="AC28" s="202"/>
      <c r="AF28" s="202"/>
    </row>
    <row r="29" spans="2:32">
      <c r="B29" s="53" t="s">
        <v>266</v>
      </c>
      <c r="C29" s="53"/>
      <c r="D29" s="53" t="s">
        <v>267</v>
      </c>
      <c r="E29" s="337">
        <v>7.4370000000000003</v>
      </c>
      <c r="F29" s="337">
        <v>7.4370000000000003</v>
      </c>
      <c r="G29" s="337">
        <v>7.4370000000000003</v>
      </c>
      <c r="H29" s="337">
        <v>7.4370000000000003</v>
      </c>
      <c r="I29" s="337">
        <v>7.4370000000000003</v>
      </c>
      <c r="J29" s="337">
        <v>7.4370000000000003</v>
      </c>
      <c r="K29" s="337">
        <v>7.4370000000000003</v>
      </c>
      <c r="L29" s="337">
        <v>7.4370000000000003</v>
      </c>
      <c r="M29" s="337">
        <v>7.4370000000000003</v>
      </c>
      <c r="N29" s="337">
        <v>7.4370000000000003</v>
      </c>
      <c r="O29" s="337">
        <v>7.4370000000000003</v>
      </c>
      <c r="P29" s="337">
        <v>7.4370000000000003</v>
      </c>
      <c r="Q29" s="337">
        <v>7.4370000000000003</v>
      </c>
      <c r="R29" s="337">
        <v>7.4370000000000003</v>
      </c>
      <c r="S29" s="337">
        <v>7.4370000000000003</v>
      </c>
      <c r="T29" s="337">
        <v>7.4370000000000003</v>
      </c>
      <c r="U29" s="337">
        <v>7.4370000000000003</v>
      </c>
      <c r="V29" s="337">
        <v>7.4370000000000003</v>
      </c>
      <c r="W29" s="337">
        <v>7.4370000000000003</v>
      </c>
      <c r="X29" s="337">
        <v>7.4370000000000003</v>
      </c>
      <c r="Y29" s="337">
        <v>7.4370000000000003</v>
      </c>
      <c r="Z29" s="337">
        <v>7.4370000000000003</v>
      </c>
      <c r="AA29" s="337">
        <v>7.4370000000000003</v>
      </c>
      <c r="AC29" s="202"/>
      <c r="AF29" s="202"/>
    </row>
    <row r="30" spans="2:32">
      <c r="B30" s="65" t="s">
        <v>413</v>
      </c>
      <c r="AF30" s="202"/>
    </row>
    <row r="31" spans="2:32">
      <c r="C31"/>
    </row>
    <row r="32" spans="2:32" s="12" customFormat="1">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row>
    <row r="33" spans="1:28" s="12" customFormat="1">
      <c r="A33" s="1" t="s">
        <v>399</v>
      </c>
    </row>
    <row r="34" spans="1:28">
      <c r="C34"/>
    </row>
    <row r="35" spans="1:28" s="170" customFormat="1" hidden="1" outlineLevel="1">
      <c r="A35" s="199"/>
      <c r="B35" s="199" t="s">
        <v>255</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row>
    <row r="36" spans="1:28" hidden="1" outlineLevel="1">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row>
    <row r="37" spans="1:28" hidden="1" outlineLevel="1">
      <c r="A37" s="190"/>
      <c r="B37" s="191" t="s">
        <v>271</v>
      </c>
      <c r="C37" s="191"/>
      <c r="D37" s="191" t="s">
        <v>1</v>
      </c>
      <c r="E37" s="192">
        <v>2018</v>
      </c>
      <c r="F37" s="192">
        <v>2019</v>
      </c>
      <c r="G37" s="192">
        <v>2020</v>
      </c>
      <c r="H37" s="192">
        <v>2021</v>
      </c>
      <c r="I37" s="192">
        <v>2022</v>
      </c>
      <c r="J37" s="192">
        <v>2023</v>
      </c>
      <c r="K37" s="192">
        <v>2024</v>
      </c>
      <c r="L37" s="192">
        <v>2025</v>
      </c>
      <c r="M37" s="192">
        <v>2026</v>
      </c>
      <c r="N37" s="192">
        <v>2027</v>
      </c>
      <c r="O37" s="192">
        <v>2028</v>
      </c>
      <c r="P37" s="192">
        <v>2029</v>
      </c>
      <c r="Q37" s="192">
        <v>2030</v>
      </c>
      <c r="R37" s="192">
        <v>2031</v>
      </c>
      <c r="S37" s="192">
        <v>2032</v>
      </c>
      <c r="T37" s="192">
        <v>2033</v>
      </c>
      <c r="U37" s="192">
        <v>2034</v>
      </c>
      <c r="V37" s="192">
        <v>2035</v>
      </c>
      <c r="W37" s="192">
        <v>2036</v>
      </c>
      <c r="X37" s="192">
        <v>2037</v>
      </c>
      <c r="Y37" s="192">
        <v>2038</v>
      </c>
      <c r="Z37" s="192">
        <v>2039</v>
      </c>
      <c r="AA37" s="192">
        <v>2040</v>
      </c>
    </row>
    <row r="38" spans="1:28" hidden="1" outlineLevel="1">
      <c r="A38" s="190"/>
      <c r="B38" s="193" t="s">
        <v>253</v>
      </c>
      <c r="C38" s="193"/>
      <c r="D38" s="193" t="s">
        <v>196</v>
      </c>
      <c r="E38" s="194">
        <v>1.7425825235955216E-2</v>
      </c>
      <c r="F38" s="194">
        <v>1.7215224936855324E-2</v>
      </c>
      <c r="G38" s="194">
        <v>2.0275704415574365E-2</v>
      </c>
      <c r="H38" s="194">
        <v>1.4005287171330153E-2</v>
      </c>
      <c r="I38" s="194">
        <v>1.8671381889275068E-2</v>
      </c>
      <c r="J38" s="194">
        <v>1.3691041310580092E-2</v>
      </c>
      <c r="K38" s="194">
        <v>1.2461145887081571E-2</v>
      </c>
      <c r="L38" s="194">
        <v>1.1583318059269723E-2</v>
      </c>
      <c r="M38" s="194">
        <v>1.1466530910612126E-2</v>
      </c>
      <c r="N38" s="194">
        <v>1.1131488529937133E-2</v>
      </c>
      <c r="O38" s="194">
        <v>1.0086736434653455E-2</v>
      </c>
      <c r="P38" s="194">
        <v>8.2224779660129386E-3</v>
      </c>
      <c r="Q38" s="194">
        <v>1.5737960895361339E-2</v>
      </c>
      <c r="R38" s="194">
        <v>8.5458214891987235E-3</v>
      </c>
      <c r="S38" s="194">
        <v>9.3444420055828741E-3</v>
      </c>
      <c r="T38" s="194">
        <v>6.9254171810382787E-3</v>
      </c>
      <c r="U38" s="194">
        <v>5.7723637533187233E-3</v>
      </c>
      <c r="V38" s="194">
        <v>1.5126420941188374E-2</v>
      </c>
      <c r="W38" s="194">
        <v>6.5054829000088668E-3</v>
      </c>
      <c r="X38" s="194">
        <v>9.8230270069255242E-3</v>
      </c>
      <c r="Y38" s="194">
        <v>9.0529752797505556E-3</v>
      </c>
      <c r="Z38" s="194">
        <v>8.1561211561216318E-3</v>
      </c>
      <c r="AA38" s="194">
        <v>1.5364545360111547E-2</v>
      </c>
    </row>
    <row r="39" spans="1:28" hidden="1" outlineLevel="1">
      <c r="A39" s="190"/>
      <c r="B39" s="193" t="s">
        <v>254</v>
      </c>
      <c r="C39" s="193"/>
      <c r="D39" s="193" t="s">
        <v>196</v>
      </c>
      <c r="E39" s="194">
        <v>1.1050000000000001E-2</v>
      </c>
      <c r="F39" s="194">
        <v>1.6E-2</v>
      </c>
      <c r="G39" s="194">
        <v>2.2000000000000002E-2</v>
      </c>
      <c r="H39" s="194">
        <v>2.6000000000000002E-2</v>
      </c>
      <c r="I39" s="194">
        <v>3.1E-2</v>
      </c>
      <c r="J39" s="194">
        <v>3.6000000000000004E-2</v>
      </c>
      <c r="K39" s="194">
        <v>3.9399999999999998E-2</v>
      </c>
      <c r="L39" s="194">
        <v>4.41E-2</v>
      </c>
      <c r="M39" s="194">
        <v>4.4400000000000002E-2</v>
      </c>
      <c r="N39" s="194">
        <v>4.4600000000000001E-2</v>
      </c>
      <c r="O39" s="194">
        <v>4.4800000000000006E-2</v>
      </c>
      <c r="P39" s="194">
        <v>4.4900000000000002E-2</v>
      </c>
      <c r="Q39" s="194">
        <v>4.4999999999999998E-2</v>
      </c>
      <c r="R39" s="194">
        <v>4.4999999999999998E-2</v>
      </c>
      <c r="S39" s="194">
        <v>4.4999999999999998E-2</v>
      </c>
      <c r="T39" s="194">
        <v>4.4999999999999998E-2</v>
      </c>
      <c r="U39" s="194">
        <v>4.4999999999999998E-2</v>
      </c>
      <c r="V39" s="194">
        <v>4.4999999999999998E-2</v>
      </c>
      <c r="W39" s="194">
        <v>4.4999999999999998E-2</v>
      </c>
      <c r="X39" s="194">
        <v>4.4999999999999998E-2</v>
      </c>
      <c r="Y39" s="194">
        <v>4.4999999999999998E-2</v>
      </c>
      <c r="Z39" s="194">
        <v>4.4999999999999998E-2</v>
      </c>
      <c r="AA39" s="194">
        <v>4.4999999999999998E-2</v>
      </c>
    </row>
    <row r="40" spans="1:28" hidden="1" outlineLevel="1">
      <c r="A40" s="190"/>
      <c r="B40" s="193" t="s">
        <v>325</v>
      </c>
      <c r="C40" s="193"/>
      <c r="D40" s="193" t="s">
        <v>257</v>
      </c>
      <c r="E40" s="195">
        <v>1.0165099999999998</v>
      </c>
      <c r="F40" s="195">
        <v>1.0339794319096112</v>
      </c>
      <c r="G40" s="195">
        <v>1.0550770459297363</v>
      </c>
      <c r="H40" s="195">
        <v>1.0779587437733609</v>
      </c>
      <c r="I40" s="195">
        <v>1.1013504954026911</v>
      </c>
      <c r="J40" s="195">
        <v>1.1246982486006512</v>
      </c>
      <c r="K40" s="195">
        <v>1.1480289017638257</v>
      </c>
      <c r="L40" s="195">
        <v>1.1721031333414027</v>
      </c>
      <c r="M40" s="195">
        <v>1.1973271373840682</v>
      </c>
      <c r="N40" s="195">
        <v>1.223101901739416</v>
      </c>
      <c r="O40" s="195">
        <v>1.2493784090526774</v>
      </c>
      <c r="P40" s="195">
        <v>1.2760208164748428</v>
      </c>
      <c r="Q40" s="195">
        <v>1.3030087300299913</v>
      </c>
      <c r="R40" s="195">
        <v>1.3309803841648342</v>
      </c>
      <c r="S40" s="195">
        <v>1.3593763777547418</v>
      </c>
      <c r="T40" s="195">
        <v>1.3883157576386027</v>
      </c>
      <c r="U40" s="195">
        <v>1.4178229617388332</v>
      </c>
      <c r="V40" s="195">
        <v>1.4476469830379579</v>
      </c>
      <c r="W40" s="195">
        <v>1.4782538984270617</v>
      </c>
      <c r="X40" s="195">
        <v>1.5093720305936027</v>
      </c>
      <c r="Y40" s="195">
        <v>1.5410245964352374</v>
      </c>
      <c r="Z40" s="195">
        <v>1.5733120560314127</v>
      </c>
      <c r="AA40" s="195">
        <v>1.6059895976935981</v>
      </c>
    </row>
    <row r="41" spans="1:28" hidden="1" outlineLevel="1">
      <c r="A41" s="190"/>
      <c r="B41" s="193" t="s">
        <v>326</v>
      </c>
      <c r="C41" s="193"/>
      <c r="D41" s="193" t="s">
        <v>196</v>
      </c>
      <c r="E41" s="194">
        <v>1.6509999999999803E-2</v>
      </c>
      <c r="F41" s="194">
        <v>1.7185696067536282E-2</v>
      </c>
      <c r="G41" s="194">
        <v>2.0404287908474927E-2</v>
      </c>
      <c r="H41" s="194">
        <v>2.1687229318368084E-2</v>
      </c>
      <c r="I41" s="194">
        <v>2.170004349837007E-2</v>
      </c>
      <c r="J41" s="194">
        <v>2.1199203428353908E-2</v>
      </c>
      <c r="K41" s="194">
        <v>2.0743922374025558E-2</v>
      </c>
      <c r="L41" s="194">
        <v>2.0970057060923697E-2</v>
      </c>
      <c r="M41" s="194">
        <v>2.1520294012658647E-2</v>
      </c>
      <c r="N41" s="194">
        <v>2.1526919043746817E-2</v>
      </c>
      <c r="O41" s="194">
        <v>2.1483498043697535E-2</v>
      </c>
      <c r="P41" s="194">
        <v>2.13245300455982E-2</v>
      </c>
      <c r="Q41" s="194">
        <v>2.1150057433785285E-2</v>
      </c>
      <c r="R41" s="194">
        <v>2.1466973697251479E-2</v>
      </c>
      <c r="S41" s="194">
        <v>2.1334644693299154E-2</v>
      </c>
      <c r="T41" s="194">
        <v>2.1288717648352495E-2</v>
      </c>
      <c r="U41" s="194">
        <v>2.1253957493372777E-2</v>
      </c>
      <c r="V41" s="194">
        <v>2.1035081321117977E-2</v>
      </c>
      <c r="W41" s="194">
        <v>2.1142526974962994E-2</v>
      </c>
      <c r="X41" s="194">
        <v>2.1050600441272271E-2</v>
      </c>
      <c r="Y41" s="194">
        <v>2.0970685291674895E-2</v>
      </c>
      <c r="Z41" s="194">
        <v>2.0951943058445721E-2</v>
      </c>
      <c r="AA41" s="194">
        <v>2.0769904823975338E-2</v>
      </c>
    </row>
    <row r="42" spans="1:28" hidden="1" outlineLevel="1">
      <c r="A42" s="190"/>
      <c r="B42" s="193" t="s">
        <v>256</v>
      </c>
      <c r="C42" s="193"/>
      <c r="D42" s="193" t="s">
        <v>257</v>
      </c>
      <c r="E42" s="195">
        <v>1.0177737873646344</v>
      </c>
      <c r="F42" s="195">
        <v>1.0297924360372244</v>
      </c>
      <c r="G42" s="195">
        <v>1.0499108074513877</v>
      </c>
      <c r="H42" s="195">
        <v>1.066970933529922</v>
      </c>
      <c r="I42" s="195">
        <v>1.0851995359049234</v>
      </c>
      <c r="J42" s="195">
        <v>1.1061866650439469</v>
      </c>
      <c r="K42" s="195">
        <v>1.1280242659162374</v>
      </c>
      <c r="L42" s="195">
        <v>1.1498664036895743</v>
      </c>
      <c r="M42" s="195">
        <v>1.1730357737346624</v>
      </c>
      <c r="N42" s="195">
        <v>1.1965151474302798</v>
      </c>
      <c r="O42" s="195">
        <v>1.2203987366556974</v>
      </c>
      <c r="P42" s="195">
        <v>1.2444410848380418</v>
      </c>
      <c r="Q42" s="195">
        <v>1.2687216253090832</v>
      </c>
      <c r="R42" s="195">
        <v>1.2940755506788282</v>
      </c>
      <c r="S42" s="195">
        <v>1.3197383063098769</v>
      </c>
      <c r="T42" s="195">
        <v>1.3458351305588598</v>
      </c>
      <c r="U42" s="195">
        <v>1.3723528593538619</v>
      </c>
      <c r="V42" s="195">
        <v>1.3992867361093584</v>
      </c>
      <c r="W42" s="195">
        <v>1.4266536622378734</v>
      </c>
      <c r="X42" s="195">
        <v>1.4544542262402511</v>
      </c>
      <c r="Y42" s="195">
        <v>1.4827400905916701</v>
      </c>
      <c r="Z42" s="195">
        <v>1.5114998591343223</v>
      </c>
      <c r="AA42" s="195">
        <v>1.5407759798902285</v>
      </c>
    </row>
    <row r="43" spans="1:28" hidden="1" outlineLevel="1">
      <c r="A43" s="190"/>
      <c r="B43" s="193" t="s">
        <v>270</v>
      </c>
      <c r="C43" s="193"/>
      <c r="D43" s="193" t="s">
        <v>196</v>
      </c>
      <c r="E43" s="194">
        <v>1.7773787364634492E-2</v>
      </c>
      <c r="F43" s="194">
        <v>1.1808762243435422E-2</v>
      </c>
      <c r="G43" s="194">
        <v>1.9536336362676703E-2</v>
      </c>
      <c r="H43" s="194">
        <v>1.6249119408482948E-2</v>
      </c>
      <c r="I43" s="194">
        <v>1.7084441386509424E-2</v>
      </c>
      <c r="J43" s="194">
        <v>1.9339419567225496E-2</v>
      </c>
      <c r="K43" s="194">
        <v>1.9741334407988857E-2</v>
      </c>
      <c r="L43" s="194">
        <v>1.9363180769516111E-2</v>
      </c>
      <c r="M43" s="194">
        <v>2.0149619095526657E-2</v>
      </c>
      <c r="N43" s="194">
        <v>2.0015905926606879E-2</v>
      </c>
      <c r="O43" s="194">
        <v>1.9960958519172744E-2</v>
      </c>
      <c r="P43" s="194">
        <v>1.9700404023875351E-2</v>
      </c>
      <c r="Q43" s="194">
        <v>1.9511201266873498E-2</v>
      </c>
      <c r="R43" s="194">
        <v>1.9983836378266517E-2</v>
      </c>
      <c r="S43" s="194">
        <v>1.9830956251037188E-2</v>
      </c>
      <c r="T43" s="194">
        <v>1.977424169944134E-2</v>
      </c>
      <c r="U43" s="194">
        <v>1.9703549263118545E-2</v>
      </c>
      <c r="V43" s="194">
        <v>1.9626057957264489E-2</v>
      </c>
      <c r="W43" s="194">
        <v>1.9557768556148235E-2</v>
      </c>
      <c r="X43" s="194">
        <v>1.9486554262068915E-2</v>
      </c>
      <c r="Y43" s="194">
        <v>1.9447751494069149E-2</v>
      </c>
      <c r="Z43" s="194">
        <v>1.9396365367834682E-2</v>
      </c>
      <c r="AA43" s="194">
        <v>1.9368920598294613E-2</v>
      </c>
    </row>
    <row r="44" spans="1:28" hidden="1" outlineLevel="1">
      <c r="A44" s="190"/>
      <c r="B44" s="196" t="s">
        <v>378</v>
      </c>
      <c r="C44" s="193"/>
      <c r="D44" s="193"/>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row>
    <row r="45" spans="1:28" hidden="1" outlineLevel="1">
      <c r="A45" s="190"/>
      <c r="B45" s="193"/>
      <c r="C45" s="193"/>
      <c r="D45" s="193"/>
    </row>
    <row r="46" spans="1:28" hidden="1" outlineLevel="1">
      <c r="A46" s="190"/>
      <c r="B46" s="190"/>
      <c r="C46" s="190"/>
      <c r="D46" s="190"/>
    </row>
    <row r="47" spans="1:28" s="170" customFormat="1" hidden="1" outlineLevel="1">
      <c r="A47" s="199"/>
      <c r="B47" s="199" t="s">
        <v>258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row>
    <row r="48" spans="1:28" hidden="1" outlineLevel="1">
      <c r="A48" s="190"/>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row>
    <row r="49" spans="1:28" hidden="1" outlineLevel="1">
      <c r="A49" s="190"/>
      <c r="B49" s="191" t="s">
        <v>268</v>
      </c>
      <c r="C49" s="191"/>
      <c r="D49" s="191" t="s">
        <v>1</v>
      </c>
      <c r="E49" s="192" t="s">
        <v>243</v>
      </c>
      <c r="F49" s="190"/>
      <c r="G49" s="190"/>
      <c r="H49" s="190"/>
      <c r="I49" s="190"/>
      <c r="J49" s="190"/>
      <c r="K49" s="190"/>
      <c r="L49" s="190"/>
      <c r="M49" s="190"/>
      <c r="N49" s="190"/>
      <c r="O49" s="190"/>
      <c r="P49" s="190"/>
      <c r="Q49" s="190"/>
      <c r="R49" s="190"/>
      <c r="S49" s="190"/>
      <c r="T49" s="190"/>
      <c r="U49" s="190"/>
      <c r="V49" s="190"/>
      <c r="W49" s="190"/>
      <c r="X49" s="190"/>
      <c r="Y49" s="190"/>
      <c r="Z49" s="190"/>
      <c r="AA49" s="190"/>
      <c r="AB49" s="190"/>
    </row>
    <row r="50" spans="1:28" hidden="1" outlineLevel="1">
      <c r="A50" s="190"/>
      <c r="B50" s="193" t="s">
        <v>259</v>
      </c>
      <c r="C50" s="193"/>
      <c r="D50" s="193" t="s">
        <v>196</v>
      </c>
      <c r="E50" s="198">
        <v>0.04</v>
      </c>
      <c r="F50" s="190"/>
      <c r="G50" s="190"/>
      <c r="H50" s="190"/>
      <c r="I50" s="190"/>
      <c r="J50" s="190"/>
      <c r="K50" s="190"/>
      <c r="L50" s="190"/>
      <c r="M50" s="190"/>
      <c r="N50" s="190"/>
      <c r="O50" s="190"/>
      <c r="P50" s="190"/>
      <c r="Q50" s="190"/>
      <c r="R50" s="190"/>
      <c r="S50" s="190"/>
      <c r="T50" s="190"/>
      <c r="U50" s="190"/>
      <c r="V50" s="190"/>
      <c r="W50" s="190"/>
      <c r="X50" s="190"/>
      <c r="Y50" s="190"/>
      <c r="Z50" s="190"/>
      <c r="AA50" s="190"/>
      <c r="AB50" s="190"/>
    </row>
    <row r="51" spans="1:28" hidden="1" outlineLevel="1">
      <c r="A51" s="190"/>
      <c r="B51" s="193" t="s">
        <v>260</v>
      </c>
      <c r="C51" s="193"/>
      <c r="D51" s="193" t="s">
        <v>196</v>
      </c>
      <c r="E51" s="198">
        <v>0.03</v>
      </c>
      <c r="F51" s="190"/>
      <c r="G51" s="190"/>
      <c r="H51" s="190"/>
      <c r="I51" s="190"/>
      <c r="J51" s="190"/>
      <c r="K51" s="190"/>
      <c r="L51" s="190"/>
      <c r="M51" s="190"/>
      <c r="N51" s="190"/>
      <c r="O51" s="190"/>
      <c r="P51" s="190"/>
      <c r="Q51" s="190"/>
      <c r="R51" s="190"/>
      <c r="S51" s="190"/>
      <c r="T51" s="190"/>
      <c r="U51" s="190"/>
      <c r="V51" s="190"/>
      <c r="W51" s="190"/>
      <c r="X51" s="190"/>
      <c r="Y51" s="190"/>
      <c r="Z51" s="190"/>
      <c r="AA51" s="190"/>
      <c r="AB51" s="190"/>
    </row>
    <row r="52" spans="1:28" hidden="1" outlineLevel="1">
      <c r="A52" s="190"/>
      <c r="B52" s="193" t="s">
        <v>261</v>
      </c>
      <c r="C52" s="193"/>
      <c r="D52" s="193" t="s">
        <v>196</v>
      </c>
      <c r="E52" s="198">
        <v>0.02</v>
      </c>
      <c r="F52" s="190"/>
      <c r="G52" s="190"/>
      <c r="H52" s="190"/>
      <c r="I52" s="190"/>
      <c r="J52" s="190"/>
      <c r="K52" s="190"/>
      <c r="L52" s="190"/>
      <c r="M52" s="190"/>
      <c r="N52" s="190"/>
      <c r="O52" s="190"/>
      <c r="P52" s="190"/>
      <c r="Q52" s="190"/>
      <c r="R52" s="190"/>
      <c r="S52" s="190"/>
      <c r="T52" s="190"/>
      <c r="U52" s="190"/>
      <c r="V52" s="190"/>
      <c r="W52" s="190"/>
      <c r="X52" s="190"/>
      <c r="Y52" s="190"/>
      <c r="Z52" s="190"/>
      <c r="AA52" s="190"/>
      <c r="AB52" s="190"/>
    </row>
    <row r="53" spans="1:28" hidden="1" outlineLevel="1">
      <c r="A53" s="190"/>
      <c r="B53" s="196" t="s">
        <v>269</v>
      </c>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row>
    <row r="54" spans="1:28" hidden="1" outlineLevel="1">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row>
    <row r="55" spans="1:28" hidden="1" outlineLevel="1">
      <c r="A55" s="190"/>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row>
    <row r="56" spans="1:28" s="170" customFormat="1" hidden="1" outlineLevel="1">
      <c r="A56" s="199"/>
      <c r="B56" s="199" t="s">
        <v>262</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row>
    <row r="57" spans="1:28" hidden="1" outlineLevel="1">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row>
    <row r="58" spans="1:28" hidden="1" outlineLevel="1">
      <c r="A58" s="190"/>
      <c r="B58" s="191" t="s">
        <v>264</v>
      </c>
      <c r="C58" s="191"/>
      <c r="D58" s="191" t="s">
        <v>1</v>
      </c>
      <c r="E58" s="192">
        <f t="shared" ref="E58:AA58" si="1">E$6</f>
        <v>2018</v>
      </c>
      <c r="F58" s="192">
        <f t="shared" si="1"/>
        <v>2019</v>
      </c>
      <c r="G58" s="192">
        <f t="shared" si="1"/>
        <v>2020</v>
      </c>
      <c r="H58" s="192">
        <f t="shared" si="1"/>
        <v>2021</v>
      </c>
      <c r="I58" s="192">
        <f t="shared" si="1"/>
        <v>2022</v>
      </c>
      <c r="J58" s="192">
        <f t="shared" si="1"/>
        <v>2023</v>
      </c>
      <c r="K58" s="192">
        <f t="shared" si="1"/>
        <v>2024</v>
      </c>
      <c r="L58" s="192">
        <f t="shared" si="1"/>
        <v>2025</v>
      </c>
      <c r="M58" s="192">
        <f t="shared" si="1"/>
        <v>2026</v>
      </c>
      <c r="N58" s="192">
        <f t="shared" si="1"/>
        <v>2027</v>
      </c>
      <c r="O58" s="192">
        <f t="shared" si="1"/>
        <v>2028</v>
      </c>
      <c r="P58" s="192">
        <f t="shared" si="1"/>
        <v>2029</v>
      </c>
      <c r="Q58" s="192">
        <f t="shared" si="1"/>
        <v>2030</v>
      </c>
      <c r="R58" s="192">
        <f t="shared" si="1"/>
        <v>2031</v>
      </c>
      <c r="S58" s="192">
        <f t="shared" si="1"/>
        <v>2032</v>
      </c>
      <c r="T58" s="192">
        <f t="shared" si="1"/>
        <v>2033</v>
      </c>
      <c r="U58" s="192">
        <f t="shared" si="1"/>
        <v>2034</v>
      </c>
      <c r="V58" s="192">
        <f t="shared" si="1"/>
        <v>2035</v>
      </c>
      <c r="W58" s="192">
        <f t="shared" si="1"/>
        <v>2036</v>
      </c>
      <c r="X58" s="192">
        <f t="shared" si="1"/>
        <v>2037</v>
      </c>
      <c r="Y58" s="192">
        <f t="shared" si="1"/>
        <v>2038</v>
      </c>
      <c r="Z58" s="192">
        <f t="shared" si="1"/>
        <v>2039</v>
      </c>
      <c r="AA58" s="192">
        <f t="shared" si="1"/>
        <v>2040</v>
      </c>
    </row>
    <row r="59" spans="1:28" hidden="1" outlineLevel="1">
      <c r="A59" s="190"/>
      <c r="B59" s="193" t="s">
        <v>263</v>
      </c>
      <c r="C59" s="193"/>
      <c r="D59" s="193" t="s">
        <v>265</v>
      </c>
      <c r="E59" s="201">
        <v>6.89</v>
      </c>
      <c r="F59" s="201">
        <v>6.8</v>
      </c>
      <c r="G59" s="201">
        <v>6.7</v>
      </c>
      <c r="H59" s="201">
        <v>6.61</v>
      </c>
      <c r="I59" s="201">
        <v>6.52</v>
      </c>
      <c r="J59" s="201">
        <v>6.43</v>
      </c>
      <c r="K59" s="201">
        <v>6.34</v>
      </c>
      <c r="L59" s="201">
        <v>6.25</v>
      </c>
      <c r="M59" s="201">
        <v>6.25</v>
      </c>
      <c r="N59" s="201">
        <v>6.25</v>
      </c>
      <c r="O59" s="201">
        <v>6.25</v>
      </c>
      <c r="P59" s="201">
        <v>6.25</v>
      </c>
      <c r="Q59" s="201">
        <v>6.25</v>
      </c>
      <c r="R59" s="201">
        <v>6.25</v>
      </c>
      <c r="S59" s="201">
        <v>6.25</v>
      </c>
      <c r="T59" s="201">
        <v>6.25</v>
      </c>
      <c r="U59" s="201">
        <v>6.25</v>
      </c>
      <c r="V59" s="201">
        <v>6.25</v>
      </c>
      <c r="W59" s="201">
        <v>6.25</v>
      </c>
      <c r="X59" s="201">
        <v>6.25</v>
      </c>
      <c r="Y59" s="201">
        <v>6.25</v>
      </c>
      <c r="Z59" s="201">
        <v>6.25</v>
      </c>
      <c r="AA59" s="201">
        <v>6.25</v>
      </c>
    </row>
    <row r="60" spans="1:28" hidden="1" outlineLevel="1">
      <c r="A60" s="190"/>
      <c r="B60" s="193" t="s">
        <v>266</v>
      </c>
      <c r="C60" s="193"/>
      <c r="D60" s="193" t="s">
        <v>267</v>
      </c>
      <c r="E60" s="201">
        <v>7.4390000000000001</v>
      </c>
      <c r="F60" s="201">
        <v>7.4390000000000001</v>
      </c>
      <c r="G60" s="201">
        <v>7.4390000000000001</v>
      </c>
      <c r="H60" s="201">
        <v>7.4390000000000001</v>
      </c>
      <c r="I60" s="201">
        <v>7.4390000000000001</v>
      </c>
      <c r="J60" s="201">
        <v>7.4390000000000001</v>
      </c>
      <c r="K60" s="201">
        <v>7.4390000000000001</v>
      </c>
      <c r="L60" s="201">
        <v>7.4390000000000001</v>
      </c>
      <c r="M60" s="201">
        <v>7.4390000000000001</v>
      </c>
      <c r="N60" s="201">
        <v>7.4390000000000001</v>
      </c>
      <c r="O60" s="201">
        <v>7.4390000000000001</v>
      </c>
      <c r="P60" s="201">
        <v>7.4390000000000001</v>
      </c>
      <c r="Q60" s="201">
        <v>7.4390000000000001</v>
      </c>
      <c r="R60" s="201">
        <v>7.4390000000000001</v>
      </c>
      <c r="S60" s="201">
        <v>7.4390000000000001</v>
      </c>
      <c r="T60" s="201">
        <v>7.4390000000000001</v>
      </c>
      <c r="U60" s="201">
        <v>7.4390000000000001</v>
      </c>
      <c r="V60" s="201">
        <v>7.4390000000000001</v>
      </c>
      <c r="W60" s="201">
        <v>7.4390000000000001</v>
      </c>
      <c r="X60" s="201">
        <v>7.4390000000000001</v>
      </c>
      <c r="Y60" s="201">
        <v>7.4390000000000001</v>
      </c>
      <c r="Z60" s="201">
        <v>7.4390000000000001</v>
      </c>
      <c r="AA60" s="201">
        <v>7.4390000000000001</v>
      </c>
    </row>
    <row r="61" spans="1:28" hidden="1" outlineLevel="1">
      <c r="A61" s="190"/>
      <c r="B61" s="196" t="s">
        <v>378</v>
      </c>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row>
    <row r="62" spans="1:28" collapsed="1"/>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5"/>
  </sheetPr>
  <dimension ref="A1:AF162"/>
  <sheetViews>
    <sheetView showGridLines="0" zoomScale="85" zoomScaleNormal="85" workbookViewId="0">
      <selection activeCell="B4" sqref="B4"/>
    </sheetView>
  </sheetViews>
  <sheetFormatPr defaultRowHeight="15" outlineLevelRow="2"/>
  <cols>
    <col min="1" max="1" width="5.7109375" style="12" customWidth="1"/>
    <col min="2" max="2" width="40.5703125" customWidth="1"/>
    <col min="3" max="3" width="10.7109375" customWidth="1"/>
    <col min="4" max="4" width="10.7109375" style="12" customWidth="1"/>
    <col min="5" max="5" width="9.140625" style="54" customWidth="1"/>
    <col min="6" max="28" width="9.140625" style="54"/>
  </cols>
  <sheetData>
    <row r="1" spans="2:32" s="61" customFormat="1" ht="21">
      <c r="B1" s="61" t="s">
        <v>0</v>
      </c>
      <c r="E1" s="62"/>
      <c r="F1" s="62"/>
      <c r="G1" s="62"/>
      <c r="H1" s="62"/>
      <c r="I1" s="62"/>
      <c r="J1" s="62"/>
      <c r="K1" s="62"/>
      <c r="L1" s="62"/>
      <c r="M1" s="62"/>
      <c r="N1" s="62"/>
      <c r="O1" s="62"/>
      <c r="P1" s="62"/>
      <c r="Q1" s="62"/>
      <c r="R1" s="62"/>
      <c r="S1" s="62"/>
      <c r="T1" s="62"/>
      <c r="U1" s="62"/>
      <c r="V1" s="62"/>
      <c r="W1" s="62"/>
      <c r="X1" s="62"/>
      <c r="Y1" s="62"/>
      <c r="Z1" s="62"/>
      <c r="AA1" s="62"/>
      <c r="AB1" s="62"/>
    </row>
    <row r="3" spans="2:32" s="12" customFormat="1">
      <c r="E3" s="54"/>
      <c r="F3" s="54"/>
      <c r="G3" s="54"/>
      <c r="H3" s="54"/>
      <c r="I3" s="54"/>
      <c r="J3" s="54"/>
      <c r="K3" s="54"/>
      <c r="L3" s="54"/>
      <c r="M3" s="54"/>
      <c r="N3" s="54"/>
      <c r="O3" s="54"/>
      <c r="P3" s="54"/>
      <c r="Q3" s="54"/>
      <c r="R3" s="54"/>
      <c r="S3" s="54"/>
      <c r="T3" s="54"/>
      <c r="U3" s="54"/>
      <c r="V3" s="54"/>
      <c r="W3" s="54"/>
      <c r="X3" s="54"/>
      <c r="Y3" s="54"/>
      <c r="Z3" s="54"/>
      <c r="AA3" s="54"/>
      <c r="AB3" s="54"/>
    </row>
    <row r="4" spans="2:32" s="63" customFormat="1">
      <c r="B4" s="63" t="s">
        <v>14</v>
      </c>
      <c r="E4" s="64"/>
      <c r="F4" s="64"/>
      <c r="G4" s="64"/>
      <c r="H4" s="64"/>
      <c r="I4" s="64"/>
      <c r="J4" s="64"/>
      <c r="K4" s="64"/>
      <c r="L4" s="64"/>
      <c r="M4" s="64"/>
      <c r="N4" s="64"/>
      <c r="O4" s="64"/>
      <c r="P4" s="64"/>
      <c r="Q4" s="64"/>
      <c r="R4" s="64"/>
      <c r="S4" s="64"/>
      <c r="T4" s="64"/>
      <c r="U4" s="64"/>
      <c r="V4" s="64"/>
      <c r="W4" s="64"/>
      <c r="X4" s="64"/>
      <c r="Y4" s="64"/>
      <c r="Z4" s="64"/>
      <c r="AA4" s="64"/>
      <c r="AB4" s="64"/>
    </row>
    <row r="6" spans="2:32" s="53" customFormat="1">
      <c r="B6" s="56" t="s">
        <v>482</v>
      </c>
      <c r="C6" s="56" t="s">
        <v>1</v>
      </c>
      <c r="D6" s="56" t="s">
        <v>328</v>
      </c>
      <c r="E6" s="57">
        <v>2018</v>
      </c>
      <c r="F6" s="57">
        <v>2019</v>
      </c>
      <c r="G6" s="57">
        <v>2020</v>
      </c>
      <c r="H6" s="57">
        <v>2021</v>
      </c>
      <c r="I6" s="57">
        <v>2022</v>
      </c>
      <c r="J6" s="57">
        <v>2023</v>
      </c>
      <c r="K6" s="57">
        <v>2024</v>
      </c>
      <c r="L6" s="57">
        <v>2025</v>
      </c>
      <c r="M6" s="57">
        <v>2026</v>
      </c>
      <c r="N6" s="57">
        <v>2027</v>
      </c>
      <c r="O6" s="57">
        <v>2028</v>
      </c>
      <c r="P6" s="57">
        <v>2029</v>
      </c>
      <c r="Q6" s="57">
        <v>2030</v>
      </c>
      <c r="R6" s="57">
        <v>2031</v>
      </c>
      <c r="S6" s="57">
        <v>2032</v>
      </c>
      <c r="T6" s="57">
        <v>2033</v>
      </c>
      <c r="U6" s="57">
        <v>2034</v>
      </c>
      <c r="V6" s="57">
        <v>2035</v>
      </c>
      <c r="W6" s="57">
        <v>2036</v>
      </c>
      <c r="X6" s="57">
        <v>2037</v>
      </c>
      <c r="Y6" s="57">
        <v>2038</v>
      </c>
      <c r="Z6" s="57">
        <v>2039</v>
      </c>
      <c r="AA6" s="57">
        <v>2040</v>
      </c>
    </row>
    <row r="7" spans="2:32" s="53" customFormat="1">
      <c r="B7" s="53" t="s">
        <v>2</v>
      </c>
      <c r="C7" s="53" t="s">
        <v>6</v>
      </c>
      <c r="D7" s="53" t="s">
        <v>2</v>
      </c>
      <c r="E7" s="338">
        <v>24.243117881158231</v>
      </c>
      <c r="F7" s="338">
        <v>22.307976755916574</v>
      </c>
      <c r="G7" s="338">
        <v>20.543648001867677</v>
      </c>
      <c r="H7" s="338">
        <v>20.383120223265905</v>
      </c>
      <c r="I7" s="338">
        <v>20.184375379385017</v>
      </c>
      <c r="J7" s="338">
        <v>19.909859605272793</v>
      </c>
      <c r="K7" s="338">
        <v>20.074678077880396</v>
      </c>
      <c r="L7" s="338">
        <v>20.229312817750184</v>
      </c>
      <c r="M7" s="338">
        <v>20.471999350417963</v>
      </c>
      <c r="N7" s="338">
        <v>20.650148022346141</v>
      </c>
      <c r="O7" s="338">
        <v>20.819691617766985</v>
      </c>
      <c r="P7" s="338">
        <v>20.973205145158992</v>
      </c>
      <c r="Q7" s="338">
        <v>21.126337943901859</v>
      </c>
      <c r="R7" s="338">
        <v>21.205456419701587</v>
      </c>
      <c r="S7" s="338">
        <v>21.280920637549897</v>
      </c>
      <c r="T7" s="338">
        <v>21.341611415314212</v>
      </c>
      <c r="U7" s="338">
        <v>21.397730500855683</v>
      </c>
      <c r="V7" s="338">
        <v>21.444168160896339</v>
      </c>
      <c r="W7" s="338">
        <v>21.534172870577788</v>
      </c>
      <c r="X7" s="338">
        <v>21.610156889843054</v>
      </c>
      <c r="Y7" s="338">
        <v>21.681482466068147</v>
      </c>
      <c r="Z7" s="338">
        <v>21.739412340822781</v>
      </c>
      <c r="AA7" s="338">
        <v>21.797598124086743</v>
      </c>
      <c r="AF7" s="202"/>
    </row>
    <row r="8" spans="2:32" s="53" customFormat="1">
      <c r="B8" s="53" t="s">
        <v>3</v>
      </c>
      <c r="C8" s="53" t="s">
        <v>6</v>
      </c>
      <c r="D8" s="53" t="s">
        <v>3</v>
      </c>
      <c r="E8" s="338">
        <v>68.647467292348978</v>
      </c>
      <c r="F8" s="338">
        <v>69.388830129483367</v>
      </c>
      <c r="G8" s="338">
        <v>70.310864908028506</v>
      </c>
      <c r="H8" s="338">
        <v>72.108931158497967</v>
      </c>
      <c r="I8" s="338">
        <v>73.90305045754225</v>
      </c>
      <c r="J8" s="338">
        <v>75.583076051456743</v>
      </c>
      <c r="K8" s="338">
        <v>77.290638802745576</v>
      </c>
      <c r="L8" s="338">
        <v>78.891152656424651</v>
      </c>
      <c r="M8" s="338">
        <v>81.582479798533868</v>
      </c>
      <c r="N8" s="338">
        <v>83.697838052711447</v>
      </c>
      <c r="O8" s="338">
        <v>85.725620460691488</v>
      </c>
      <c r="P8" s="338">
        <v>87.636777337720517</v>
      </c>
      <c r="Q8" s="338">
        <v>89.499614508687159</v>
      </c>
      <c r="R8" s="338">
        <v>91.321736671763233</v>
      </c>
      <c r="S8" s="338">
        <v>93.189097407731694</v>
      </c>
      <c r="T8" s="338">
        <v>94.932826513930806</v>
      </c>
      <c r="U8" s="338">
        <v>96.600418909959473</v>
      </c>
      <c r="V8" s="338">
        <v>98.170715920685126</v>
      </c>
      <c r="W8" s="338">
        <v>99.82014311418493</v>
      </c>
      <c r="X8" s="338">
        <v>101.49322141323769</v>
      </c>
      <c r="Y8" s="338">
        <v>103.09514513313685</v>
      </c>
      <c r="Z8" s="338">
        <v>104.58556598825116</v>
      </c>
      <c r="AA8" s="338">
        <v>106.03266953585975</v>
      </c>
      <c r="AF8" s="202"/>
    </row>
    <row r="9" spans="2:32" s="53" customFormat="1">
      <c r="B9" s="53" t="s">
        <v>5</v>
      </c>
      <c r="C9" s="53" t="s">
        <v>6</v>
      </c>
      <c r="D9" s="53" t="s">
        <v>4</v>
      </c>
      <c r="E9" s="338">
        <v>42.781193369268109</v>
      </c>
      <c r="F9" s="338">
        <v>40.256973528396671</v>
      </c>
      <c r="G9" s="338">
        <v>35.973478641948432</v>
      </c>
      <c r="H9" s="338">
        <v>36.901514671302806</v>
      </c>
      <c r="I9" s="338">
        <v>38.284543413622572</v>
      </c>
      <c r="J9" s="338">
        <v>39.547501378707466</v>
      </c>
      <c r="K9" s="338">
        <v>40.767970644063197</v>
      </c>
      <c r="L9" s="338">
        <v>41.941491239901637</v>
      </c>
      <c r="M9" s="338">
        <v>43.50702711792421</v>
      </c>
      <c r="N9" s="338">
        <v>44.884171154112686</v>
      </c>
      <c r="O9" s="338">
        <v>46.218792355864757</v>
      </c>
      <c r="P9" s="338">
        <v>47.491855468027566</v>
      </c>
      <c r="Q9" s="338">
        <v>48.746167269733675</v>
      </c>
      <c r="R9" s="338">
        <v>49.900222392445741</v>
      </c>
      <c r="S9" s="338">
        <v>51.023207105651565</v>
      </c>
      <c r="T9" s="338">
        <v>52.085223091957431</v>
      </c>
      <c r="U9" s="338">
        <v>53.115208260611375</v>
      </c>
      <c r="V9" s="338">
        <v>54.099582536180918</v>
      </c>
      <c r="W9" s="338">
        <v>55.289081861646892</v>
      </c>
      <c r="X9" s="338">
        <v>56.03580594462116</v>
      </c>
      <c r="Y9" s="338">
        <v>56.749394340337808</v>
      </c>
      <c r="Z9" s="338">
        <v>57.405170007009467</v>
      </c>
      <c r="AA9" s="338">
        <v>58.043759636960949</v>
      </c>
      <c r="AF9" s="202"/>
    </row>
    <row r="10" spans="2:32" s="53" customFormat="1">
      <c r="B10" s="65" t="s">
        <v>414</v>
      </c>
      <c r="E10" s="58"/>
      <c r="F10" s="58"/>
      <c r="G10" s="58"/>
      <c r="H10" s="58"/>
      <c r="I10" s="58"/>
      <c r="J10" s="58"/>
      <c r="K10" s="58"/>
      <c r="L10" s="58"/>
      <c r="M10" s="58"/>
      <c r="N10" s="58"/>
      <c r="O10" s="58"/>
      <c r="P10" s="58"/>
      <c r="Q10" s="58"/>
      <c r="R10" s="58"/>
      <c r="S10" s="58"/>
      <c r="T10" s="58"/>
      <c r="U10" s="58"/>
      <c r="V10" s="58"/>
      <c r="W10" s="58"/>
      <c r="X10" s="58"/>
      <c r="Y10" s="58"/>
      <c r="Z10" s="58"/>
      <c r="AA10" s="58"/>
      <c r="AF10" s="202"/>
    </row>
    <row r="11" spans="2:32" s="53" customFormat="1">
      <c r="E11" s="59"/>
      <c r="F11" s="59"/>
      <c r="G11" s="59"/>
      <c r="H11" s="59"/>
      <c r="I11" s="59"/>
      <c r="J11" s="59"/>
      <c r="K11" s="59"/>
      <c r="L11" s="59"/>
      <c r="M11" s="59"/>
      <c r="N11" s="59"/>
      <c r="O11" s="59"/>
      <c r="P11" s="59"/>
      <c r="Q11" s="59"/>
      <c r="R11" s="59"/>
      <c r="S11" s="59"/>
      <c r="T11" s="59"/>
      <c r="U11" s="59"/>
      <c r="V11" s="59"/>
      <c r="W11" s="59"/>
      <c r="X11" s="59"/>
      <c r="Y11" s="59"/>
      <c r="Z11" s="59"/>
      <c r="AA11" s="59"/>
    </row>
    <row r="12" spans="2:32" s="53" customFormat="1">
      <c r="E12" s="204"/>
      <c r="F12" s="204"/>
      <c r="G12" s="204"/>
      <c r="H12" s="204"/>
      <c r="I12" s="204"/>
      <c r="J12" s="204"/>
      <c r="K12" s="204"/>
      <c r="L12" s="204"/>
      <c r="M12" s="204"/>
      <c r="N12" s="204"/>
      <c r="O12" s="204"/>
      <c r="P12" s="204"/>
      <c r="Q12" s="204"/>
      <c r="R12" s="204"/>
      <c r="S12" s="204"/>
      <c r="T12" s="204"/>
      <c r="U12" s="204"/>
      <c r="V12" s="204"/>
      <c r="W12" s="204"/>
      <c r="X12" s="204"/>
      <c r="Y12" s="204"/>
      <c r="Z12" s="204"/>
      <c r="AA12" s="204"/>
    </row>
    <row r="13" spans="2:32" s="53" customFormat="1">
      <c r="B13" s="56" t="s">
        <v>483</v>
      </c>
      <c r="C13" s="56" t="s">
        <v>1</v>
      </c>
      <c r="D13" s="56"/>
      <c r="E13" s="57">
        <f t="shared" ref="E13:AA13" si="0">E$6</f>
        <v>2018</v>
      </c>
      <c r="F13" s="57">
        <f t="shared" si="0"/>
        <v>2019</v>
      </c>
      <c r="G13" s="57">
        <f t="shared" si="0"/>
        <v>2020</v>
      </c>
      <c r="H13" s="57">
        <f t="shared" si="0"/>
        <v>2021</v>
      </c>
      <c r="I13" s="57">
        <f t="shared" si="0"/>
        <v>2022</v>
      </c>
      <c r="J13" s="57">
        <f t="shared" si="0"/>
        <v>2023</v>
      </c>
      <c r="K13" s="57">
        <f t="shared" si="0"/>
        <v>2024</v>
      </c>
      <c r="L13" s="57">
        <f t="shared" si="0"/>
        <v>2025</v>
      </c>
      <c r="M13" s="57">
        <f t="shared" si="0"/>
        <v>2026</v>
      </c>
      <c r="N13" s="57">
        <f t="shared" si="0"/>
        <v>2027</v>
      </c>
      <c r="O13" s="57">
        <f t="shared" si="0"/>
        <v>2028</v>
      </c>
      <c r="P13" s="57">
        <f t="shared" si="0"/>
        <v>2029</v>
      </c>
      <c r="Q13" s="57">
        <f t="shared" si="0"/>
        <v>2030</v>
      </c>
      <c r="R13" s="57">
        <f t="shared" si="0"/>
        <v>2031</v>
      </c>
      <c r="S13" s="57">
        <f t="shared" si="0"/>
        <v>2032</v>
      </c>
      <c r="T13" s="57">
        <f t="shared" si="0"/>
        <v>2033</v>
      </c>
      <c r="U13" s="57">
        <f t="shared" si="0"/>
        <v>2034</v>
      </c>
      <c r="V13" s="57">
        <f t="shared" si="0"/>
        <v>2035</v>
      </c>
      <c r="W13" s="57">
        <f t="shared" si="0"/>
        <v>2036</v>
      </c>
      <c r="X13" s="57">
        <f t="shared" si="0"/>
        <v>2037</v>
      </c>
      <c r="Y13" s="57">
        <f t="shared" si="0"/>
        <v>2038</v>
      </c>
      <c r="Z13" s="57">
        <f t="shared" si="0"/>
        <v>2039</v>
      </c>
      <c r="AA13" s="57">
        <f t="shared" si="0"/>
        <v>2040</v>
      </c>
    </row>
    <row r="14" spans="2:32" s="53" customFormat="1">
      <c r="B14" s="56" t="s">
        <v>307</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row>
    <row r="15" spans="2:32" s="53" customFormat="1">
      <c r="B15" s="53" t="s">
        <v>2</v>
      </c>
      <c r="C15" s="53" t="s">
        <v>6</v>
      </c>
      <c r="D15" s="53" t="s">
        <v>2</v>
      </c>
      <c r="E15" s="338">
        <v>25.56300235836953</v>
      </c>
      <c r="F15" s="338">
        <v>23.627861233127874</v>
      </c>
      <c r="G15" s="338">
        <v>21.863532479078977</v>
      </c>
      <c r="H15" s="338">
        <v>21.703004700477205</v>
      </c>
      <c r="I15" s="338">
        <v>21.504259856596317</v>
      </c>
      <c r="J15" s="338">
        <v>21.229744082484093</v>
      </c>
      <c r="K15" s="338">
        <v>21.394562555091696</v>
      </c>
      <c r="L15" s="338">
        <v>21.549197294961484</v>
      </c>
      <c r="M15" s="338">
        <v>21.791883827629263</v>
      </c>
      <c r="N15" s="338">
        <v>21.970032499557441</v>
      </c>
      <c r="O15" s="338">
        <v>22.139576094978285</v>
      </c>
      <c r="P15" s="338">
        <v>22.293089622370292</v>
      </c>
      <c r="Q15" s="338">
        <v>22.446222421113159</v>
      </c>
      <c r="R15" s="338">
        <v>22.525340896912887</v>
      </c>
      <c r="S15" s="338">
        <v>22.600805114761197</v>
      </c>
      <c r="T15" s="338">
        <v>22.661495892525512</v>
      </c>
      <c r="U15" s="338">
        <v>22.717614978066983</v>
      </c>
      <c r="V15" s="338">
        <v>22.764052638107639</v>
      </c>
      <c r="W15" s="338">
        <v>22.854057347789087</v>
      </c>
      <c r="X15" s="338">
        <v>22.930041367054354</v>
      </c>
      <c r="Y15" s="338">
        <v>23.001366943279447</v>
      </c>
      <c r="Z15" s="338">
        <v>23.059296818034081</v>
      </c>
      <c r="AA15" s="338">
        <v>23.117482601298043</v>
      </c>
      <c r="AF15" s="202"/>
    </row>
    <row r="16" spans="2:32" s="53" customFormat="1">
      <c r="B16" s="53" t="s">
        <v>7</v>
      </c>
      <c r="C16" s="53" t="s">
        <v>6</v>
      </c>
      <c r="D16" s="53" t="s">
        <v>7</v>
      </c>
      <c r="E16" s="338">
        <v>55.099423477910022</v>
      </c>
      <c r="F16" s="338">
        <v>55.840786315044411</v>
      </c>
      <c r="G16" s="338">
        <v>56.762821093589551</v>
      </c>
      <c r="H16" s="338">
        <v>58.560887344059012</v>
      </c>
      <c r="I16" s="338">
        <v>60.355006643103295</v>
      </c>
      <c r="J16" s="338">
        <v>62.035032237017788</v>
      </c>
      <c r="K16" s="338">
        <v>63.742594988306621</v>
      </c>
      <c r="L16" s="338">
        <v>65.343108841985696</v>
      </c>
      <c r="M16" s="338">
        <v>68.034435984094912</v>
      </c>
      <c r="N16" s="338">
        <v>70.149794238272491</v>
      </c>
      <c r="O16" s="338">
        <v>72.177576646252533</v>
      </c>
      <c r="P16" s="338">
        <v>74.088733523281562</v>
      </c>
      <c r="Q16" s="338">
        <v>75.951570694248204</v>
      </c>
      <c r="R16" s="338">
        <v>77.773692857324278</v>
      </c>
      <c r="S16" s="338">
        <v>79.641053593292739</v>
      </c>
      <c r="T16" s="338">
        <v>81.384782699491851</v>
      </c>
      <c r="U16" s="338">
        <v>83.052375095520517</v>
      </c>
      <c r="V16" s="338">
        <v>84.622672106246171</v>
      </c>
      <c r="W16" s="338">
        <v>86.272099299745975</v>
      </c>
      <c r="X16" s="338">
        <v>87.945177598798736</v>
      </c>
      <c r="Y16" s="338">
        <v>89.547101318697898</v>
      </c>
      <c r="Z16" s="338">
        <v>91.037522173812206</v>
      </c>
      <c r="AA16" s="338">
        <v>92.484625721420798</v>
      </c>
      <c r="AF16" s="202"/>
    </row>
    <row r="17" spans="2:32" s="53" customFormat="1">
      <c r="B17" s="53" t="s">
        <v>8</v>
      </c>
      <c r="C17" s="53" t="s">
        <v>6</v>
      </c>
      <c r="D17" s="53" t="s">
        <v>8</v>
      </c>
      <c r="E17" s="338">
        <v>90.270771423910531</v>
      </c>
      <c r="F17" s="338">
        <v>91.012134261044906</v>
      </c>
      <c r="G17" s="338">
        <v>91.934169039590046</v>
      </c>
      <c r="H17" s="338">
        <v>93.732235290059521</v>
      </c>
      <c r="I17" s="338">
        <v>95.526354589103789</v>
      </c>
      <c r="J17" s="338">
        <v>97.206380183018297</v>
      </c>
      <c r="K17" s="338">
        <v>98.91394293430713</v>
      </c>
      <c r="L17" s="338">
        <v>100.51445678798621</v>
      </c>
      <c r="M17" s="338">
        <v>103.20578393009541</v>
      </c>
      <c r="N17" s="338">
        <v>105.32114218427299</v>
      </c>
      <c r="O17" s="338">
        <v>107.34892459225304</v>
      </c>
      <c r="P17" s="338">
        <v>109.26008146928206</v>
      </c>
      <c r="Q17" s="338">
        <v>111.12291864024871</v>
      </c>
      <c r="R17" s="338">
        <v>112.94504080332479</v>
      </c>
      <c r="S17" s="338">
        <v>114.81240153929323</v>
      </c>
      <c r="T17" s="338">
        <v>116.55613064549235</v>
      </c>
      <c r="U17" s="338">
        <v>118.22372304152103</v>
      </c>
      <c r="V17" s="338">
        <v>119.79402005224668</v>
      </c>
      <c r="W17" s="338">
        <v>121.44344724574648</v>
      </c>
      <c r="X17" s="338">
        <v>123.11652554479923</v>
      </c>
      <c r="Y17" s="338">
        <v>124.71844926469839</v>
      </c>
      <c r="Z17" s="338">
        <v>126.2088701198127</v>
      </c>
      <c r="AA17" s="338">
        <v>127.65597366742131</v>
      </c>
      <c r="AF17" s="202"/>
    </row>
    <row r="18" spans="2:32" s="53" customFormat="1">
      <c r="B18" s="53" t="s">
        <v>9</v>
      </c>
      <c r="C18" s="53" t="s">
        <v>6</v>
      </c>
      <c r="D18" s="53" t="s">
        <v>4</v>
      </c>
      <c r="E18" s="338">
        <v>45.265719073840529</v>
      </c>
      <c r="F18" s="338">
        <v>42.74149923296909</v>
      </c>
      <c r="G18" s="338">
        <v>38.458004346520852</v>
      </c>
      <c r="H18" s="338">
        <v>39.386040375875226</v>
      </c>
      <c r="I18" s="338">
        <v>40.769069118194992</v>
      </c>
      <c r="J18" s="338">
        <v>42.032027083279885</v>
      </c>
      <c r="K18" s="338">
        <v>43.252496348635617</v>
      </c>
      <c r="L18" s="338">
        <v>44.426016944474057</v>
      </c>
      <c r="M18" s="338">
        <v>45.991552822496629</v>
      </c>
      <c r="N18" s="338">
        <v>47.368696858685105</v>
      </c>
      <c r="O18" s="338">
        <v>48.703318060437176</v>
      </c>
      <c r="P18" s="338">
        <v>49.976381172599986</v>
      </c>
      <c r="Q18" s="338">
        <v>51.230692974306095</v>
      </c>
      <c r="R18" s="338">
        <v>52.384748097018161</v>
      </c>
      <c r="S18" s="338">
        <v>53.507732810223985</v>
      </c>
      <c r="T18" s="338">
        <v>54.569748796529851</v>
      </c>
      <c r="U18" s="338">
        <v>55.599733965183795</v>
      </c>
      <c r="V18" s="338">
        <v>56.584108240753338</v>
      </c>
      <c r="W18" s="338">
        <v>57.773607566219312</v>
      </c>
      <c r="X18" s="338">
        <v>58.520331649193579</v>
      </c>
      <c r="Y18" s="338">
        <v>59.233920044910228</v>
      </c>
      <c r="Z18" s="338">
        <v>59.889695711581886</v>
      </c>
      <c r="AA18" s="338">
        <v>60.528285341533369</v>
      </c>
      <c r="AF18" s="202"/>
    </row>
    <row r="19" spans="2:32" s="53" customFormat="1">
      <c r="B19" s="53" t="s">
        <v>10</v>
      </c>
      <c r="C19" s="53" t="s">
        <v>6</v>
      </c>
      <c r="D19" s="53" t="s">
        <v>327</v>
      </c>
      <c r="E19" s="338">
        <v>44.06584074655165</v>
      </c>
      <c r="F19" s="338">
        <v>41.541620905680212</v>
      </c>
      <c r="G19" s="338">
        <v>37.258126019231973</v>
      </c>
      <c r="H19" s="338">
        <v>38.186162048586347</v>
      </c>
      <c r="I19" s="338">
        <v>39.569190790906113</v>
      </c>
      <c r="J19" s="338">
        <v>40.832148755991007</v>
      </c>
      <c r="K19" s="338">
        <v>42.052618021346738</v>
      </c>
      <c r="L19" s="338">
        <v>43.226138617185178</v>
      </c>
      <c r="M19" s="338">
        <v>44.791674495207751</v>
      </c>
      <c r="N19" s="338">
        <v>46.168818531396226</v>
      </c>
      <c r="O19" s="338">
        <v>47.503439733148298</v>
      </c>
      <c r="P19" s="338">
        <v>48.776502845311107</v>
      </c>
      <c r="Q19" s="338">
        <v>50.030814647017216</v>
      </c>
      <c r="R19" s="338">
        <v>51.184869769729282</v>
      </c>
      <c r="S19" s="338">
        <v>52.307854482935106</v>
      </c>
      <c r="T19" s="338">
        <v>53.369870469240972</v>
      </c>
      <c r="U19" s="338">
        <v>54.399855637894916</v>
      </c>
      <c r="V19" s="338">
        <v>55.384229913464459</v>
      </c>
      <c r="W19" s="338">
        <v>56.573729238930433</v>
      </c>
      <c r="X19" s="338">
        <v>57.320453321904701</v>
      </c>
      <c r="Y19" s="338">
        <v>58.034041717621349</v>
      </c>
      <c r="Z19" s="338">
        <v>58.689817384293008</v>
      </c>
      <c r="AA19" s="338">
        <v>59.32840701424449</v>
      </c>
      <c r="AF19" s="202"/>
    </row>
    <row r="20" spans="2:32" s="53" customFormat="1">
      <c r="E20" s="338"/>
      <c r="F20" s="338"/>
      <c r="G20" s="338"/>
      <c r="H20" s="338"/>
      <c r="I20" s="338"/>
      <c r="J20" s="338"/>
      <c r="K20" s="338"/>
      <c r="L20" s="338"/>
      <c r="M20" s="338"/>
      <c r="N20" s="338"/>
      <c r="O20" s="338"/>
      <c r="P20" s="338"/>
      <c r="Q20" s="338"/>
      <c r="R20" s="338"/>
      <c r="S20" s="338"/>
      <c r="T20" s="338"/>
      <c r="U20" s="338"/>
      <c r="V20" s="338"/>
      <c r="W20" s="338"/>
      <c r="X20" s="338"/>
      <c r="Y20" s="338"/>
      <c r="Z20" s="338"/>
      <c r="AA20" s="338"/>
    </row>
    <row r="21" spans="2:32" s="53" customFormat="1">
      <c r="B21" s="56" t="s">
        <v>306</v>
      </c>
      <c r="C21" s="56"/>
      <c r="D21" s="56"/>
      <c r="E21" s="339"/>
      <c r="F21" s="339"/>
      <c r="G21" s="339"/>
      <c r="H21" s="339"/>
      <c r="I21" s="339"/>
      <c r="J21" s="339"/>
      <c r="K21" s="339"/>
      <c r="L21" s="339"/>
      <c r="M21" s="339"/>
      <c r="N21" s="339"/>
      <c r="O21" s="339"/>
      <c r="P21" s="339"/>
      <c r="Q21" s="339"/>
      <c r="R21" s="339"/>
      <c r="S21" s="339"/>
      <c r="T21" s="339"/>
      <c r="U21" s="339"/>
      <c r="V21" s="339"/>
      <c r="W21" s="339"/>
      <c r="X21" s="339"/>
      <c r="Y21" s="339"/>
      <c r="Z21" s="339"/>
      <c r="AA21" s="339"/>
    </row>
    <row r="22" spans="2:32" s="53" customFormat="1">
      <c r="B22" s="53" t="s">
        <v>8</v>
      </c>
      <c r="C22" s="53" t="s">
        <v>6</v>
      </c>
      <c r="E22" s="338">
        <v>102.3104251328233</v>
      </c>
      <c r="F22" s="338">
        <v>103.05178796995769</v>
      </c>
      <c r="G22" s="338">
        <v>103.97382274850283</v>
      </c>
      <c r="H22" s="338">
        <v>105.77188899897229</v>
      </c>
      <c r="I22" s="338">
        <v>107.56600829801657</v>
      </c>
      <c r="J22" s="338">
        <v>109.24603389193106</v>
      </c>
      <c r="K22" s="338">
        <v>110.9535966432199</v>
      </c>
      <c r="L22" s="338">
        <v>112.55411049689897</v>
      </c>
      <c r="M22" s="338">
        <v>115.24543763900819</v>
      </c>
      <c r="N22" s="338">
        <v>117.36079589318577</v>
      </c>
      <c r="O22" s="338">
        <v>119.38857830116581</v>
      </c>
      <c r="P22" s="338">
        <v>121.29973517819484</v>
      </c>
      <c r="Q22" s="338">
        <v>123.16257234916148</v>
      </c>
      <c r="R22" s="338">
        <v>124.98469451223755</v>
      </c>
      <c r="S22" s="338">
        <v>126.85205524820601</v>
      </c>
      <c r="T22" s="338">
        <v>128.59578435440511</v>
      </c>
      <c r="U22" s="338">
        <v>130.26337675043379</v>
      </c>
      <c r="V22" s="338">
        <v>131.83367376115945</v>
      </c>
      <c r="W22" s="338">
        <v>133.48310095465925</v>
      </c>
      <c r="X22" s="338">
        <v>135.15617925371203</v>
      </c>
      <c r="Y22" s="338">
        <v>136.75810297361119</v>
      </c>
      <c r="Z22" s="338">
        <v>138.24852382872547</v>
      </c>
      <c r="AA22" s="338">
        <v>139.69562737633407</v>
      </c>
      <c r="AF22" s="202"/>
    </row>
    <row r="23" spans="2:32" s="53" customFormat="1">
      <c r="B23" s="53" t="s">
        <v>9</v>
      </c>
      <c r="C23" s="53" t="s">
        <v>6</v>
      </c>
      <c r="E23" s="338">
        <v>52.255044482543511</v>
      </c>
      <c r="F23" s="338">
        <v>49.730824641672072</v>
      </c>
      <c r="G23" s="338">
        <v>45.447329755223834</v>
      </c>
      <c r="H23" s="338">
        <v>46.375365784578207</v>
      </c>
      <c r="I23" s="338">
        <v>47.758394526897973</v>
      </c>
      <c r="J23" s="338">
        <v>49.021352491982867</v>
      </c>
      <c r="K23" s="338">
        <v>50.241821757338599</v>
      </c>
      <c r="L23" s="338">
        <v>51.415342353177039</v>
      </c>
      <c r="M23" s="338">
        <v>52.980878231199611</v>
      </c>
      <c r="N23" s="338">
        <v>54.358022267388087</v>
      </c>
      <c r="O23" s="338">
        <v>55.692643469140158</v>
      </c>
      <c r="P23" s="338">
        <v>56.965706581302967</v>
      </c>
      <c r="Q23" s="338">
        <v>58.220018383009077</v>
      </c>
      <c r="R23" s="338">
        <v>59.374073505721142</v>
      </c>
      <c r="S23" s="338">
        <v>60.497058218926966</v>
      </c>
      <c r="T23" s="338">
        <v>61.559074205232832</v>
      </c>
      <c r="U23" s="338">
        <v>62.589059373886776</v>
      </c>
      <c r="V23" s="338">
        <v>63.573433649456319</v>
      </c>
      <c r="W23" s="338">
        <v>64.762932974922293</v>
      </c>
      <c r="X23" s="338">
        <v>65.509657057896561</v>
      </c>
      <c r="Y23" s="338">
        <v>66.223245453613202</v>
      </c>
      <c r="Z23" s="338">
        <v>66.879021120284861</v>
      </c>
      <c r="AA23" s="338">
        <v>67.517610750236344</v>
      </c>
      <c r="AF23" s="202"/>
    </row>
    <row r="24" spans="2:32" s="53" customFormat="1">
      <c r="B24" s="53" t="s">
        <v>10</v>
      </c>
      <c r="C24" s="53" t="s">
        <v>6</v>
      </c>
      <c r="E24" s="338">
        <v>45.52235293058974</v>
      </c>
      <c r="F24" s="338">
        <v>42.998133089718301</v>
      </c>
      <c r="G24" s="338">
        <v>38.714638203270063</v>
      </c>
      <c r="H24" s="338">
        <v>39.642674232624437</v>
      </c>
      <c r="I24" s="338">
        <v>41.025702974944203</v>
      </c>
      <c r="J24" s="338">
        <v>42.288660940029096</v>
      </c>
      <c r="K24" s="338">
        <v>43.509130205384828</v>
      </c>
      <c r="L24" s="338">
        <v>44.682650801223268</v>
      </c>
      <c r="M24" s="338">
        <v>46.24818667924584</v>
      </c>
      <c r="N24" s="338">
        <v>47.625330715434316</v>
      </c>
      <c r="O24" s="338">
        <v>48.959951917186388</v>
      </c>
      <c r="P24" s="338">
        <v>50.233015029349197</v>
      </c>
      <c r="Q24" s="338">
        <v>51.487326831055306</v>
      </c>
      <c r="R24" s="338">
        <v>52.641381953767372</v>
      </c>
      <c r="S24" s="338">
        <v>53.764366666973196</v>
      </c>
      <c r="T24" s="338">
        <v>54.826382653279062</v>
      </c>
      <c r="U24" s="338">
        <v>55.856367821933006</v>
      </c>
      <c r="V24" s="338">
        <v>56.840742097502549</v>
      </c>
      <c r="W24" s="338">
        <v>58.030241422968523</v>
      </c>
      <c r="X24" s="338">
        <v>58.77696550594279</v>
      </c>
      <c r="Y24" s="338">
        <v>59.490553901659439</v>
      </c>
      <c r="Z24" s="338">
        <v>60.146329568331097</v>
      </c>
      <c r="AA24" s="338">
        <v>60.78491919828258</v>
      </c>
      <c r="AF24" s="202"/>
    </row>
    <row r="25" spans="2:32" s="53" customFormat="1">
      <c r="B25" s="65" t="s">
        <v>415</v>
      </c>
      <c r="E25" s="58"/>
      <c r="F25" s="58"/>
      <c r="G25" s="58"/>
      <c r="H25" s="58"/>
      <c r="I25" s="58"/>
      <c r="J25" s="58"/>
      <c r="K25" s="58"/>
      <c r="L25" s="58"/>
      <c r="M25" s="58"/>
      <c r="N25" s="58"/>
      <c r="O25" s="58"/>
      <c r="P25" s="58"/>
      <c r="Q25" s="58"/>
      <c r="R25" s="58"/>
      <c r="S25" s="58"/>
      <c r="T25" s="58"/>
      <c r="U25" s="58"/>
      <c r="V25" s="58"/>
      <c r="W25" s="58"/>
      <c r="X25" s="58"/>
      <c r="Y25" s="58"/>
      <c r="Z25" s="58"/>
      <c r="AA25" s="58"/>
      <c r="AB25" s="58"/>
      <c r="AF25" s="202"/>
    </row>
    <row r="27" spans="2:32" s="12" customFormat="1">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row>
    <row r="28" spans="2:32" s="63" customFormat="1">
      <c r="B28" s="63" t="s">
        <v>15</v>
      </c>
      <c r="E28" s="64"/>
      <c r="F28" s="64"/>
      <c r="G28" s="64"/>
      <c r="H28" s="64"/>
      <c r="I28" s="64"/>
      <c r="J28" s="64"/>
      <c r="K28" s="64"/>
      <c r="L28" s="64"/>
      <c r="M28" s="64"/>
      <c r="N28" s="64"/>
      <c r="O28" s="64"/>
      <c r="P28" s="64"/>
      <c r="Q28" s="64"/>
      <c r="R28" s="64"/>
      <c r="S28" s="64"/>
      <c r="T28" s="64"/>
      <c r="U28" s="64"/>
      <c r="V28" s="64"/>
      <c r="W28" s="64"/>
      <c r="X28" s="64"/>
      <c r="Y28" s="64"/>
      <c r="Z28" s="64"/>
      <c r="AA28" s="64"/>
      <c r="AB28" s="64"/>
    </row>
    <row r="30" spans="2:32" s="53" customFormat="1">
      <c r="B30" s="56" t="s">
        <v>482</v>
      </c>
      <c r="C30" s="56" t="s">
        <v>1</v>
      </c>
      <c r="D30" s="56"/>
      <c r="E30" s="57">
        <f t="shared" ref="E30:AA30" si="1">E$6</f>
        <v>2018</v>
      </c>
      <c r="F30" s="57">
        <f t="shared" si="1"/>
        <v>2019</v>
      </c>
      <c r="G30" s="57">
        <f t="shared" si="1"/>
        <v>2020</v>
      </c>
      <c r="H30" s="57">
        <f t="shared" si="1"/>
        <v>2021</v>
      </c>
      <c r="I30" s="57">
        <f t="shared" si="1"/>
        <v>2022</v>
      </c>
      <c r="J30" s="57">
        <f t="shared" si="1"/>
        <v>2023</v>
      </c>
      <c r="K30" s="57">
        <f t="shared" si="1"/>
        <v>2024</v>
      </c>
      <c r="L30" s="57">
        <f t="shared" si="1"/>
        <v>2025</v>
      </c>
      <c r="M30" s="57">
        <f t="shared" si="1"/>
        <v>2026</v>
      </c>
      <c r="N30" s="57">
        <f t="shared" si="1"/>
        <v>2027</v>
      </c>
      <c r="O30" s="57">
        <f t="shared" si="1"/>
        <v>2028</v>
      </c>
      <c r="P30" s="57">
        <f t="shared" si="1"/>
        <v>2029</v>
      </c>
      <c r="Q30" s="57">
        <f t="shared" si="1"/>
        <v>2030</v>
      </c>
      <c r="R30" s="57">
        <f t="shared" si="1"/>
        <v>2031</v>
      </c>
      <c r="S30" s="57">
        <f t="shared" si="1"/>
        <v>2032</v>
      </c>
      <c r="T30" s="57">
        <f t="shared" si="1"/>
        <v>2033</v>
      </c>
      <c r="U30" s="57">
        <f t="shared" si="1"/>
        <v>2034</v>
      </c>
      <c r="V30" s="57">
        <f t="shared" si="1"/>
        <v>2035</v>
      </c>
      <c r="W30" s="57">
        <f t="shared" si="1"/>
        <v>2036</v>
      </c>
      <c r="X30" s="57">
        <f t="shared" si="1"/>
        <v>2037</v>
      </c>
      <c r="Y30" s="57">
        <f t="shared" si="1"/>
        <v>2038</v>
      </c>
      <c r="Z30" s="57">
        <f t="shared" si="1"/>
        <v>2039</v>
      </c>
      <c r="AA30" s="57">
        <f t="shared" si="1"/>
        <v>2040</v>
      </c>
    </row>
    <row r="31" spans="2:32" s="53" customFormat="1">
      <c r="B31" s="53" t="s">
        <v>12</v>
      </c>
      <c r="C31" s="53" t="s">
        <v>6</v>
      </c>
      <c r="E31" s="340">
        <v>48.87740248365499</v>
      </c>
      <c r="F31" s="340">
        <v>49.281148406159318</v>
      </c>
      <c r="G31" s="340">
        <v>49.674268354375322</v>
      </c>
      <c r="H31" s="340">
        <v>50.178000708874237</v>
      </c>
      <c r="I31" s="340">
        <v>50.678664411300502</v>
      </c>
      <c r="J31" s="340">
        <v>51.175882584728726</v>
      </c>
      <c r="K31" s="340">
        <v>51.669285076121405</v>
      </c>
      <c r="L31" s="340">
        <v>52.158508383189705</v>
      </c>
      <c r="M31" s="340">
        <v>52.510019104226636</v>
      </c>
      <c r="N31" s="340">
        <v>52.862042653959676</v>
      </c>
      <c r="O31" s="340">
        <v>53.214571941600688</v>
      </c>
      <c r="P31" s="340">
        <v>53.567599949492212</v>
      </c>
      <c r="Q31" s="340">
        <v>53.921119732279188</v>
      </c>
      <c r="R31" s="340">
        <v>54.192275871241215</v>
      </c>
      <c r="S31" s="340">
        <v>54.463803783879158</v>
      </c>
      <c r="T31" s="340">
        <v>54.735695722217123</v>
      </c>
      <c r="U31" s="340">
        <v>55.007944014428091</v>
      </c>
      <c r="V31" s="340">
        <v>55.280541064009732</v>
      </c>
      <c r="W31" s="340">
        <v>55.543690563944565</v>
      </c>
      <c r="X31" s="340">
        <v>55.807053329407573</v>
      </c>
      <c r="Y31" s="340">
        <v>56.070620570147902</v>
      </c>
      <c r="Z31" s="340">
        <v>56.334383579093576</v>
      </c>
      <c r="AA31" s="340">
        <v>56.598333731497227</v>
      </c>
      <c r="AF31" s="202"/>
    </row>
    <row r="32" spans="2:32" s="53" customFormat="1">
      <c r="B32" s="53" t="s">
        <v>11</v>
      </c>
      <c r="C32" s="53" t="s">
        <v>6</v>
      </c>
      <c r="E32" s="340">
        <v>67.405448324655708</v>
      </c>
      <c r="F32" s="340">
        <v>67.00862059808243</v>
      </c>
      <c r="G32" s="340">
        <v>66.237599979928788</v>
      </c>
      <c r="H32" s="340">
        <v>66.475186885195541</v>
      </c>
      <c r="I32" s="340">
        <v>66.707778194776807</v>
      </c>
      <c r="J32" s="340">
        <v>66.935302969695002</v>
      </c>
      <c r="K32" s="340">
        <v>67.15769143757565</v>
      </c>
      <c r="L32" s="340">
        <v>67.3748749791433</v>
      </c>
      <c r="M32" s="340">
        <v>67.67933802726003</v>
      </c>
      <c r="N32" s="340">
        <v>67.983858671830163</v>
      </c>
      <c r="O32" s="340">
        <v>68.288418858847066</v>
      </c>
      <c r="P32" s="340">
        <v>68.593000695954103</v>
      </c>
      <c r="Q32" s="340">
        <v>68.897586451103848</v>
      </c>
      <c r="R32" s="340">
        <v>69.105772035381392</v>
      </c>
      <c r="S32" s="340">
        <v>69.313887153541586</v>
      </c>
      <c r="T32" s="340">
        <v>69.521915417162489</v>
      </c>
      <c r="U32" s="340">
        <v>69.72984058157293</v>
      </c>
      <c r="V32" s="340">
        <v>69.937646544759176</v>
      </c>
      <c r="W32" s="340">
        <v>70.126515832616604</v>
      </c>
      <c r="X32" s="340">
        <v>70.315163009901212</v>
      </c>
      <c r="Y32" s="340">
        <v>70.503576203893104</v>
      </c>
      <c r="Z32" s="340">
        <v>70.691743645934963</v>
      </c>
      <c r="AA32" s="340">
        <v>70.879653670667224</v>
      </c>
      <c r="AF32" s="202"/>
    </row>
    <row r="33" spans="2:32" s="53" customFormat="1">
      <c r="B33" s="65" t="s">
        <v>416</v>
      </c>
      <c r="E33" s="60"/>
      <c r="F33" s="60"/>
      <c r="G33" s="60"/>
      <c r="H33" s="60"/>
      <c r="I33" s="60"/>
      <c r="J33" s="60"/>
      <c r="K33" s="60"/>
      <c r="L33" s="60"/>
      <c r="M33" s="60"/>
      <c r="N33" s="60"/>
      <c r="O33" s="60"/>
      <c r="P33" s="60"/>
      <c r="Q33" s="60"/>
      <c r="R33" s="60"/>
      <c r="S33" s="60"/>
      <c r="T33" s="60"/>
      <c r="U33" s="60"/>
      <c r="V33" s="60"/>
      <c r="W33" s="60"/>
      <c r="X33" s="60"/>
      <c r="Y33" s="60"/>
      <c r="Z33" s="60"/>
      <c r="AA33" s="60"/>
      <c r="AF33" s="202"/>
    </row>
    <row r="34" spans="2:32" s="53" customFormat="1">
      <c r="E34" s="59"/>
      <c r="F34" s="59"/>
      <c r="G34" s="59"/>
      <c r="H34" s="59"/>
      <c r="I34" s="59"/>
      <c r="J34" s="59"/>
      <c r="K34" s="59"/>
      <c r="L34" s="59"/>
      <c r="M34" s="59"/>
      <c r="N34" s="59"/>
      <c r="O34" s="59"/>
      <c r="P34" s="59"/>
      <c r="Q34" s="59"/>
      <c r="R34" s="59"/>
      <c r="S34" s="59"/>
      <c r="T34" s="59"/>
      <c r="U34" s="59"/>
      <c r="V34" s="59"/>
      <c r="W34" s="59"/>
      <c r="X34" s="59"/>
      <c r="Y34" s="59"/>
      <c r="Z34" s="59"/>
      <c r="AA34" s="59"/>
    </row>
    <row r="35" spans="2:32" s="53" customFormat="1">
      <c r="E35" s="206"/>
      <c r="F35" s="206"/>
      <c r="G35" s="206"/>
      <c r="H35" s="206"/>
      <c r="I35" s="206"/>
      <c r="J35" s="206"/>
      <c r="K35" s="206"/>
      <c r="L35" s="206"/>
      <c r="M35" s="206"/>
      <c r="N35" s="206"/>
      <c r="O35" s="206"/>
      <c r="P35" s="206"/>
      <c r="Q35" s="206"/>
      <c r="R35" s="206"/>
      <c r="S35" s="206"/>
      <c r="T35" s="206"/>
      <c r="U35" s="206"/>
      <c r="V35" s="206"/>
      <c r="W35" s="206"/>
      <c r="X35" s="206"/>
      <c r="Y35" s="206"/>
      <c r="Z35" s="206"/>
      <c r="AA35" s="206"/>
    </row>
    <row r="36" spans="2:32" s="53" customFormat="1">
      <c r="B36" s="56" t="s">
        <v>483</v>
      </c>
      <c r="C36" s="56" t="s">
        <v>1</v>
      </c>
      <c r="D36" s="56"/>
      <c r="E36" s="57">
        <f t="shared" ref="E36:AA36" si="2">E$6</f>
        <v>2018</v>
      </c>
      <c r="F36" s="57">
        <f t="shared" si="2"/>
        <v>2019</v>
      </c>
      <c r="G36" s="57">
        <f t="shared" si="2"/>
        <v>2020</v>
      </c>
      <c r="H36" s="57">
        <f t="shared" si="2"/>
        <v>2021</v>
      </c>
      <c r="I36" s="57">
        <f t="shared" si="2"/>
        <v>2022</v>
      </c>
      <c r="J36" s="57">
        <f t="shared" si="2"/>
        <v>2023</v>
      </c>
      <c r="K36" s="57">
        <f t="shared" si="2"/>
        <v>2024</v>
      </c>
      <c r="L36" s="57">
        <f t="shared" si="2"/>
        <v>2025</v>
      </c>
      <c r="M36" s="57">
        <f t="shared" si="2"/>
        <v>2026</v>
      </c>
      <c r="N36" s="57">
        <f t="shared" si="2"/>
        <v>2027</v>
      </c>
      <c r="O36" s="57">
        <f t="shared" si="2"/>
        <v>2028</v>
      </c>
      <c r="P36" s="57">
        <f t="shared" si="2"/>
        <v>2029</v>
      </c>
      <c r="Q36" s="57">
        <f t="shared" si="2"/>
        <v>2030</v>
      </c>
      <c r="R36" s="57">
        <f t="shared" si="2"/>
        <v>2031</v>
      </c>
      <c r="S36" s="57">
        <f t="shared" si="2"/>
        <v>2032</v>
      </c>
      <c r="T36" s="57">
        <f t="shared" si="2"/>
        <v>2033</v>
      </c>
      <c r="U36" s="57">
        <f t="shared" si="2"/>
        <v>2034</v>
      </c>
      <c r="V36" s="57">
        <f t="shared" si="2"/>
        <v>2035</v>
      </c>
      <c r="W36" s="57">
        <f t="shared" si="2"/>
        <v>2036</v>
      </c>
      <c r="X36" s="57">
        <f t="shared" si="2"/>
        <v>2037</v>
      </c>
      <c r="Y36" s="57">
        <f t="shared" si="2"/>
        <v>2038</v>
      </c>
      <c r="Z36" s="57">
        <f t="shared" si="2"/>
        <v>2039</v>
      </c>
      <c r="AA36" s="57">
        <f t="shared" si="2"/>
        <v>2040</v>
      </c>
    </row>
    <row r="37" spans="2:32" s="53" customFormat="1">
      <c r="B37" s="56" t="s">
        <v>307</v>
      </c>
      <c r="C37" s="56"/>
      <c r="D37" s="56"/>
      <c r="E37" s="57"/>
      <c r="F37" s="57"/>
      <c r="G37" s="57"/>
      <c r="H37" s="57"/>
      <c r="I37" s="57"/>
      <c r="J37" s="57"/>
      <c r="K37" s="57"/>
      <c r="L37" s="57"/>
      <c r="M37" s="57"/>
      <c r="N37" s="57"/>
      <c r="O37" s="57"/>
      <c r="P37" s="57"/>
      <c r="Q37" s="57"/>
      <c r="R37" s="57"/>
      <c r="S37" s="57"/>
      <c r="T37" s="57"/>
      <c r="U37" s="57"/>
      <c r="V37" s="57"/>
      <c r="W37" s="57"/>
      <c r="X37" s="57"/>
      <c r="Y37" s="57"/>
      <c r="Z37" s="57"/>
      <c r="AA37" s="57"/>
    </row>
    <row r="38" spans="2:32" s="53" customFormat="1">
      <c r="B38" s="53" t="s">
        <v>13</v>
      </c>
      <c r="C38" s="53" t="s">
        <v>6</v>
      </c>
      <c r="E38" s="340">
        <v>43.98998535858329</v>
      </c>
      <c r="F38" s="340">
        <v>44.342101696663498</v>
      </c>
      <c r="G38" s="340">
        <v>44.684778402683129</v>
      </c>
      <c r="H38" s="340">
        <v>45.117597582268317</v>
      </c>
      <c r="I38" s="340">
        <v>45.54755213387962</v>
      </c>
      <c r="J38" s="340">
        <v>45.974321335376878</v>
      </c>
      <c r="K38" s="340">
        <v>46.397590220267972</v>
      </c>
      <c r="L38" s="340">
        <v>46.81704951510163</v>
      </c>
      <c r="M38" s="340">
        <v>47.120043551100267</v>
      </c>
      <c r="N38" s="340">
        <v>47.42347142719597</v>
      </c>
      <c r="O38" s="340">
        <v>47.72732707367409</v>
      </c>
      <c r="P38" s="340">
        <v>48.031604483419827</v>
      </c>
      <c r="Q38" s="340">
        <v>48.336297711209248</v>
      </c>
      <c r="R38" s="340">
        <v>48.5696087829308</v>
      </c>
      <c r="S38" s="340">
        <v>48.803232834805122</v>
      </c>
      <c r="T38" s="340">
        <v>49.037163234564893</v>
      </c>
      <c r="U38" s="340">
        <v>49.27139341512617</v>
      </c>
      <c r="V38" s="340">
        <v>49.50591687388296</v>
      </c>
      <c r="W38" s="340">
        <v>49.731693686451088</v>
      </c>
      <c r="X38" s="340">
        <v>49.957647211962694</v>
      </c>
      <c r="Y38" s="340">
        <v>50.18376992596302</v>
      </c>
      <c r="Z38" s="340">
        <v>50.410054375198484</v>
      </c>
      <c r="AA38" s="340">
        <v>50.63649317688531</v>
      </c>
      <c r="AF38" s="202"/>
    </row>
    <row r="39" spans="2:32" s="53" customFormat="1">
      <c r="B39" s="53" t="s">
        <v>12</v>
      </c>
      <c r="C39" s="53" t="s">
        <v>6</v>
      </c>
      <c r="E39" s="340">
        <v>51.390169811429075</v>
      </c>
      <c r="F39" s="340">
        <v>51.801520673672314</v>
      </c>
      <c r="G39" s="340">
        <v>52.201843928368142</v>
      </c>
      <c r="H39" s="340">
        <v>52.707473811061121</v>
      </c>
      <c r="I39" s="340">
        <v>53.20975716574722</v>
      </c>
      <c r="J39" s="340">
        <v>53.708319317029066</v>
      </c>
      <c r="K39" s="340">
        <v>54.202792313397161</v>
      </c>
      <c r="L39" s="340">
        <v>54.692814854090692</v>
      </c>
      <c r="M39" s="340">
        <v>55.046779849416204</v>
      </c>
      <c r="N39" s="340">
        <v>55.401251667285017</v>
      </c>
      <c r="O39" s="340">
        <v>55.756223216908985</v>
      </c>
      <c r="P39" s="340">
        <v>56.111687480630636</v>
      </c>
      <c r="Q39" s="340">
        <v>56.467637513094921</v>
      </c>
      <c r="R39" s="340">
        <v>56.740197176321026</v>
      </c>
      <c r="S39" s="340">
        <v>57.013122470566735</v>
      </c>
      <c r="T39" s="340">
        <v>57.286405647856185</v>
      </c>
      <c r="U39" s="340">
        <v>57.560039036362348</v>
      </c>
      <c r="V39" s="340">
        <v>57.834015039582894</v>
      </c>
      <c r="W39" s="340">
        <v>58.097772998190521</v>
      </c>
      <c r="X39" s="340">
        <v>58.36173739715268</v>
      </c>
      <c r="Y39" s="340">
        <v>58.625899446218483</v>
      </c>
      <c r="Z39" s="340">
        <v>58.890250438315988</v>
      </c>
      <c r="AA39" s="340">
        <v>59.154781748697793</v>
      </c>
      <c r="AF39" s="202"/>
    </row>
    <row r="40" spans="2:32" s="53" customFormat="1">
      <c r="B40" s="53" t="s">
        <v>11</v>
      </c>
      <c r="C40" s="53" t="s">
        <v>6</v>
      </c>
      <c r="E40" s="340">
        <v>69.611494119369837</v>
      </c>
      <c r="F40" s="340">
        <v>69.218259457517362</v>
      </c>
      <c r="G40" s="340">
        <v>68.450390632592445</v>
      </c>
      <c r="H40" s="340">
        <v>68.691309472929049</v>
      </c>
      <c r="I40" s="340">
        <v>68.926965114916101</v>
      </c>
      <c r="J40" s="340">
        <v>69.157288232484959</v>
      </c>
      <c r="K40" s="340">
        <v>69.382210666170124</v>
      </c>
      <c r="L40" s="340">
        <v>69.601665409605019</v>
      </c>
      <c r="M40" s="340">
        <v>69.905272903468045</v>
      </c>
      <c r="N40" s="340">
        <v>70.208916872357804</v>
      </c>
      <c r="O40" s="340">
        <v>70.51257926226765</v>
      </c>
      <c r="P40" s="340">
        <v>70.816242180840945</v>
      </c>
      <c r="Q40" s="340">
        <v>71.119887896030278</v>
      </c>
      <c r="R40" s="340">
        <v>71.325483943292369</v>
      </c>
      <c r="S40" s="340">
        <v>71.530988787036407</v>
      </c>
      <c r="T40" s="340">
        <v>71.736386038840394</v>
      </c>
      <c r="U40" s="340">
        <v>71.941659454033186</v>
      </c>
      <c r="V40" s="340">
        <v>72.146792930601052</v>
      </c>
      <c r="W40" s="340">
        <v>72.333205681000081</v>
      </c>
      <c r="X40" s="340">
        <v>72.519379730905683</v>
      </c>
      <c r="Y40" s="340">
        <v>72.705303207597993</v>
      </c>
      <c r="Z40" s="340">
        <v>72.890964342419664</v>
      </c>
      <c r="AA40" s="340">
        <v>73.07635147001119</v>
      </c>
      <c r="AF40" s="202"/>
    </row>
    <row r="41" spans="2:32" s="53" customFormat="1">
      <c r="E41" s="341"/>
      <c r="F41" s="341"/>
      <c r="G41" s="341"/>
      <c r="H41" s="341"/>
      <c r="I41" s="341"/>
      <c r="J41" s="341"/>
      <c r="K41" s="341"/>
      <c r="L41" s="341"/>
      <c r="M41" s="341"/>
      <c r="N41" s="341"/>
      <c r="O41" s="341"/>
      <c r="P41" s="341"/>
      <c r="Q41" s="341"/>
      <c r="R41" s="341"/>
      <c r="S41" s="341"/>
      <c r="T41" s="341"/>
      <c r="U41" s="341"/>
      <c r="V41" s="341"/>
      <c r="W41" s="341"/>
      <c r="X41" s="341"/>
      <c r="Y41" s="341"/>
      <c r="Z41" s="341"/>
      <c r="AA41" s="341"/>
    </row>
    <row r="42" spans="2:32" s="53" customFormat="1">
      <c r="B42" s="56" t="s">
        <v>306</v>
      </c>
      <c r="C42" s="56"/>
      <c r="D42" s="56"/>
      <c r="E42" s="342"/>
      <c r="F42" s="342"/>
      <c r="G42" s="342"/>
      <c r="H42" s="342"/>
      <c r="I42" s="342"/>
      <c r="J42" s="342"/>
      <c r="K42" s="342"/>
      <c r="L42" s="342"/>
      <c r="M42" s="342"/>
      <c r="N42" s="342"/>
      <c r="O42" s="342"/>
      <c r="P42" s="342"/>
      <c r="Q42" s="342"/>
      <c r="R42" s="342"/>
      <c r="S42" s="342"/>
      <c r="T42" s="342"/>
      <c r="U42" s="342"/>
      <c r="V42" s="342"/>
      <c r="W42" s="342"/>
      <c r="X42" s="342"/>
      <c r="Y42" s="342"/>
      <c r="Z42" s="342"/>
      <c r="AA42" s="342"/>
    </row>
    <row r="43" spans="2:32" s="53" customFormat="1">
      <c r="B43" s="53" t="s">
        <v>13</v>
      </c>
      <c r="C43" s="53" t="s">
        <v>6</v>
      </c>
      <c r="E43" s="340">
        <v>42.230385944239956</v>
      </c>
      <c r="F43" s="340">
        <v>42.568417628796958</v>
      </c>
      <c r="G43" s="340">
        <v>42.838601473042679</v>
      </c>
      <c r="H43" s="340">
        <v>43.128787985069401</v>
      </c>
      <c r="I43" s="340">
        <v>43.416756949567052</v>
      </c>
      <c r="J43" s="340">
        <v>43.702483562526709</v>
      </c>
      <c r="K43" s="340">
        <v>43.98594359550426</v>
      </c>
      <c r="L43" s="340">
        <v>44.267113389359686</v>
      </c>
      <c r="M43" s="340">
        <v>44.510043308653302</v>
      </c>
      <c r="N43" s="340">
        <v>44.752937296226428</v>
      </c>
      <c r="O43" s="340">
        <v>44.995794745107567</v>
      </c>
      <c r="P43" s="340">
        <v>45.23861505458526</v>
      </c>
      <c r="Q43" s="340">
        <v>45.481397630137096</v>
      </c>
      <c r="R43" s="340">
        <v>45.638192438446048</v>
      </c>
      <c r="S43" s="340">
        <v>45.794953650081901</v>
      </c>
      <c r="T43" s="340">
        <v>45.951680601817962</v>
      </c>
      <c r="U43" s="340">
        <v>46.108372636945816</v>
      </c>
      <c r="V43" s="340">
        <v>46.265029105204853</v>
      </c>
      <c r="W43" s="340">
        <v>46.412130295794512</v>
      </c>
      <c r="X43" s="340">
        <v>46.55919147351112</v>
      </c>
      <c r="Y43" s="340">
        <v>46.706211885909148</v>
      </c>
      <c r="Z43" s="340">
        <v>46.893073837393942</v>
      </c>
      <c r="AA43" s="340">
        <v>47.103714583149127</v>
      </c>
      <c r="AF43" s="202"/>
    </row>
    <row r="44" spans="2:32" s="53" customFormat="1">
      <c r="B44" s="53" t="s">
        <v>12</v>
      </c>
      <c r="C44" s="53" t="s">
        <v>6</v>
      </c>
      <c r="E44" s="340">
        <v>49.471836428756781</v>
      </c>
      <c r="F44" s="340">
        <v>49.760896055109683</v>
      </c>
      <c r="G44" s="340">
        <v>50.045095178788181</v>
      </c>
      <c r="H44" s="340">
        <v>50.384098113398835</v>
      </c>
      <c r="I44" s="340">
        <v>50.720510455101696</v>
      </c>
      <c r="J44" s="340">
        <v>51.054303227250827</v>
      </c>
      <c r="K44" s="340">
        <v>51.385448125589093</v>
      </c>
      <c r="L44" s="340">
        <v>51.713917510934216</v>
      </c>
      <c r="M44" s="340">
        <v>51.997714145623014</v>
      </c>
      <c r="N44" s="340">
        <v>52.281468804002834</v>
      </c>
      <c r="O44" s="340">
        <v>52.565180776994822</v>
      </c>
      <c r="P44" s="340">
        <v>52.848849362833249</v>
      </c>
      <c r="Q44" s="340">
        <v>53.132473866982593</v>
      </c>
      <c r="R44" s="340">
        <v>53.315645372016412</v>
      </c>
      <c r="S44" s="340">
        <v>53.498777628600351</v>
      </c>
      <c r="T44" s="340">
        <v>53.681869861936875</v>
      </c>
      <c r="U44" s="340">
        <v>53.864921304843243</v>
      </c>
      <c r="V44" s="340">
        <v>54.047931197669222</v>
      </c>
      <c r="W44" s="340">
        <v>54.219778382937513</v>
      </c>
      <c r="X44" s="340">
        <v>54.391578824195236</v>
      </c>
      <c r="Y44" s="340">
        <v>54.563331642417232</v>
      </c>
      <c r="Z44" s="340">
        <v>54.781628314712549</v>
      </c>
      <c r="AA44" s="340">
        <v>55.027703952277022</v>
      </c>
      <c r="AF44" s="202"/>
    </row>
    <row r="45" spans="2:32" s="53" customFormat="1">
      <c r="B45" s="53" t="s">
        <v>11</v>
      </c>
      <c r="C45" s="53" t="s">
        <v>6</v>
      </c>
      <c r="E45" s="340">
        <v>74.128596477452504</v>
      </c>
      <c r="F45" s="340">
        <v>73.771707840472985</v>
      </c>
      <c r="G45" s="340">
        <v>73.038265528508248</v>
      </c>
      <c r="H45" s="340">
        <v>73.313223416523343</v>
      </c>
      <c r="I45" s="340">
        <v>73.581795792959113</v>
      </c>
      <c r="J45" s="340">
        <v>73.843913331746961</v>
      </c>
      <c r="K45" s="340">
        <v>74.099507873421345</v>
      </c>
      <c r="L45" s="340">
        <v>74.348512411615729</v>
      </c>
      <c r="M45" s="340">
        <v>74.670491104180002</v>
      </c>
      <c r="N45" s="340">
        <v>74.99250627177102</v>
      </c>
      <c r="O45" s="340">
        <v>75.314539860382141</v>
      </c>
      <c r="P45" s="340">
        <v>75.636573977656695</v>
      </c>
      <c r="Q45" s="340">
        <v>75.958590891547288</v>
      </c>
      <c r="R45" s="340">
        <v>76.179217919564962</v>
      </c>
      <c r="S45" s="340">
        <v>76.399753744064569</v>
      </c>
      <c r="T45" s="340">
        <v>76.620181976624124</v>
      </c>
      <c r="U45" s="340">
        <v>76.840486372572499</v>
      </c>
      <c r="V45" s="340">
        <v>77.060650829895948</v>
      </c>
      <c r="W45" s="340">
        <v>77.2604244520777</v>
      </c>
      <c r="X45" s="340">
        <v>77.45995937376604</v>
      </c>
      <c r="Y45" s="340">
        <v>77.659243722241087</v>
      </c>
      <c r="Z45" s="340">
        <v>77.858265728845495</v>
      </c>
      <c r="AA45" s="340">
        <v>78.057013728219744</v>
      </c>
      <c r="AF45" s="202"/>
    </row>
    <row r="46" spans="2:32" s="53" customFormat="1">
      <c r="B46" s="65" t="s">
        <v>416</v>
      </c>
      <c r="E46" s="60"/>
      <c r="F46" s="60"/>
      <c r="G46" s="60"/>
      <c r="H46" s="60"/>
      <c r="I46" s="60"/>
      <c r="J46" s="60"/>
      <c r="K46" s="60"/>
      <c r="L46" s="60"/>
      <c r="M46" s="60"/>
      <c r="N46" s="60"/>
      <c r="O46" s="60"/>
      <c r="P46" s="60"/>
      <c r="Q46" s="60"/>
      <c r="R46" s="60"/>
      <c r="S46" s="60"/>
      <c r="T46" s="60"/>
      <c r="U46" s="60"/>
      <c r="V46" s="60"/>
      <c r="W46" s="60"/>
      <c r="X46" s="60"/>
      <c r="Y46" s="60"/>
      <c r="Z46" s="60"/>
      <c r="AA46" s="60"/>
      <c r="AB46" s="60"/>
      <c r="AF46" s="202"/>
    </row>
    <row r="48" spans="2:32" s="12" customFormat="1">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row>
    <row r="49" spans="2:32" s="63" customFormat="1">
      <c r="B49" s="63" t="s">
        <v>16</v>
      </c>
      <c r="E49" s="64"/>
      <c r="F49" s="64"/>
      <c r="G49" s="64"/>
      <c r="H49" s="64"/>
      <c r="I49" s="64"/>
      <c r="J49" s="64"/>
      <c r="K49" s="64"/>
      <c r="L49" s="64"/>
      <c r="M49" s="64"/>
      <c r="N49" s="64"/>
      <c r="O49" s="64"/>
      <c r="P49" s="64"/>
      <c r="Q49" s="64"/>
      <c r="R49" s="64"/>
      <c r="S49" s="64"/>
      <c r="T49" s="64"/>
      <c r="U49" s="64"/>
      <c r="V49" s="64"/>
      <c r="W49" s="64"/>
      <c r="X49" s="64"/>
      <c r="Y49" s="64"/>
      <c r="Z49" s="64"/>
      <c r="AA49" s="64"/>
      <c r="AB49" s="64"/>
    </row>
    <row r="51" spans="2:32" s="53" customFormat="1">
      <c r="B51" s="56" t="s">
        <v>516</v>
      </c>
      <c r="C51" s="56" t="s">
        <v>1</v>
      </c>
      <c r="D51" s="56"/>
      <c r="E51" s="57">
        <f t="shared" ref="E51:AA51" si="3">E$6</f>
        <v>2018</v>
      </c>
      <c r="F51" s="57">
        <f t="shared" si="3"/>
        <v>2019</v>
      </c>
      <c r="G51" s="57">
        <f t="shared" si="3"/>
        <v>2020</v>
      </c>
      <c r="H51" s="57">
        <f t="shared" si="3"/>
        <v>2021</v>
      </c>
      <c r="I51" s="57">
        <f t="shared" si="3"/>
        <v>2022</v>
      </c>
      <c r="J51" s="57">
        <f t="shared" si="3"/>
        <v>2023</v>
      </c>
      <c r="K51" s="57">
        <f t="shared" si="3"/>
        <v>2024</v>
      </c>
      <c r="L51" s="57">
        <f t="shared" si="3"/>
        <v>2025</v>
      </c>
      <c r="M51" s="57">
        <f t="shared" si="3"/>
        <v>2026</v>
      </c>
      <c r="N51" s="57">
        <f t="shared" si="3"/>
        <v>2027</v>
      </c>
      <c r="O51" s="57">
        <f t="shared" si="3"/>
        <v>2028</v>
      </c>
      <c r="P51" s="57">
        <f t="shared" si="3"/>
        <v>2029</v>
      </c>
      <c r="Q51" s="57">
        <f t="shared" si="3"/>
        <v>2030</v>
      </c>
      <c r="R51" s="57">
        <f t="shared" si="3"/>
        <v>2031</v>
      </c>
      <c r="S51" s="57">
        <f t="shared" si="3"/>
        <v>2032</v>
      </c>
      <c r="T51" s="57">
        <f t="shared" si="3"/>
        <v>2033</v>
      </c>
      <c r="U51" s="57">
        <f t="shared" si="3"/>
        <v>2034</v>
      </c>
      <c r="V51" s="57">
        <f t="shared" si="3"/>
        <v>2035</v>
      </c>
      <c r="W51" s="57">
        <f t="shared" si="3"/>
        <v>2036</v>
      </c>
      <c r="X51" s="57">
        <f t="shared" si="3"/>
        <v>2037</v>
      </c>
      <c r="Y51" s="57">
        <f t="shared" si="3"/>
        <v>2038</v>
      </c>
      <c r="Z51" s="57">
        <f t="shared" si="3"/>
        <v>2039</v>
      </c>
      <c r="AA51" s="57">
        <f t="shared" si="3"/>
        <v>2040</v>
      </c>
    </row>
    <row r="52" spans="2:32" s="53" customFormat="1">
      <c r="B52" s="53" t="s">
        <v>17</v>
      </c>
      <c r="C52" s="53" t="s">
        <v>18</v>
      </c>
      <c r="E52" s="436">
        <v>115.71673838405506</v>
      </c>
      <c r="F52" s="436">
        <v>118.95680705880861</v>
      </c>
      <c r="G52" s="436">
        <v>122.51770021735103</v>
      </c>
      <c r="H52" s="436">
        <v>126.6376164582107</v>
      </c>
      <c r="I52" s="436">
        <v>131.30536842369307</v>
      </c>
      <c r="J52" s="436">
        <v>136.518</v>
      </c>
      <c r="K52" s="436">
        <v>142.27950815230184</v>
      </c>
      <c r="L52" s="436">
        <v>148.60208737214003</v>
      </c>
      <c r="M52" s="436">
        <v>155.50471528441923</v>
      </c>
      <c r="N52" s="436">
        <v>163.01121529943481</v>
      </c>
      <c r="O52" s="436">
        <v>171.14822049624476</v>
      </c>
      <c r="P52" s="436">
        <v>179.94319393160126</v>
      </c>
      <c r="Q52" s="436">
        <v>189.42251372328508</v>
      </c>
      <c r="R52" s="436">
        <v>199.40119946346465</v>
      </c>
      <c r="S52" s="436">
        <v>209.90555750702589</v>
      </c>
      <c r="T52" s="436">
        <v>220.96328001481416</v>
      </c>
      <c r="U52" s="436">
        <v>232.60351795721715</v>
      </c>
      <c r="V52" s="436">
        <v>244.85695796354076</v>
      </c>
      <c r="W52" s="436">
        <v>257.7559032197729</v>
      </c>
      <c r="X52" s="436">
        <v>271.33435862800178</v>
      </c>
      <c r="Y52" s="436">
        <v>285.62812045199121</v>
      </c>
      <c r="Z52" s="436">
        <v>300.67487068524088</v>
      </c>
      <c r="AA52" s="436">
        <v>316.51427639031004</v>
      </c>
      <c r="AF52" s="202"/>
    </row>
    <row r="53" spans="2:32" s="53" customFormat="1">
      <c r="B53" s="65" t="s">
        <v>458</v>
      </c>
      <c r="E53" s="59"/>
      <c r="F53" s="59"/>
      <c r="G53" s="59"/>
      <c r="H53" s="59"/>
      <c r="I53" s="59"/>
      <c r="J53" s="59"/>
      <c r="K53" s="59"/>
      <c r="L53" s="59"/>
      <c r="M53" s="59"/>
      <c r="N53" s="59"/>
      <c r="O53" s="59"/>
      <c r="P53" s="59"/>
      <c r="Q53" s="59"/>
      <c r="R53" s="59"/>
      <c r="S53" s="59"/>
      <c r="T53" s="59"/>
      <c r="U53" s="59"/>
      <c r="V53" s="59"/>
      <c r="W53" s="59"/>
      <c r="X53" s="59"/>
      <c r="Y53" s="59"/>
      <c r="Z53" s="59"/>
      <c r="AA53" s="59"/>
      <c r="AB53" s="59"/>
      <c r="AF53" s="202"/>
    </row>
    <row r="54" spans="2:32" s="53" customFormat="1">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59"/>
    </row>
    <row r="55" spans="2:32" s="12" customFormat="1">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205"/>
    </row>
    <row r="56" spans="2:32" s="63" customFormat="1">
      <c r="B56" s="63" t="s">
        <v>22</v>
      </c>
      <c r="E56" s="64"/>
      <c r="F56" s="64"/>
      <c r="G56" s="64"/>
      <c r="H56" s="64"/>
      <c r="I56" s="64"/>
      <c r="J56" s="64"/>
      <c r="K56" s="64"/>
      <c r="L56" s="64"/>
      <c r="M56" s="64"/>
      <c r="N56" s="64"/>
      <c r="O56" s="64"/>
      <c r="P56" s="64"/>
      <c r="Q56" s="64"/>
      <c r="R56" s="64"/>
      <c r="S56" s="64"/>
      <c r="T56" s="64"/>
      <c r="U56" s="64"/>
      <c r="V56" s="64"/>
      <c r="W56" s="64"/>
      <c r="X56" s="64"/>
      <c r="Y56" s="64"/>
      <c r="Z56" s="64"/>
      <c r="AA56" s="64"/>
      <c r="AB56" s="64"/>
    </row>
    <row r="58" spans="2:32" s="53" customFormat="1">
      <c r="B58" s="56" t="s">
        <v>252</v>
      </c>
      <c r="C58" s="56" t="s">
        <v>1</v>
      </c>
      <c r="D58" s="56"/>
      <c r="E58" s="57">
        <f t="shared" ref="E58:AA58" si="4">E$6</f>
        <v>2018</v>
      </c>
      <c r="F58" s="57">
        <f t="shared" si="4"/>
        <v>2019</v>
      </c>
      <c r="G58" s="57">
        <f t="shared" si="4"/>
        <v>2020</v>
      </c>
      <c r="H58" s="57">
        <f t="shared" si="4"/>
        <v>2021</v>
      </c>
      <c r="I58" s="57">
        <f t="shared" si="4"/>
        <v>2022</v>
      </c>
      <c r="J58" s="57">
        <f t="shared" si="4"/>
        <v>2023</v>
      </c>
      <c r="K58" s="57">
        <f t="shared" si="4"/>
        <v>2024</v>
      </c>
      <c r="L58" s="57">
        <f t="shared" si="4"/>
        <v>2025</v>
      </c>
      <c r="M58" s="57">
        <f t="shared" si="4"/>
        <v>2026</v>
      </c>
      <c r="N58" s="57">
        <f t="shared" si="4"/>
        <v>2027</v>
      </c>
      <c r="O58" s="57">
        <f t="shared" si="4"/>
        <v>2028</v>
      </c>
      <c r="P58" s="57">
        <f t="shared" si="4"/>
        <v>2029</v>
      </c>
      <c r="Q58" s="57">
        <f t="shared" si="4"/>
        <v>2030</v>
      </c>
      <c r="R58" s="57">
        <f t="shared" si="4"/>
        <v>2031</v>
      </c>
      <c r="S58" s="57">
        <f t="shared" si="4"/>
        <v>2032</v>
      </c>
      <c r="T58" s="57">
        <f t="shared" si="4"/>
        <v>2033</v>
      </c>
      <c r="U58" s="57">
        <f t="shared" si="4"/>
        <v>2034</v>
      </c>
      <c r="V58" s="57">
        <f t="shared" si="4"/>
        <v>2035</v>
      </c>
      <c r="W58" s="57">
        <f t="shared" si="4"/>
        <v>2036</v>
      </c>
      <c r="X58" s="57">
        <f t="shared" si="4"/>
        <v>2037</v>
      </c>
      <c r="Y58" s="57">
        <f t="shared" si="4"/>
        <v>2038</v>
      </c>
      <c r="Z58" s="57">
        <f t="shared" si="4"/>
        <v>2039</v>
      </c>
      <c r="AA58" s="57">
        <f t="shared" si="4"/>
        <v>2040</v>
      </c>
    </row>
    <row r="59" spans="2:32" s="53" customFormat="1">
      <c r="B59" s="53" t="s">
        <v>21</v>
      </c>
      <c r="C59" s="53" t="s">
        <v>19</v>
      </c>
      <c r="E59" s="338">
        <v>11.7</v>
      </c>
      <c r="F59" s="338">
        <f t="shared" ref="F59:AA59" si="5">E59</f>
        <v>11.7</v>
      </c>
      <c r="G59" s="338">
        <f t="shared" si="5"/>
        <v>11.7</v>
      </c>
      <c r="H59" s="338">
        <f t="shared" si="5"/>
        <v>11.7</v>
      </c>
      <c r="I59" s="338">
        <f t="shared" si="5"/>
        <v>11.7</v>
      </c>
      <c r="J59" s="338">
        <f t="shared" si="5"/>
        <v>11.7</v>
      </c>
      <c r="K59" s="338">
        <f t="shared" si="5"/>
        <v>11.7</v>
      </c>
      <c r="L59" s="338">
        <f t="shared" si="5"/>
        <v>11.7</v>
      </c>
      <c r="M59" s="338">
        <f t="shared" si="5"/>
        <v>11.7</v>
      </c>
      <c r="N59" s="338">
        <f t="shared" si="5"/>
        <v>11.7</v>
      </c>
      <c r="O59" s="338">
        <f t="shared" si="5"/>
        <v>11.7</v>
      </c>
      <c r="P59" s="338">
        <f t="shared" si="5"/>
        <v>11.7</v>
      </c>
      <c r="Q59" s="338">
        <f t="shared" si="5"/>
        <v>11.7</v>
      </c>
      <c r="R59" s="338">
        <f t="shared" si="5"/>
        <v>11.7</v>
      </c>
      <c r="S59" s="338">
        <f t="shared" si="5"/>
        <v>11.7</v>
      </c>
      <c r="T59" s="338">
        <f t="shared" si="5"/>
        <v>11.7</v>
      </c>
      <c r="U59" s="338">
        <f t="shared" si="5"/>
        <v>11.7</v>
      </c>
      <c r="V59" s="338">
        <f t="shared" si="5"/>
        <v>11.7</v>
      </c>
      <c r="W59" s="338">
        <f t="shared" si="5"/>
        <v>11.7</v>
      </c>
      <c r="X59" s="338">
        <f t="shared" si="5"/>
        <v>11.7</v>
      </c>
      <c r="Y59" s="338">
        <f t="shared" si="5"/>
        <v>11.7</v>
      </c>
      <c r="Z59" s="338">
        <f t="shared" si="5"/>
        <v>11.7</v>
      </c>
      <c r="AA59" s="338">
        <f t="shared" si="5"/>
        <v>11.7</v>
      </c>
    </row>
    <row r="60" spans="2:32" s="53" customFormat="1">
      <c r="B60" s="53" t="s">
        <v>20</v>
      </c>
      <c r="C60" s="53" t="s">
        <v>19</v>
      </c>
      <c r="E60" s="338">
        <v>5.0999999999999996</v>
      </c>
      <c r="F60" s="338">
        <f t="shared" ref="F60:AA60" si="6">E60</f>
        <v>5.0999999999999996</v>
      </c>
      <c r="G60" s="338">
        <f t="shared" si="6"/>
        <v>5.0999999999999996</v>
      </c>
      <c r="H60" s="338">
        <f t="shared" si="6"/>
        <v>5.0999999999999996</v>
      </c>
      <c r="I60" s="338">
        <f t="shared" si="6"/>
        <v>5.0999999999999996</v>
      </c>
      <c r="J60" s="338">
        <f t="shared" si="6"/>
        <v>5.0999999999999996</v>
      </c>
      <c r="K60" s="338">
        <f t="shared" si="6"/>
        <v>5.0999999999999996</v>
      </c>
      <c r="L60" s="338">
        <f t="shared" si="6"/>
        <v>5.0999999999999996</v>
      </c>
      <c r="M60" s="338">
        <f t="shared" si="6"/>
        <v>5.0999999999999996</v>
      </c>
      <c r="N60" s="338">
        <f t="shared" si="6"/>
        <v>5.0999999999999996</v>
      </c>
      <c r="O60" s="338">
        <f t="shared" si="6"/>
        <v>5.0999999999999996</v>
      </c>
      <c r="P60" s="338">
        <f t="shared" si="6"/>
        <v>5.0999999999999996</v>
      </c>
      <c r="Q60" s="338">
        <f t="shared" si="6"/>
        <v>5.0999999999999996</v>
      </c>
      <c r="R60" s="338">
        <f t="shared" si="6"/>
        <v>5.0999999999999996</v>
      </c>
      <c r="S60" s="338">
        <f t="shared" si="6"/>
        <v>5.0999999999999996</v>
      </c>
      <c r="T60" s="338">
        <f t="shared" si="6"/>
        <v>5.0999999999999996</v>
      </c>
      <c r="U60" s="338">
        <f t="shared" si="6"/>
        <v>5.0999999999999996</v>
      </c>
      <c r="V60" s="338">
        <f t="shared" si="6"/>
        <v>5.0999999999999996</v>
      </c>
      <c r="W60" s="338">
        <f t="shared" si="6"/>
        <v>5.0999999999999996</v>
      </c>
      <c r="X60" s="338">
        <f t="shared" si="6"/>
        <v>5.0999999999999996</v>
      </c>
      <c r="Y60" s="338">
        <f t="shared" si="6"/>
        <v>5.0999999999999996</v>
      </c>
      <c r="Z60" s="338">
        <f t="shared" si="6"/>
        <v>5.0999999999999996</v>
      </c>
      <c r="AA60" s="338">
        <f t="shared" si="6"/>
        <v>5.0999999999999996</v>
      </c>
    </row>
    <row r="61" spans="2:32" s="53" customFormat="1">
      <c r="B61" s="65" t="s">
        <v>287</v>
      </c>
      <c r="E61" s="59"/>
      <c r="F61" s="59"/>
      <c r="G61" s="59"/>
      <c r="H61" s="59"/>
      <c r="I61" s="59"/>
      <c r="J61" s="59"/>
      <c r="K61" s="59"/>
      <c r="L61" s="59"/>
      <c r="M61" s="59"/>
      <c r="N61" s="59"/>
      <c r="O61" s="59"/>
      <c r="P61" s="59"/>
      <c r="Q61" s="59"/>
      <c r="R61" s="59"/>
      <c r="S61" s="59"/>
      <c r="T61" s="59"/>
      <c r="U61" s="59"/>
      <c r="V61" s="59"/>
      <c r="W61" s="59"/>
      <c r="X61" s="59"/>
      <c r="Y61" s="59"/>
      <c r="Z61" s="59"/>
      <c r="AA61" s="59"/>
      <c r="AB61" s="59"/>
    </row>
    <row r="64" spans="2:32" s="63" customFormat="1">
      <c r="B64" s="63" t="s">
        <v>295</v>
      </c>
      <c r="E64" s="64"/>
      <c r="F64" s="64"/>
      <c r="G64" s="64"/>
      <c r="H64" s="64"/>
      <c r="I64" s="64"/>
      <c r="J64" s="64"/>
      <c r="K64" s="64"/>
      <c r="L64" s="64"/>
      <c r="M64" s="64"/>
      <c r="N64" s="64"/>
      <c r="O64" s="64"/>
      <c r="P64" s="64"/>
      <c r="Q64" s="64"/>
      <c r="R64" s="64"/>
      <c r="S64" s="64"/>
      <c r="T64" s="64"/>
      <c r="U64" s="64"/>
      <c r="V64" s="64"/>
      <c r="W64" s="64"/>
      <c r="X64" s="64"/>
      <c r="Y64" s="64"/>
      <c r="Z64" s="64"/>
      <c r="AA64" s="64"/>
      <c r="AB64" s="64"/>
    </row>
    <row r="65" spans="1:28">
      <c r="A65"/>
      <c r="E65"/>
      <c r="F65"/>
      <c r="G65"/>
      <c r="H65"/>
      <c r="I65"/>
      <c r="J65"/>
      <c r="K65"/>
      <c r="L65"/>
      <c r="M65"/>
      <c r="N65"/>
      <c r="O65"/>
      <c r="P65"/>
      <c r="Q65"/>
      <c r="R65"/>
      <c r="S65"/>
      <c r="T65"/>
      <c r="U65"/>
      <c r="V65"/>
      <c r="W65"/>
      <c r="X65"/>
      <c r="Y65"/>
      <c r="Z65"/>
      <c r="AA65"/>
      <c r="AB65"/>
    </row>
    <row r="66" spans="1:28" hidden="1" outlineLevel="2">
      <c r="A66"/>
      <c r="B66" s="1" t="s">
        <v>321</v>
      </c>
      <c r="E66"/>
      <c r="F66"/>
      <c r="G66"/>
      <c r="H66"/>
      <c r="I66"/>
      <c r="J66"/>
      <c r="K66"/>
      <c r="L66"/>
      <c r="M66"/>
      <c r="N66"/>
      <c r="O66"/>
      <c r="P66"/>
      <c r="Q66"/>
      <c r="R66"/>
      <c r="S66"/>
      <c r="T66"/>
      <c r="U66"/>
      <c r="V66"/>
      <c r="W66"/>
      <c r="X66"/>
      <c r="Y66"/>
      <c r="Z66"/>
      <c r="AA66"/>
      <c r="AB66"/>
    </row>
    <row r="67" spans="1:28" hidden="1" outlineLevel="2">
      <c r="A67"/>
      <c r="E67"/>
      <c r="F67"/>
      <c r="G67"/>
      <c r="H67"/>
      <c r="I67"/>
      <c r="J67"/>
      <c r="K67"/>
      <c r="L67"/>
      <c r="M67"/>
      <c r="N67"/>
      <c r="O67"/>
      <c r="P67"/>
      <c r="Q67"/>
      <c r="R67"/>
      <c r="S67"/>
      <c r="T67"/>
      <c r="U67"/>
      <c r="V67"/>
      <c r="W67"/>
      <c r="X67"/>
      <c r="Y67"/>
      <c r="Z67"/>
      <c r="AA67"/>
      <c r="AB67"/>
    </row>
    <row r="68" spans="1:28" hidden="1" outlineLevel="2">
      <c r="B68" s="134" t="s">
        <v>251</v>
      </c>
      <c r="C68" s="134" t="s">
        <v>1</v>
      </c>
      <c r="D68" s="134" t="s">
        <v>328</v>
      </c>
      <c r="E68" s="139">
        <f t="shared" ref="E68:AA68" si="7">E$6</f>
        <v>2018</v>
      </c>
      <c r="F68" s="139">
        <f t="shared" si="7"/>
        <v>2019</v>
      </c>
      <c r="G68" s="139">
        <f t="shared" si="7"/>
        <v>2020</v>
      </c>
      <c r="H68" s="139">
        <f t="shared" si="7"/>
        <v>2021</v>
      </c>
      <c r="I68" s="139">
        <f t="shared" si="7"/>
        <v>2022</v>
      </c>
      <c r="J68" s="139">
        <f t="shared" si="7"/>
        <v>2023</v>
      </c>
      <c r="K68" s="139">
        <f t="shared" si="7"/>
        <v>2024</v>
      </c>
      <c r="L68" s="139">
        <f t="shared" si="7"/>
        <v>2025</v>
      </c>
      <c r="M68" s="139">
        <f t="shared" si="7"/>
        <v>2026</v>
      </c>
      <c r="N68" s="139">
        <f t="shared" si="7"/>
        <v>2027</v>
      </c>
      <c r="O68" s="139">
        <f t="shared" si="7"/>
        <v>2028</v>
      </c>
      <c r="P68" s="139">
        <f t="shared" si="7"/>
        <v>2029</v>
      </c>
      <c r="Q68" s="139">
        <f t="shared" si="7"/>
        <v>2030</v>
      </c>
      <c r="R68" s="139">
        <f t="shared" si="7"/>
        <v>2031</v>
      </c>
      <c r="S68" s="139">
        <f t="shared" si="7"/>
        <v>2032</v>
      </c>
      <c r="T68" s="139">
        <f t="shared" si="7"/>
        <v>2033</v>
      </c>
      <c r="U68" s="139">
        <f t="shared" si="7"/>
        <v>2034</v>
      </c>
      <c r="V68" s="139">
        <f t="shared" si="7"/>
        <v>2035</v>
      </c>
      <c r="W68" s="139">
        <f t="shared" si="7"/>
        <v>2036</v>
      </c>
      <c r="X68" s="139">
        <f t="shared" si="7"/>
        <v>2037</v>
      </c>
      <c r="Y68" s="139">
        <f t="shared" si="7"/>
        <v>2038</v>
      </c>
      <c r="Z68" s="139">
        <f t="shared" si="7"/>
        <v>2039</v>
      </c>
      <c r="AA68" s="139">
        <f t="shared" si="7"/>
        <v>2040</v>
      </c>
    </row>
    <row r="69" spans="1:28" hidden="1" outlineLevel="2">
      <c r="B69" s="140" t="s">
        <v>307</v>
      </c>
      <c r="C69" s="140"/>
      <c r="D69" s="140"/>
      <c r="E69" s="141"/>
      <c r="F69" s="141"/>
      <c r="G69" s="141"/>
      <c r="H69" s="141"/>
      <c r="I69" s="141"/>
      <c r="J69" s="141"/>
      <c r="K69" s="141"/>
      <c r="L69" s="141"/>
      <c r="M69" s="141"/>
      <c r="N69" s="141"/>
      <c r="O69" s="141"/>
      <c r="P69" s="141"/>
      <c r="Q69" s="141"/>
      <c r="R69" s="141"/>
      <c r="S69" s="141"/>
      <c r="T69" s="141"/>
      <c r="U69" s="141"/>
      <c r="V69" s="141"/>
      <c r="W69" s="141"/>
      <c r="X69" s="141"/>
      <c r="Y69" s="141"/>
      <c r="Z69" s="141"/>
      <c r="AA69" s="141"/>
    </row>
    <row r="70" spans="1:28" hidden="1" outlineLevel="2">
      <c r="A70"/>
      <c r="B70" s="66" t="s">
        <v>2</v>
      </c>
      <c r="C70" s="66" t="s">
        <v>6</v>
      </c>
      <c r="D70" s="66" t="str">
        <f>B70&amp;" - AF2016"</f>
        <v>Kul - AF2016</v>
      </c>
      <c r="E70" s="142">
        <v>10.228637722252813</v>
      </c>
      <c r="F70" s="142">
        <v>10.724135631801495</v>
      </c>
      <c r="G70" s="142">
        <v>11.670617020347711</v>
      </c>
      <c r="H70" s="142">
        <v>12.777984437609762</v>
      </c>
      <c r="I70" s="142">
        <v>13.921792386902064</v>
      </c>
      <c r="J70" s="142">
        <v>15.097130183027472</v>
      </c>
      <c r="K70" s="142">
        <v>16.302846967019693</v>
      </c>
      <c r="L70" s="142">
        <v>17.534246154150466</v>
      </c>
      <c r="M70" s="142">
        <v>18.787269474244987</v>
      </c>
      <c r="N70" s="142">
        <v>20.058820548749953</v>
      </c>
      <c r="O70" s="142">
        <v>21.342784641052379</v>
      </c>
      <c r="P70" s="142">
        <v>22.639791760266512</v>
      </c>
      <c r="Q70" s="142">
        <v>23.958350002771322</v>
      </c>
      <c r="R70" s="142">
        <v>24.165039813436028</v>
      </c>
      <c r="S70" s="142">
        <v>24.352242451443246</v>
      </c>
      <c r="T70" s="142">
        <v>24.522881404192987</v>
      </c>
      <c r="U70" s="142">
        <v>24.679511692369132</v>
      </c>
      <c r="V70" s="142">
        <v>24.823606847199787</v>
      </c>
      <c r="W70" s="142">
        <v>24.954087413126985</v>
      </c>
      <c r="X70" s="142">
        <v>25.073047542502295</v>
      </c>
      <c r="Y70" s="142">
        <v>25.179401323076178</v>
      </c>
      <c r="Z70" s="142">
        <v>25.274614760679295</v>
      </c>
      <c r="AA70" s="142">
        <v>25.359424877407957</v>
      </c>
    </row>
    <row r="71" spans="1:28" hidden="1" outlineLevel="2">
      <c r="A71"/>
      <c r="B71" s="66" t="s">
        <v>7</v>
      </c>
      <c r="C71" s="66" t="s">
        <v>6</v>
      </c>
      <c r="D71" s="66" t="str">
        <f t="shared" ref="D71:D77" si="8">B71&amp;" - AF2016"</f>
        <v>Fuelolie - AF2016</v>
      </c>
      <c r="E71" s="142">
        <v>39.83062507687049</v>
      </c>
      <c r="F71" s="142">
        <v>42.709406644467336</v>
      </c>
      <c r="G71" s="142">
        <v>45.566300642765185</v>
      </c>
      <c r="H71" s="142">
        <v>49.284685558021756</v>
      </c>
      <c r="I71" s="142">
        <v>53.652517431189715</v>
      </c>
      <c r="J71" s="142">
        <v>58.620189283794119</v>
      </c>
      <c r="K71" s="142">
        <v>64.155431701032171</v>
      </c>
      <c r="L71" s="142">
        <v>70.212327788539213</v>
      </c>
      <c r="M71" s="142">
        <v>76.748438342863921</v>
      </c>
      <c r="N71" s="142">
        <v>83.72660919463685</v>
      </c>
      <c r="O71" s="142">
        <v>91.09606749147089</v>
      </c>
      <c r="P71" s="142">
        <v>98.839120328603443</v>
      </c>
      <c r="Q71" s="142">
        <v>106.97995856577876</v>
      </c>
      <c r="R71" s="142">
        <v>109.07609912298722</v>
      </c>
      <c r="S71" s="142">
        <v>111.03306662477148</v>
      </c>
      <c r="T71" s="142">
        <v>112.86675371913368</v>
      </c>
      <c r="U71" s="142">
        <v>114.59149202065794</v>
      </c>
      <c r="V71" s="142">
        <v>116.21621183466557</v>
      </c>
      <c r="W71" s="142">
        <v>117.73647943836669</v>
      </c>
      <c r="X71" s="142">
        <v>119.16441722879581</v>
      </c>
      <c r="Y71" s="142">
        <v>120.49536302997903</v>
      </c>
      <c r="Z71" s="142">
        <v>121.73809851383655</v>
      </c>
      <c r="AA71" s="142">
        <v>122.89756062012205</v>
      </c>
    </row>
    <row r="72" spans="1:28" hidden="1" outlineLevel="2">
      <c r="A72"/>
      <c r="B72" s="66" t="s">
        <v>8</v>
      </c>
      <c r="C72" s="66" t="s">
        <v>6</v>
      </c>
      <c r="D72" s="66" t="str">
        <f t="shared" si="8"/>
        <v>Gasolie - AF2016</v>
      </c>
      <c r="E72" s="142">
        <v>70.639756102700488</v>
      </c>
      <c r="F72" s="142">
        <v>73.518537670297334</v>
      </c>
      <c r="G72" s="142">
        <v>76.375431668595198</v>
      </c>
      <c r="H72" s="142">
        <v>80.093816583851762</v>
      </c>
      <c r="I72" s="142">
        <v>84.46164845701972</v>
      </c>
      <c r="J72" s="142">
        <v>89.429320309624103</v>
      </c>
      <c r="K72" s="142">
        <v>94.964562726862184</v>
      </c>
      <c r="L72" s="142">
        <v>101.02145881436921</v>
      </c>
      <c r="M72" s="142">
        <v>107.5575693686939</v>
      </c>
      <c r="N72" s="142">
        <v>114.53574022046686</v>
      </c>
      <c r="O72" s="142">
        <v>121.90519851730089</v>
      </c>
      <c r="P72" s="142">
        <v>129.64825135443346</v>
      </c>
      <c r="Q72" s="142">
        <v>137.78908959160879</v>
      </c>
      <c r="R72" s="142">
        <v>139.88523014881721</v>
      </c>
      <c r="S72" s="142">
        <v>141.84219765060149</v>
      </c>
      <c r="T72" s="142">
        <v>143.67588474496367</v>
      </c>
      <c r="U72" s="142">
        <v>145.40062304648794</v>
      </c>
      <c r="V72" s="142">
        <v>147.02534286049558</v>
      </c>
      <c r="W72" s="142">
        <v>148.5456104641967</v>
      </c>
      <c r="X72" s="142">
        <v>149.97354825462583</v>
      </c>
      <c r="Y72" s="142">
        <v>151.30449405580904</v>
      </c>
      <c r="Z72" s="142">
        <v>152.54722953966655</v>
      </c>
      <c r="AA72" s="142">
        <v>153.70669164595205</v>
      </c>
    </row>
    <row r="73" spans="1:28" hidden="1" outlineLevel="2">
      <c r="A73"/>
      <c r="B73" s="66" t="s">
        <v>4</v>
      </c>
      <c r="C73" s="66" t="s">
        <v>6</v>
      </c>
      <c r="D73" s="66" t="str">
        <f t="shared" si="8"/>
        <v>Naturgas - AF2016</v>
      </c>
      <c r="E73" s="142">
        <v>27.388169256618532</v>
      </c>
      <c r="F73" s="142">
        <v>28.477610789358366</v>
      </c>
      <c r="G73" s="142">
        <v>28.972296536366184</v>
      </c>
      <c r="H73" s="142">
        <v>30.707712098086301</v>
      </c>
      <c r="I73" s="142">
        <v>32.830292667251136</v>
      </c>
      <c r="J73" s="142">
        <v>35.310797195793732</v>
      </c>
      <c r="K73" s="142">
        <v>38.129885457204729</v>
      </c>
      <c r="L73" s="142">
        <v>41.260515131150591</v>
      </c>
      <c r="M73" s="142">
        <v>44.677647952730915</v>
      </c>
      <c r="N73" s="142">
        <v>48.359292484871624</v>
      </c>
      <c r="O73" s="142">
        <v>52.275690324010391</v>
      </c>
      <c r="P73" s="142">
        <v>56.41604070181296</v>
      </c>
      <c r="Q73" s="142">
        <v>60.793649075651693</v>
      </c>
      <c r="R73" s="142">
        <v>61.786833809080555</v>
      </c>
      <c r="S73" s="142">
        <v>62.708308352489084</v>
      </c>
      <c r="T73" s="142">
        <v>63.566960174084336</v>
      </c>
      <c r="U73" s="142">
        <v>64.370722418519904</v>
      </c>
      <c r="V73" s="142">
        <v>65.124419752393962</v>
      </c>
      <c r="W73" s="142">
        <v>65.825308719679668</v>
      </c>
      <c r="X73" s="142">
        <v>66.480032515479962</v>
      </c>
      <c r="Y73" s="142">
        <v>67.085755519421753</v>
      </c>
      <c r="Z73" s="142">
        <v>67.647239108476228</v>
      </c>
      <c r="AA73" s="142">
        <v>68.167072861929725</v>
      </c>
    </row>
    <row r="74" spans="1:28" hidden="1" outlineLevel="2">
      <c r="A74"/>
      <c r="B74" s="66" t="s">
        <v>327</v>
      </c>
      <c r="C74" s="66" t="s">
        <v>6</v>
      </c>
      <c r="D74" s="66" t="str">
        <f t="shared" si="8"/>
        <v>Naturgas (ekskl. sunk costs) - AF2016</v>
      </c>
      <c r="E74" s="142"/>
      <c r="F74" s="142"/>
      <c r="G74" s="142"/>
      <c r="H74" s="142"/>
      <c r="I74" s="142"/>
      <c r="J74" s="142"/>
      <c r="K74" s="142"/>
      <c r="L74" s="142"/>
      <c r="M74" s="142"/>
      <c r="N74" s="142"/>
      <c r="O74" s="142"/>
      <c r="P74" s="142"/>
      <c r="Q74" s="142"/>
      <c r="R74" s="142"/>
      <c r="S74" s="142"/>
      <c r="T74" s="142"/>
      <c r="U74" s="142"/>
      <c r="V74" s="142"/>
      <c r="W74" s="142"/>
      <c r="X74" s="142"/>
      <c r="Y74" s="142"/>
      <c r="Z74" s="142"/>
      <c r="AA74" s="142"/>
    </row>
    <row r="75" spans="1:28" hidden="1" outlineLevel="2">
      <c r="A75"/>
      <c r="B75" s="66" t="s">
        <v>13</v>
      </c>
      <c r="C75" s="66" t="s">
        <v>6</v>
      </c>
      <c r="D75" s="66" t="str">
        <f t="shared" si="8"/>
        <v>Halm - AF2016</v>
      </c>
      <c r="E75" s="142">
        <v>43.105849125508556</v>
      </c>
      <c r="F75" s="142">
        <v>43.414001894100927</v>
      </c>
      <c r="G75" s="142">
        <v>43.722154662693299</v>
      </c>
      <c r="H75" s="142">
        <v>44.29252732157299</v>
      </c>
      <c r="I75" s="142">
        <v>44.862899980452681</v>
      </c>
      <c r="J75" s="142">
        <v>45.433272639332372</v>
      </c>
      <c r="K75" s="142">
        <v>46.003645298212057</v>
      </c>
      <c r="L75" s="142">
        <v>46.574017957091755</v>
      </c>
      <c r="M75" s="142">
        <v>47.277957655065386</v>
      </c>
      <c r="N75" s="142">
        <v>47.981897353039024</v>
      </c>
      <c r="O75" s="142">
        <v>48.685837051012662</v>
      </c>
      <c r="P75" s="142">
        <v>49.389776748986293</v>
      </c>
      <c r="Q75" s="142">
        <v>50.093716446959924</v>
      </c>
      <c r="R75" s="142">
        <v>50.513427626273966</v>
      </c>
      <c r="S75" s="142">
        <v>50.933138805588001</v>
      </c>
      <c r="T75" s="142">
        <v>51.352849984902051</v>
      </c>
      <c r="U75" s="142">
        <v>51.772561164216093</v>
      </c>
      <c r="V75" s="142">
        <v>52.192272343530135</v>
      </c>
      <c r="W75" s="142">
        <v>52.584886840339252</v>
      </c>
      <c r="X75" s="142">
        <v>52.977501337148368</v>
      </c>
      <c r="Y75" s="142">
        <v>53.370115833957485</v>
      </c>
      <c r="Z75" s="142">
        <v>53.762730330766594</v>
      </c>
      <c r="AA75" s="142">
        <v>54.155344827575703</v>
      </c>
    </row>
    <row r="76" spans="1:28" hidden="1" outlineLevel="2">
      <c r="A76"/>
      <c r="B76" s="66" t="s">
        <v>12</v>
      </c>
      <c r="C76" s="66" t="s">
        <v>6</v>
      </c>
      <c r="D76" s="66" t="str">
        <f t="shared" si="8"/>
        <v>Træflis - AF2016</v>
      </c>
      <c r="E76" s="142">
        <v>50.357300380266999</v>
      </c>
      <c r="F76" s="142">
        <v>50.717291932360901</v>
      </c>
      <c r="G76" s="142">
        <v>51.077283484454789</v>
      </c>
      <c r="H76" s="142">
        <v>51.743606684080596</v>
      </c>
      <c r="I76" s="142">
        <v>52.409929883706404</v>
      </c>
      <c r="J76" s="142">
        <v>53.076253083332212</v>
      </c>
      <c r="K76" s="142">
        <v>53.742576282958019</v>
      </c>
      <c r="L76" s="142">
        <v>54.408899482583827</v>
      </c>
      <c r="M76" s="142">
        <v>55.231258942833399</v>
      </c>
      <c r="N76" s="142">
        <v>56.053618403082972</v>
      </c>
      <c r="O76" s="142">
        <v>56.875977863332544</v>
      </c>
      <c r="P76" s="142">
        <v>57.698337323582123</v>
      </c>
      <c r="Q76" s="142">
        <v>58.520696783831688</v>
      </c>
      <c r="R76" s="142">
        <v>59.011013582095757</v>
      </c>
      <c r="S76" s="142">
        <v>59.501330380359825</v>
      </c>
      <c r="T76" s="142">
        <v>59.991647178623893</v>
      </c>
      <c r="U76" s="142">
        <v>60.481963976887961</v>
      </c>
      <c r="V76" s="142">
        <v>60.972280775152022</v>
      </c>
      <c r="W76" s="142">
        <v>61.430942570489783</v>
      </c>
      <c r="X76" s="142">
        <v>61.88960436582753</v>
      </c>
      <c r="Y76" s="142">
        <v>62.348266161165284</v>
      </c>
      <c r="Z76" s="142">
        <v>62.806927956503039</v>
      </c>
      <c r="AA76" s="142">
        <v>63.265589751840778</v>
      </c>
    </row>
    <row r="77" spans="1:28" hidden="1" outlineLevel="2">
      <c r="A77"/>
      <c r="B77" s="66" t="s">
        <v>11</v>
      </c>
      <c r="C77" s="66" t="s">
        <v>6</v>
      </c>
      <c r="D77" s="66" t="str">
        <f t="shared" si="8"/>
        <v>Træpiller - AF2016</v>
      </c>
      <c r="E77" s="142">
        <v>66.743993568689774</v>
      </c>
      <c r="F77" s="142">
        <v>66.873920222970753</v>
      </c>
      <c r="G77" s="142">
        <v>67.003846877251718</v>
      </c>
      <c r="H77" s="142">
        <v>67.529352670628128</v>
      </c>
      <c r="I77" s="142">
        <v>68.054858464004539</v>
      </c>
      <c r="J77" s="142">
        <v>68.580364257380921</v>
      </c>
      <c r="K77" s="142">
        <v>69.105870050757346</v>
      </c>
      <c r="L77" s="142">
        <v>69.631375844133743</v>
      </c>
      <c r="M77" s="142">
        <v>70.359842689309431</v>
      </c>
      <c r="N77" s="142">
        <v>71.088309534485091</v>
      </c>
      <c r="O77" s="142">
        <v>71.816776379660766</v>
      </c>
      <c r="P77" s="142">
        <v>72.54524322483644</v>
      </c>
      <c r="Q77" s="142">
        <v>73.2737100700121</v>
      </c>
      <c r="R77" s="142">
        <v>73.626939922274588</v>
      </c>
      <c r="S77" s="142">
        <v>73.980169774537089</v>
      </c>
      <c r="T77" s="142">
        <v>74.33339962679959</v>
      </c>
      <c r="U77" s="142">
        <v>74.686629479062077</v>
      </c>
      <c r="V77" s="142">
        <v>75.03985933132455</v>
      </c>
      <c r="W77" s="142">
        <v>75.353010178801711</v>
      </c>
      <c r="X77" s="142">
        <v>75.666161026278871</v>
      </c>
      <c r="Y77" s="142">
        <v>75.979311873756004</v>
      </c>
      <c r="Z77" s="142">
        <v>76.292462721233164</v>
      </c>
      <c r="AA77" s="142">
        <v>76.605613568710339</v>
      </c>
    </row>
    <row r="78" spans="1:28" hidden="1" outlineLevel="2">
      <c r="A78"/>
      <c r="B78" s="66"/>
      <c r="C78" s="66"/>
      <c r="D78" s="66"/>
      <c r="E78" s="142"/>
      <c r="F78" s="142"/>
      <c r="G78" s="142"/>
      <c r="H78" s="142"/>
      <c r="I78" s="142"/>
      <c r="J78" s="142"/>
      <c r="K78" s="142"/>
      <c r="L78" s="142"/>
      <c r="M78" s="142"/>
      <c r="N78" s="142"/>
      <c r="O78" s="142"/>
      <c r="P78" s="142"/>
      <c r="Q78" s="142"/>
      <c r="R78" s="142"/>
      <c r="S78" s="142"/>
      <c r="T78" s="142"/>
      <c r="U78" s="142"/>
      <c r="V78" s="142"/>
      <c r="W78" s="142"/>
      <c r="X78" s="142"/>
      <c r="Y78" s="142"/>
      <c r="Z78" s="142"/>
      <c r="AA78" s="142"/>
    </row>
    <row r="79" spans="1:28" hidden="1" outlineLevel="2">
      <c r="A79"/>
      <c r="B79" s="140" t="s">
        <v>306</v>
      </c>
      <c r="C79" s="140"/>
      <c r="D79" s="140"/>
      <c r="E79" s="142"/>
      <c r="F79" s="142"/>
      <c r="G79" s="142"/>
      <c r="H79" s="142"/>
      <c r="I79" s="142"/>
      <c r="J79" s="142"/>
      <c r="K79" s="142"/>
      <c r="L79" s="142"/>
      <c r="M79" s="142"/>
      <c r="N79" s="142"/>
      <c r="O79" s="142"/>
      <c r="P79" s="142"/>
      <c r="Q79" s="142"/>
      <c r="R79" s="142"/>
      <c r="S79" s="142"/>
      <c r="T79" s="142"/>
      <c r="U79" s="142"/>
      <c r="V79" s="142"/>
      <c r="W79" s="142"/>
      <c r="X79" s="142"/>
      <c r="Y79" s="142"/>
      <c r="Z79" s="142"/>
      <c r="AA79" s="142"/>
    </row>
    <row r="80" spans="1:28" hidden="1" outlineLevel="2">
      <c r="A80"/>
      <c r="B80" s="66" t="s">
        <v>8</v>
      </c>
      <c r="C80" s="66" t="s">
        <v>6</v>
      </c>
      <c r="D80" s="66" t="str">
        <f>B80&amp;" - AF2016"</f>
        <v>Gasolie - AF2016</v>
      </c>
      <c r="E80" s="142"/>
      <c r="F80" s="142"/>
      <c r="G80" s="142"/>
      <c r="H80" s="142"/>
      <c r="I80" s="142"/>
      <c r="J80" s="142"/>
      <c r="K80" s="142"/>
      <c r="L80" s="142"/>
      <c r="M80" s="142"/>
      <c r="N80" s="142"/>
      <c r="O80" s="142"/>
      <c r="P80" s="142"/>
      <c r="Q80" s="142"/>
      <c r="R80" s="142"/>
      <c r="S80" s="142"/>
      <c r="T80" s="142"/>
      <c r="U80" s="142"/>
      <c r="V80" s="142"/>
      <c r="W80" s="142"/>
      <c r="X80" s="142"/>
      <c r="Y80" s="142"/>
      <c r="Z80" s="142"/>
      <c r="AA80" s="142"/>
    </row>
    <row r="81" spans="1:28" hidden="1" outlineLevel="2">
      <c r="A81"/>
      <c r="B81" s="66" t="s">
        <v>4</v>
      </c>
      <c r="C81" s="66" t="s">
        <v>6</v>
      </c>
      <c r="D81" s="66" t="str">
        <f t="shared" ref="D81:D87" si="9">B81&amp;" - AF2016"</f>
        <v>Naturgas - AF2016</v>
      </c>
      <c r="E81" s="142">
        <v>33.013029364673017</v>
      </c>
      <c r="F81" s="142">
        <v>34.102470897412843</v>
      </c>
      <c r="G81" s="142">
        <v>34.597156644420672</v>
      </c>
      <c r="H81" s="142">
        <v>36.332572206140789</v>
      </c>
      <c r="I81" s="142">
        <v>38.455152775305621</v>
      </c>
      <c r="J81" s="142">
        <v>40.935657303848217</v>
      </c>
      <c r="K81" s="142">
        <v>43.754745565259221</v>
      </c>
      <c r="L81" s="142">
        <v>46.885375239205068</v>
      </c>
      <c r="M81" s="142">
        <v>50.302508060785392</v>
      </c>
      <c r="N81" s="142">
        <v>53.984152592926108</v>
      </c>
      <c r="O81" s="142">
        <v>57.900550432064875</v>
      </c>
      <c r="P81" s="142">
        <v>62.040900809867452</v>
      </c>
      <c r="Q81" s="142">
        <v>66.418509183706178</v>
      </c>
      <c r="R81" s="142">
        <v>67.411693917135054</v>
      </c>
      <c r="S81" s="142">
        <v>68.333168460543561</v>
      </c>
      <c r="T81" s="142">
        <v>69.191820282138806</v>
      </c>
      <c r="U81" s="142">
        <v>69.995582526574395</v>
      </c>
      <c r="V81" s="142">
        <v>70.749279860448439</v>
      </c>
      <c r="W81" s="142">
        <v>71.45016882773416</v>
      </c>
      <c r="X81" s="142">
        <v>72.10489262353444</v>
      </c>
      <c r="Y81" s="142">
        <v>72.71061562747623</v>
      </c>
      <c r="Z81" s="142">
        <v>73.272099216530705</v>
      </c>
      <c r="AA81" s="142">
        <v>73.791932969984217</v>
      </c>
    </row>
    <row r="82" spans="1:28" hidden="1" outlineLevel="2">
      <c r="A82"/>
      <c r="B82" s="66" t="s">
        <v>327</v>
      </c>
      <c r="C82" s="66" t="s">
        <v>6</v>
      </c>
      <c r="D82" s="66" t="str">
        <f t="shared" si="9"/>
        <v>Naturgas (ekskl. sunk costs) - AF2016</v>
      </c>
      <c r="E82" s="142"/>
      <c r="F82" s="142"/>
      <c r="G82" s="142"/>
      <c r="H82" s="142"/>
      <c r="I82" s="142"/>
      <c r="J82" s="142"/>
      <c r="K82" s="142"/>
      <c r="L82" s="142"/>
      <c r="M82" s="142"/>
      <c r="N82" s="142"/>
      <c r="O82" s="142"/>
      <c r="P82" s="142"/>
      <c r="Q82" s="142"/>
      <c r="R82" s="142"/>
      <c r="S82" s="142"/>
      <c r="T82" s="142"/>
      <c r="U82" s="142"/>
      <c r="V82" s="142"/>
      <c r="W82" s="142"/>
      <c r="X82" s="142"/>
      <c r="Y82" s="142"/>
      <c r="Z82" s="142"/>
      <c r="AA82" s="142"/>
    </row>
    <row r="83" spans="1:28" hidden="1" outlineLevel="2">
      <c r="A83"/>
      <c r="B83" s="66" t="s">
        <v>13</v>
      </c>
      <c r="C83" s="66" t="s">
        <v>6</v>
      </c>
      <c r="D83" s="66" t="str">
        <f t="shared" si="9"/>
        <v>Halm - AF2016</v>
      </c>
      <c r="E83" s="142">
        <v>41.381615160488209</v>
      </c>
      <c r="F83" s="142">
        <v>41.677441818336888</v>
      </c>
      <c r="G83" s="142">
        <v>41.973268476185559</v>
      </c>
      <c r="H83" s="142">
        <v>42.520826228710071</v>
      </c>
      <c r="I83" s="142">
        <v>43.068383981234575</v>
      </c>
      <c r="J83" s="142">
        <v>43.615941733759072</v>
      </c>
      <c r="K83" s="142">
        <v>44.163499486283577</v>
      </c>
      <c r="L83" s="142">
        <v>44.679108317156796</v>
      </c>
      <c r="M83" s="142">
        <v>45.005075730463432</v>
      </c>
      <c r="N83" s="142">
        <v>45.331043143770081</v>
      </c>
      <c r="O83" s="142">
        <v>45.657010557076731</v>
      </c>
      <c r="P83" s="142">
        <v>45.982977970383374</v>
      </c>
      <c r="Q83" s="142">
        <v>46.598805997172029</v>
      </c>
      <c r="R83" s="142">
        <v>46.989235001185087</v>
      </c>
      <c r="S83" s="142">
        <v>47.379664005198151</v>
      </c>
      <c r="T83" s="142">
        <v>47.770093009211216</v>
      </c>
      <c r="U83" s="142">
        <v>48.160522013224274</v>
      </c>
      <c r="V83" s="142">
        <v>48.550951017237331</v>
      </c>
      <c r="W83" s="142">
        <v>48.916173804966746</v>
      </c>
      <c r="X83" s="142">
        <v>49.281396592696161</v>
      </c>
      <c r="Y83" s="142">
        <v>49.64661938042557</v>
      </c>
      <c r="Z83" s="142">
        <v>50.011842168154971</v>
      </c>
      <c r="AA83" s="142">
        <v>50.377064955884379</v>
      </c>
    </row>
    <row r="84" spans="1:28" hidden="1" outlineLevel="2">
      <c r="A84"/>
      <c r="B84" s="66" t="s">
        <v>12</v>
      </c>
      <c r="C84" s="66" t="s">
        <v>6</v>
      </c>
      <c r="D84" s="66" t="str">
        <f t="shared" si="9"/>
        <v>Træflis - AF2016</v>
      </c>
      <c r="E84" s="142"/>
      <c r="F84" s="142"/>
      <c r="G84" s="142"/>
      <c r="H84" s="142"/>
      <c r="I84" s="142"/>
      <c r="J84" s="142"/>
      <c r="K84" s="142"/>
      <c r="L84" s="142"/>
      <c r="M84" s="142"/>
      <c r="N84" s="142"/>
      <c r="O84" s="142"/>
      <c r="P84" s="142"/>
      <c r="Q84" s="142"/>
      <c r="R84" s="142"/>
      <c r="S84" s="142"/>
      <c r="T84" s="142"/>
      <c r="U84" s="142"/>
      <c r="V84" s="142"/>
      <c r="W84" s="142"/>
      <c r="X84" s="142"/>
      <c r="Y84" s="142"/>
      <c r="Z84" s="142"/>
      <c r="AA84" s="142"/>
    </row>
    <row r="85" spans="1:28" hidden="1" outlineLevel="2">
      <c r="A85"/>
      <c r="B85" s="66" t="s">
        <v>11</v>
      </c>
      <c r="C85" s="66" t="s">
        <v>6</v>
      </c>
      <c r="D85" s="66" t="str">
        <f t="shared" si="9"/>
        <v>Træpiller - AF2016</v>
      </c>
      <c r="E85" s="142">
        <v>71.163492013904701</v>
      </c>
      <c r="F85" s="142">
        <v>71.287724394036317</v>
      </c>
      <c r="G85" s="142">
        <v>71.411956774167933</v>
      </c>
      <c r="H85" s="142">
        <v>71.970460455668515</v>
      </c>
      <c r="I85" s="142">
        <v>72.528964137169083</v>
      </c>
      <c r="J85" s="142">
        <v>73.087467818669651</v>
      </c>
      <c r="K85" s="142">
        <v>73.645971500170219</v>
      </c>
      <c r="L85" s="142">
        <v>74.204475181670816</v>
      </c>
      <c r="M85" s="142">
        <v>74.982169196799774</v>
      </c>
      <c r="N85" s="142">
        <v>75.759863211928717</v>
      </c>
      <c r="O85" s="142">
        <v>76.537557227057661</v>
      </c>
      <c r="P85" s="142">
        <v>77.315251242186619</v>
      </c>
      <c r="Q85" s="142">
        <v>78.092945257315549</v>
      </c>
      <c r="R85" s="142">
        <v>78.458541275136909</v>
      </c>
      <c r="S85" s="142">
        <v>78.824137292958284</v>
      </c>
      <c r="T85" s="142">
        <v>79.189733310779658</v>
      </c>
      <c r="U85" s="142">
        <v>79.555329328601019</v>
      </c>
      <c r="V85" s="142">
        <v>79.920925346422408</v>
      </c>
      <c r="W85" s="142">
        <v>80.243021668090492</v>
      </c>
      <c r="X85" s="142">
        <v>80.565117989758562</v>
      </c>
      <c r="Y85" s="142">
        <v>80.887214311426632</v>
      </c>
      <c r="Z85" s="142">
        <v>81.209310633094702</v>
      </c>
      <c r="AA85" s="142">
        <v>81.531406954762744</v>
      </c>
    </row>
    <row r="86" spans="1:28" hidden="1" outlineLevel="2">
      <c r="A86"/>
      <c r="B86" s="3"/>
      <c r="C86" s="3"/>
      <c r="D86" s="3"/>
      <c r="E86" s="142"/>
      <c r="F86" s="142"/>
      <c r="G86" s="142"/>
      <c r="H86" s="142"/>
      <c r="I86" s="142"/>
      <c r="J86" s="142"/>
      <c r="K86" s="142"/>
      <c r="L86" s="142"/>
      <c r="M86" s="142"/>
      <c r="N86" s="142"/>
      <c r="O86" s="142"/>
      <c r="P86" s="142"/>
      <c r="Q86" s="142"/>
      <c r="R86" s="142"/>
      <c r="S86" s="142"/>
      <c r="T86" s="142"/>
      <c r="U86" s="142"/>
      <c r="V86" s="142"/>
      <c r="W86" s="142"/>
      <c r="X86" s="142"/>
      <c r="Y86" s="142"/>
      <c r="Z86" s="142"/>
      <c r="AA86" s="142"/>
    </row>
    <row r="87" spans="1:28" hidden="1" outlineLevel="2">
      <c r="A87"/>
      <c r="B87" s="3" t="s">
        <v>17</v>
      </c>
      <c r="C87" s="3" t="s">
        <v>18</v>
      </c>
      <c r="D87" s="66" t="str">
        <f t="shared" si="9"/>
        <v>CO2-kvoter - AF2016</v>
      </c>
      <c r="E87" s="142">
        <v>36.401200011972705</v>
      </c>
      <c r="F87" s="142">
        <v>42.812309371555884</v>
      </c>
      <c r="G87" s="142">
        <v>51.761983289264492</v>
      </c>
      <c r="H87" s="142">
        <v>62.163460933844341</v>
      </c>
      <c r="I87" s="142">
        <v>74.18804634082781</v>
      </c>
      <c r="J87" s="142">
        <v>87.722048849228287</v>
      </c>
      <c r="K87" s="142">
        <v>102.6816293696499</v>
      </c>
      <c r="L87" s="142">
        <v>118.9622854625181</v>
      </c>
      <c r="M87" s="142">
        <v>136.46606284668266</v>
      </c>
      <c r="N87" s="142">
        <v>155.10499788164276</v>
      </c>
      <c r="O87" s="142">
        <v>174.76799287079265</v>
      </c>
      <c r="P87" s="142">
        <v>195.40298134302651</v>
      </c>
      <c r="Q87" s="142">
        <v>217.03583858037547</v>
      </c>
      <c r="R87" s="142">
        <v>226.47985529533059</v>
      </c>
      <c r="S87" s="142">
        <v>235.45216616654969</v>
      </c>
      <c r="T87" s="142">
        <v>243.9878223482965</v>
      </c>
      <c r="U87" s="142">
        <v>252.12062331628755</v>
      </c>
      <c r="V87" s="142">
        <v>259.87482489667377</v>
      </c>
      <c r="W87" s="142">
        <v>267.24775909924801</v>
      </c>
      <c r="X87" s="142">
        <v>274.26982105180821</v>
      </c>
      <c r="Y87" s="142">
        <v>280.9368804321644</v>
      </c>
      <c r="Z87" s="142">
        <v>287.2723312539257</v>
      </c>
      <c r="AA87" s="142">
        <v>293.29167375726428</v>
      </c>
    </row>
    <row r="88" spans="1:28" s="12" customFormat="1" hidden="1" outlineLevel="2">
      <c r="B88" s="3"/>
      <c r="C88" s="3"/>
      <c r="D88" s="66"/>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row>
    <row r="89" spans="1:28" hidden="1" outlineLevel="1" collapsed="1">
      <c r="A89"/>
      <c r="E89"/>
      <c r="F89"/>
      <c r="G89"/>
      <c r="H89"/>
      <c r="I89"/>
      <c r="J89"/>
      <c r="K89"/>
      <c r="L89"/>
      <c r="M89"/>
      <c r="N89"/>
      <c r="O89"/>
      <c r="P89"/>
      <c r="Q89"/>
      <c r="R89"/>
      <c r="S89"/>
      <c r="T89"/>
      <c r="U89"/>
      <c r="V89"/>
      <c r="W89"/>
      <c r="X89"/>
      <c r="Y89"/>
      <c r="Z89"/>
      <c r="AA89"/>
      <c r="AB89"/>
    </row>
    <row r="90" spans="1:28" s="12" customFormat="1" hidden="1" outlineLevel="1">
      <c r="B90" s="1" t="s">
        <v>399</v>
      </c>
    </row>
    <row r="91" spans="1:28" s="12" customFormat="1" hidden="1" outlineLevel="1"/>
    <row r="92" spans="1:28" s="12" customFormat="1" hidden="1" outlineLevel="1">
      <c r="B92" s="134" t="s">
        <v>251</v>
      </c>
      <c r="C92" s="134" t="s">
        <v>1</v>
      </c>
      <c r="D92" s="134" t="s">
        <v>328</v>
      </c>
      <c r="E92" s="139">
        <f t="shared" ref="E92:AA92" si="10">E$6</f>
        <v>2018</v>
      </c>
      <c r="F92" s="139">
        <f t="shared" si="10"/>
        <v>2019</v>
      </c>
      <c r="G92" s="139">
        <f t="shared" si="10"/>
        <v>2020</v>
      </c>
      <c r="H92" s="139">
        <f t="shared" si="10"/>
        <v>2021</v>
      </c>
      <c r="I92" s="139">
        <f t="shared" si="10"/>
        <v>2022</v>
      </c>
      <c r="J92" s="139">
        <f t="shared" si="10"/>
        <v>2023</v>
      </c>
      <c r="K92" s="139">
        <f t="shared" si="10"/>
        <v>2024</v>
      </c>
      <c r="L92" s="139">
        <f t="shared" si="10"/>
        <v>2025</v>
      </c>
      <c r="M92" s="139">
        <f t="shared" si="10"/>
        <v>2026</v>
      </c>
      <c r="N92" s="139">
        <f t="shared" si="10"/>
        <v>2027</v>
      </c>
      <c r="O92" s="139">
        <f t="shared" si="10"/>
        <v>2028</v>
      </c>
      <c r="P92" s="139">
        <f t="shared" si="10"/>
        <v>2029</v>
      </c>
      <c r="Q92" s="139">
        <f t="shared" si="10"/>
        <v>2030</v>
      </c>
      <c r="R92" s="139">
        <f t="shared" si="10"/>
        <v>2031</v>
      </c>
      <c r="S92" s="139">
        <f t="shared" si="10"/>
        <v>2032</v>
      </c>
      <c r="T92" s="139">
        <f t="shared" si="10"/>
        <v>2033</v>
      </c>
      <c r="U92" s="139">
        <f t="shared" si="10"/>
        <v>2034</v>
      </c>
      <c r="V92" s="139">
        <f t="shared" si="10"/>
        <v>2035</v>
      </c>
      <c r="W92" s="139">
        <f t="shared" si="10"/>
        <v>2036</v>
      </c>
      <c r="X92" s="139">
        <f t="shared" si="10"/>
        <v>2037</v>
      </c>
      <c r="Y92" s="139">
        <f t="shared" si="10"/>
        <v>2038</v>
      </c>
      <c r="Z92" s="139">
        <f t="shared" si="10"/>
        <v>2039</v>
      </c>
      <c r="AA92" s="139">
        <f t="shared" si="10"/>
        <v>2040</v>
      </c>
    </row>
    <row r="93" spans="1:28" s="12" customFormat="1" hidden="1" outlineLevel="1">
      <c r="B93" s="140" t="s">
        <v>307</v>
      </c>
      <c r="C93" s="140"/>
    </row>
    <row r="94" spans="1:28" s="12" customFormat="1" hidden="1" outlineLevel="1">
      <c r="B94" s="66" t="s">
        <v>2</v>
      </c>
      <c r="C94" s="66" t="s">
        <v>6</v>
      </c>
      <c r="D94" s="189" t="str">
        <f>B94&amp;" - AF2017"</f>
        <v>Kul - AF2017</v>
      </c>
      <c r="E94" s="142">
        <v>17.837290765856313</v>
      </c>
      <c r="F94" s="142">
        <v>16.431601636439481</v>
      </c>
      <c r="G94" s="142">
        <v>15.777934517093199</v>
      </c>
      <c r="H94" s="142">
        <v>15.80246809670672</v>
      </c>
      <c r="I94" s="142">
        <v>15.964793822818319</v>
      </c>
      <c r="J94" s="142">
        <v>16.234629765279038</v>
      </c>
      <c r="K94" s="142">
        <v>16.767748324887172</v>
      </c>
      <c r="L94" s="142">
        <v>17.334620920060896</v>
      </c>
      <c r="M94" s="142">
        <v>17.963177076024863</v>
      </c>
      <c r="N94" s="142">
        <v>18.629153252598709</v>
      </c>
      <c r="O94" s="142">
        <v>19.330612240803706</v>
      </c>
      <c r="P94" s="142">
        <v>20.068707293010856</v>
      </c>
      <c r="Q94" s="142">
        <v>20.841949539493701</v>
      </c>
      <c r="R94" s="142">
        <v>20.981167503911685</v>
      </c>
      <c r="S94" s="142">
        <v>21.109194015382876</v>
      </c>
      <c r="T94" s="142">
        <v>21.225615590447457</v>
      </c>
      <c r="U94" s="142">
        <v>21.331479872767488</v>
      </c>
      <c r="V94" s="142">
        <v>21.425432005701641</v>
      </c>
      <c r="W94" s="142">
        <v>21.510892861235408</v>
      </c>
      <c r="X94" s="142">
        <v>21.586462110787917</v>
      </c>
      <c r="Y94" s="142">
        <v>21.652027601825115</v>
      </c>
      <c r="Z94" s="142">
        <v>21.708970319143202</v>
      </c>
      <c r="AA94" s="142">
        <v>21.755429845595735</v>
      </c>
    </row>
    <row r="95" spans="1:28" s="12" customFormat="1" hidden="1" outlineLevel="1">
      <c r="B95" s="66" t="s">
        <v>7</v>
      </c>
      <c r="C95" s="66" t="s">
        <v>6</v>
      </c>
      <c r="D95" s="189" t="str">
        <f>B95&amp;" - AF2017"</f>
        <v>Fuelolie - AF2017</v>
      </c>
      <c r="E95" s="142">
        <v>46.279496009356066</v>
      </c>
      <c r="F95" s="142">
        <v>43.527224649408637</v>
      </c>
      <c r="G95" s="142">
        <v>44.856706879000015</v>
      </c>
      <c r="H95" s="142">
        <v>48.945138834129551</v>
      </c>
      <c r="I95" s="142">
        <v>54.078482095279782</v>
      </c>
      <c r="J95" s="142">
        <v>59.818750817643533</v>
      </c>
      <c r="K95" s="142">
        <v>66.082327269428163</v>
      </c>
      <c r="L95" s="142">
        <v>72.856875663778723</v>
      </c>
      <c r="M95" s="142">
        <v>80.283094915937326</v>
      </c>
      <c r="N95" s="142">
        <v>88.203774639581951</v>
      </c>
      <c r="O95" s="142">
        <v>96.590150760377583</v>
      </c>
      <c r="P95" s="142">
        <v>105.43390198545835</v>
      </c>
      <c r="Q95" s="142">
        <v>114.7125573864456</v>
      </c>
      <c r="R95" s="142">
        <v>116.71658563615323</v>
      </c>
      <c r="S95" s="142">
        <v>118.607184111601</v>
      </c>
      <c r="T95" s="142">
        <v>120.38322205003517</v>
      </c>
      <c r="U95" s="142">
        <v>122.0526933057432</v>
      </c>
      <c r="V95" s="142">
        <v>123.60817877293094</v>
      </c>
      <c r="W95" s="142">
        <v>125.07288829876875</v>
      </c>
      <c r="X95" s="142">
        <v>126.43902828109417</v>
      </c>
      <c r="Y95" s="142">
        <v>127.70692548311605</v>
      </c>
      <c r="Z95" s="142">
        <v>128.88666552965879</v>
      </c>
      <c r="AA95" s="142">
        <v>129.96691445850479</v>
      </c>
    </row>
    <row r="96" spans="1:28" s="12" customFormat="1" hidden="1" outlineLevel="1">
      <c r="B96" s="66" t="s">
        <v>8</v>
      </c>
      <c r="C96" s="66" t="s">
        <v>6</v>
      </c>
      <c r="D96" s="189" t="str">
        <f t="shared" ref="D96:D111" si="11">B96&amp;" - AF2017"</f>
        <v>Gasolie - AF2017</v>
      </c>
      <c r="E96" s="142">
        <v>85.170200966648196</v>
      </c>
      <c r="F96" s="142">
        <v>82.417929606700767</v>
      </c>
      <c r="G96" s="142">
        <v>83.747411836292144</v>
      </c>
      <c r="H96" s="142">
        <v>87.835843791421681</v>
      </c>
      <c r="I96" s="142">
        <v>92.969187052571911</v>
      </c>
      <c r="J96" s="142">
        <v>98.709455774935662</v>
      </c>
      <c r="K96" s="142">
        <v>104.97303222672029</v>
      </c>
      <c r="L96" s="142">
        <v>111.74758062107085</v>
      </c>
      <c r="M96" s="142">
        <v>119.17379987322946</v>
      </c>
      <c r="N96" s="142">
        <v>127.09447959687408</v>
      </c>
      <c r="O96" s="142">
        <v>135.4808557176697</v>
      </c>
      <c r="P96" s="142">
        <v>144.32460694275048</v>
      </c>
      <c r="Q96" s="142">
        <v>153.60326234373773</v>
      </c>
      <c r="R96" s="142">
        <v>155.60729059344536</v>
      </c>
      <c r="S96" s="142">
        <v>157.49788906889313</v>
      </c>
      <c r="T96" s="142">
        <v>159.2739270073273</v>
      </c>
      <c r="U96" s="142">
        <v>160.94339826303533</v>
      </c>
      <c r="V96" s="142">
        <v>162.49888373022307</v>
      </c>
      <c r="W96" s="142">
        <v>163.96359325606088</v>
      </c>
      <c r="X96" s="142">
        <v>165.3297332383863</v>
      </c>
      <c r="Y96" s="142">
        <v>166.59763044040818</v>
      </c>
      <c r="Z96" s="142">
        <v>167.7773704869509</v>
      </c>
      <c r="AA96" s="142">
        <v>168.8576194157969</v>
      </c>
    </row>
    <row r="97" spans="2:27" s="12" customFormat="1" hidden="1" outlineLevel="1">
      <c r="B97" s="66" t="s">
        <v>4</v>
      </c>
      <c r="C97" s="66" t="s">
        <v>6</v>
      </c>
      <c r="D97" s="189" t="str">
        <f t="shared" si="11"/>
        <v>Naturgas - AF2017</v>
      </c>
      <c r="E97" s="142">
        <v>29.400973987469058</v>
      </c>
      <c r="F97" s="142">
        <v>29.267970845368435</v>
      </c>
      <c r="G97" s="142">
        <v>30.118122785325042</v>
      </c>
      <c r="H97" s="142">
        <v>31.877309302427733</v>
      </c>
      <c r="I97" s="142">
        <v>34.679578030223446</v>
      </c>
      <c r="J97" s="142">
        <v>37.906615843615313</v>
      </c>
      <c r="K97" s="142">
        <v>41.521858509570485</v>
      </c>
      <c r="L97" s="142">
        <v>45.454752071039948</v>
      </c>
      <c r="M97" s="142">
        <v>49.782260154245051</v>
      </c>
      <c r="N97" s="142">
        <v>54.414473600471396</v>
      </c>
      <c r="O97" s="142">
        <v>59.333531840117494</v>
      </c>
      <c r="P97" s="142">
        <v>64.533302031588832</v>
      </c>
      <c r="Q97" s="142">
        <v>69.999817415857208</v>
      </c>
      <c r="R97" s="142">
        <v>71.837992771141117</v>
      </c>
      <c r="S97" s="142">
        <v>73.611958733008336</v>
      </c>
      <c r="T97" s="142">
        <v>75.321066723594726</v>
      </c>
      <c r="U97" s="142">
        <v>76.969849115235789</v>
      </c>
      <c r="V97" s="142">
        <v>78.554088657015484</v>
      </c>
      <c r="W97" s="142">
        <v>79.381559757394157</v>
      </c>
      <c r="X97" s="142">
        <v>80.153228747178431</v>
      </c>
      <c r="Y97" s="142">
        <v>80.869276539846211</v>
      </c>
      <c r="Z97" s="142">
        <v>81.53542316798179</v>
      </c>
      <c r="AA97" s="142">
        <v>82.145231938061727</v>
      </c>
    </row>
    <row r="98" spans="2:27" s="12" customFormat="1" hidden="1" outlineLevel="1">
      <c r="B98" s="66" t="s">
        <v>327</v>
      </c>
      <c r="C98" s="66" t="s">
        <v>6</v>
      </c>
      <c r="D98" s="189" t="str">
        <f t="shared" si="11"/>
        <v>Naturgas (ekskl. sunk costs) - AF2017</v>
      </c>
      <c r="E98" s="142">
        <v>28.007878019709572</v>
      </c>
      <c r="F98" s="142">
        <v>27.874874877608949</v>
      </c>
      <c r="G98" s="142">
        <v>28.725026817565556</v>
      </c>
      <c r="H98" s="142">
        <v>30.484213334668247</v>
      </c>
      <c r="I98" s="142">
        <v>33.286482062463961</v>
      </c>
      <c r="J98" s="142">
        <v>36.513519875855827</v>
      </c>
      <c r="K98" s="142">
        <v>40.128762541811</v>
      </c>
      <c r="L98" s="142">
        <v>44.061656103280463</v>
      </c>
      <c r="M98" s="142">
        <v>48.389164186485566</v>
      </c>
      <c r="N98" s="142">
        <v>53.021377632711911</v>
      </c>
      <c r="O98" s="142">
        <v>57.940435872358009</v>
      </c>
      <c r="P98" s="142">
        <v>63.140206063829346</v>
      </c>
      <c r="Q98" s="142">
        <v>68.606721448097716</v>
      </c>
      <c r="R98" s="142">
        <v>70.444896803381624</v>
      </c>
      <c r="S98" s="142">
        <v>72.218862765248844</v>
      </c>
      <c r="T98" s="142">
        <v>73.927970755835247</v>
      </c>
      <c r="U98" s="142">
        <v>75.576753147476296</v>
      </c>
      <c r="V98" s="142">
        <v>77.160992689256005</v>
      </c>
      <c r="W98" s="142">
        <v>77.988463789634665</v>
      </c>
      <c r="X98" s="142">
        <v>78.760132779418939</v>
      </c>
      <c r="Y98" s="142">
        <v>79.476180572086719</v>
      </c>
      <c r="Z98" s="142">
        <v>80.142327200222297</v>
      </c>
      <c r="AA98" s="142">
        <v>80.752135970302248</v>
      </c>
    </row>
    <row r="99" spans="2:27" s="12" customFormat="1" hidden="1" outlineLevel="1">
      <c r="B99" s="66" t="s">
        <v>13</v>
      </c>
      <c r="C99" s="66" t="s">
        <v>6</v>
      </c>
      <c r="D99" s="189" t="str">
        <f t="shared" si="11"/>
        <v>Halm - AF2017</v>
      </c>
      <c r="E99" s="142">
        <v>42.28620682644145</v>
      </c>
      <c r="F99" s="142">
        <v>42.331017210467529</v>
      </c>
      <c r="G99" s="142">
        <v>42.536489408860994</v>
      </c>
      <c r="H99" s="142">
        <v>42.92143844856961</v>
      </c>
      <c r="I99" s="142">
        <v>43.354439585434754</v>
      </c>
      <c r="J99" s="142">
        <v>43.816577616854588</v>
      </c>
      <c r="K99" s="142">
        <v>44.305093735019952</v>
      </c>
      <c r="L99" s="142">
        <v>44.823805933300697</v>
      </c>
      <c r="M99" s="142">
        <v>45.316211223359431</v>
      </c>
      <c r="N99" s="142">
        <v>45.831276173980534</v>
      </c>
      <c r="O99" s="142">
        <v>46.367186741581676</v>
      </c>
      <c r="P99" s="142">
        <v>46.922350690998172</v>
      </c>
      <c r="Q99" s="142">
        <v>47.495453627440988</v>
      </c>
      <c r="R99" s="142">
        <v>47.723037207437464</v>
      </c>
      <c r="S99" s="142">
        <v>47.945691476895838</v>
      </c>
      <c r="T99" s="142">
        <v>48.163519955418984</v>
      </c>
      <c r="U99" s="142">
        <v>48.376625042924886</v>
      </c>
      <c r="V99" s="142">
        <v>48.585107989794352</v>
      </c>
      <c r="W99" s="142">
        <v>48.790391822929678</v>
      </c>
      <c r="X99" s="142">
        <v>48.991180231474509</v>
      </c>
      <c r="Y99" s="142">
        <v>49.187558337923058</v>
      </c>
      <c r="Z99" s="142">
        <v>49.379610823869598</v>
      </c>
      <c r="AA99" s="142">
        <v>49.567421875219949</v>
      </c>
    </row>
    <row r="100" spans="2:27" s="12" customFormat="1" hidden="1" outlineLevel="1">
      <c r="B100" s="66" t="s">
        <v>12</v>
      </c>
      <c r="C100" s="66" t="s">
        <v>6</v>
      </c>
      <c r="D100" s="189" t="str">
        <f t="shared" si="11"/>
        <v>Træflis - AF2017</v>
      </c>
      <c r="E100" s="142">
        <v>49.399774329954965</v>
      </c>
      <c r="F100" s="142">
        <v>49.452122909424688</v>
      </c>
      <c r="G100" s="142">
        <v>49.692160524370323</v>
      </c>
      <c r="H100" s="142">
        <v>50.141867346459826</v>
      </c>
      <c r="I100" s="142">
        <v>50.647709796068639</v>
      </c>
      <c r="J100" s="142">
        <v>51.187590673895549</v>
      </c>
      <c r="K100" s="142">
        <v>51.758287073621439</v>
      </c>
      <c r="L100" s="142">
        <v>52.364259267874651</v>
      </c>
      <c r="M100" s="142">
        <v>52.939499092709617</v>
      </c>
      <c r="N100" s="142">
        <v>53.541210483622116</v>
      </c>
      <c r="O100" s="142">
        <v>54.167274230819714</v>
      </c>
      <c r="P100" s="142">
        <v>54.815830246493192</v>
      </c>
      <c r="Q100" s="142">
        <v>55.485343022711433</v>
      </c>
      <c r="R100" s="142">
        <v>55.751211690931619</v>
      </c>
      <c r="S100" s="142">
        <v>56.011321818803552</v>
      </c>
      <c r="T100" s="142">
        <v>56.265794340442739</v>
      </c>
      <c r="U100" s="142">
        <v>56.514748881921598</v>
      </c>
      <c r="V100" s="142">
        <v>56.758303726395269</v>
      </c>
      <c r="W100" s="142">
        <v>56.99812128846925</v>
      </c>
      <c r="X100" s="142">
        <v>57.232687186301995</v>
      </c>
      <c r="Y100" s="142">
        <v>57.46210086205965</v>
      </c>
      <c r="Z100" s="142">
        <v>57.686461242838313</v>
      </c>
      <c r="AA100" s="142">
        <v>57.905866676658817</v>
      </c>
    </row>
    <row r="101" spans="2:27" s="12" customFormat="1" hidden="1" outlineLevel="1">
      <c r="B101" s="66" t="s">
        <v>11</v>
      </c>
      <c r="C101" s="66" t="s">
        <v>6</v>
      </c>
      <c r="D101" s="189" t="str">
        <f t="shared" si="11"/>
        <v>Træpiller - AF2017</v>
      </c>
      <c r="E101" s="142">
        <v>64.718997175531499</v>
      </c>
      <c r="F101" s="142">
        <v>64.626068183860795</v>
      </c>
      <c r="G101" s="142">
        <v>64.813574142205724</v>
      </c>
      <c r="H101" s="142">
        <v>65.211151197828997</v>
      </c>
      <c r="I101" s="142">
        <v>65.688618282530783</v>
      </c>
      <c r="J101" s="142">
        <v>66.211400370628169</v>
      </c>
      <c r="K101" s="142">
        <v>66.773707538198906</v>
      </c>
      <c r="L101" s="142">
        <v>67.381065629931086</v>
      </c>
      <c r="M101" s="142">
        <v>68.014120554661602</v>
      </c>
      <c r="N101" s="142">
        <v>68.685432460637841</v>
      </c>
      <c r="O101" s="142">
        <v>69.39201474223492</v>
      </c>
      <c r="P101" s="142">
        <v>70.131237586125181</v>
      </c>
      <c r="Q101" s="142">
        <v>70.900925563168968</v>
      </c>
      <c r="R101" s="142">
        <v>71.107436895008576</v>
      </c>
      <c r="S101" s="142">
        <v>71.304962772403215</v>
      </c>
      <c r="T101" s="142">
        <v>71.493650475673078</v>
      </c>
      <c r="U101" s="142">
        <v>71.67364757733003</v>
      </c>
      <c r="V101" s="142">
        <v>71.8451017817425</v>
      </c>
      <c r="W101" s="142">
        <v>72.005349837449714</v>
      </c>
      <c r="X101" s="142">
        <v>72.157470983213926</v>
      </c>
      <c r="Y101" s="142">
        <v>72.301622721173175</v>
      </c>
      <c r="Z101" s="142">
        <v>72.437961456496822</v>
      </c>
      <c r="AA101" s="142">
        <v>72.566642409478035</v>
      </c>
    </row>
    <row r="102" spans="2:27" s="12" customFormat="1" hidden="1" outlineLevel="1">
      <c r="B102" s="66"/>
      <c r="C102" s="66"/>
      <c r="D102" s="189"/>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row>
    <row r="103" spans="2:27" s="12" customFormat="1" hidden="1" outlineLevel="1">
      <c r="B103" s="140" t="s">
        <v>306</v>
      </c>
      <c r="C103" s="140"/>
      <c r="D103" s="189"/>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row>
    <row r="104" spans="2:27" s="12" customFormat="1" hidden="1" outlineLevel="1">
      <c r="B104" s="66" t="s">
        <v>8</v>
      </c>
      <c r="C104" s="66" t="s">
        <v>6</v>
      </c>
      <c r="D104" s="189" t="str">
        <f t="shared" si="11"/>
        <v>Gasolie - AF2017</v>
      </c>
      <c r="E104" s="142">
        <v>97.856728502610622</v>
      </c>
      <c r="F104" s="142">
        <v>95.104457142663193</v>
      </c>
      <c r="G104" s="142">
        <v>96.433939372254571</v>
      </c>
      <c r="H104" s="142">
        <v>100.52237132738409</v>
      </c>
      <c r="I104" s="142">
        <v>105.65571458853432</v>
      </c>
      <c r="J104" s="142">
        <v>111.39598331089809</v>
      </c>
      <c r="K104" s="142">
        <v>117.6595597626827</v>
      </c>
      <c r="L104" s="142">
        <v>124.43410815703328</v>
      </c>
      <c r="M104" s="142">
        <v>131.86032740919188</v>
      </c>
      <c r="N104" s="142">
        <v>139.78100713283649</v>
      </c>
      <c r="O104" s="142">
        <v>148.16738325363212</v>
      </c>
      <c r="P104" s="142">
        <v>157.0111344787129</v>
      </c>
      <c r="Q104" s="142">
        <v>166.28978987970015</v>
      </c>
      <c r="R104" s="142">
        <v>168.29381812940778</v>
      </c>
      <c r="S104" s="142">
        <v>170.18441660485556</v>
      </c>
      <c r="T104" s="142">
        <v>171.96045454328973</v>
      </c>
      <c r="U104" s="142">
        <v>173.62992579899776</v>
      </c>
      <c r="V104" s="142">
        <v>175.1854112661855</v>
      </c>
      <c r="W104" s="142">
        <v>176.6501207920233</v>
      </c>
      <c r="X104" s="142">
        <v>178.01626077434872</v>
      </c>
      <c r="Y104" s="142">
        <v>179.28415797637061</v>
      </c>
      <c r="Z104" s="142">
        <v>180.46389802291333</v>
      </c>
      <c r="AA104" s="142">
        <v>181.54414695175933</v>
      </c>
    </row>
    <row r="105" spans="2:27" s="12" customFormat="1" hidden="1" outlineLevel="1">
      <c r="B105" s="66" t="s">
        <v>4</v>
      </c>
      <c r="C105" s="66" t="s">
        <v>6</v>
      </c>
      <c r="D105" s="189" t="str">
        <f t="shared" si="11"/>
        <v>Naturgas - AF2017</v>
      </c>
      <c r="E105" s="142">
        <v>36.342814816049163</v>
      </c>
      <c r="F105" s="142">
        <v>36.209811673948536</v>
      </c>
      <c r="G105" s="142">
        <v>37.059963613905147</v>
      </c>
      <c r="H105" s="142">
        <v>38.819150131007838</v>
      </c>
      <c r="I105" s="142">
        <v>41.621418858803551</v>
      </c>
      <c r="J105" s="142">
        <v>44.848456672195418</v>
      </c>
      <c r="K105" s="142">
        <v>48.46369933815059</v>
      </c>
      <c r="L105" s="142">
        <v>52.396592899620053</v>
      </c>
      <c r="M105" s="142">
        <v>56.724100982825156</v>
      </c>
      <c r="N105" s="142">
        <v>61.356314429051501</v>
      </c>
      <c r="O105" s="142">
        <v>66.275372668697599</v>
      </c>
      <c r="P105" s="142">
        <v>71.47514286016893</v>
      </c>
      <c r="Q105" s="142">
        <v>76.941658244437306</v>
      </c>
      <c r="R105" s="142">
        <v>78.779833599721215</v>
      </c>
      <c r="S105" s="142">
        <v>80.553799561588434</v>
      </c>
      <c r="T105" s="142">
        <v>82.262907552174823</v>
      </c>
      <c r="U105" s="142">
        <v>83.911689943815887</v>
      </c>
      <c r="V105" s="142">
        <v>85.495929485595582</v>
      </c>
      <c r="W105" s="142">
        <v>86.323400585974255</v>
      </c>
      <c r="X105" s="142">
        <v>87.095069575758529</v>
      </c>
      <c r="Y105" s="142">
        <v>87.811117368426309</v>
      </c>
      <c r="Z105" s="142">
        <v>88.477263996561888</v>
      </c>
      <c r="AA105" s="142">
        <v>89.087072766641825</v>
      </c>
    </row>
    <row r="106" spans="2:27" s="12" customFormat="1" hidden="1" outlineLevel="1">
      <c r="B106" s="66" t="s">
        <v>327</v>
      </c>
      <c r="C106" s="66" t="s">
        <v>6</v>
      </c>
      <c r="D106" s="189" t="str">
        <f t="shared" si="11"/>
        <v>Naturgas (ekskl. sunk costs) - AF2017</v>
      </c>
      <c r="E106" s="142">
        <v>29.471789374223775</v>
      </c>
      <c r="F106" s="142">
        <v>29.338786232123155</v>
      </c>
      <c r="G106" s="142">
        <v>30.188938172079759</v>
      </c>
      <c r="H106" s="142">
        <v>31.94812468918245</v>
      </c>
      <c r="I106" s="142">
        <v>34.750393416978163</v>
      </c>
      <c r="J106" s="142">
        <v>37.97743123037003</v>
      </c>
      <c r="K106" s="142">
        <v>41.592673896325202</v>
      </c>
      <c r="L106" s="142">
        <v>45.525567457794665</v>
      </c>
      <c r="M106" s="142">
        <v>49.853075540999768</v>
      </c>
      <c r="N106" s="142">
        <v>54.485288987226113</v>
      </c>
      <c r="O106" s="142">
        <v>59.404347226872211</v>
      </c>
      <c r="P106" s="142">
        <v>64.604117418343549</v>
      </c>
      <c r="Q106" s="142">
        <v>70.070632802611925</v>
      </c>
      <c r="R106" s="142">
        <v>71.908808157895834</v>
      </c>
      <c r="S106" s="142">
        <v>73.682774119763053</v>
      </c>
      <c r="T106" s="142">
        <v>75.391882110349442</v>
      </c>
      <c r="U106" s="142">
        <v>77.040664501990506</v>
      </c>
      <c r="V106" s="142">
        <v>78.624904043770201</v>
      </c>
      <c r="W106" s="142">
        <v>79.452375144148874</v>
      </c>
      <c r="X106" s="142">
        <v>80.224044133933148</v>
      </c>
      <c r="Y106" s="142">
        <v>80.940091926600928</v>
      </c>
      <c r="Z106" s="142">
        <v>81.606238554736507</v>
      </c>
      <c r="AA106" s="142">
        <v>82.216047324816444</v>
      </c>
    </row>
    <row r="107" spans="2:27" s="12" customFormat="1" hidden="1" outlineLevel="1">
      <c r="B107" s="66" t="s">
        <v>13</v>
      </c>
      <c r="C107" s="66" t="s">
        <v>6</v>
      </c>
      <c r="D107" s="189" t="str">
        <f t="shared" si="11"/>
        <v>Halm - AF2017</v>
      </c>
      <c r="E107" s="142">
        <v>40.594758553383791</v>
      </c>
      <c r="F107" s="142">
        <v>40.637776522048824</v>
      </c>
      <c r="G107" s="142">
        <v>40.835029832506557</v>
      </c>
      <c r="H107" s="142">
        <v>41.204580910626824</v>
      </c>
      <c r="I107" s="142">
        <v>41.620262002017363</v>
      </c>
      <c r="J107" s="142">
        <v>42.063914512180403</v>
      </c>
      <c r="K107" s="142">
        <v>42.53288998561915</v>
      </c>
      <c r="L107" s="142">
        <v>43.030853695968666</v>
      </c>
      <c r="M107" s="142">
        <v>43.503562774425049</v>
      </c>
      <c r="N107" s="142">
        <v>43.998025127021307</v>
      </c>
      <c r="O107" s="142">
        <v>44.512499271918408</v>
      </c>
      <c r="P107" s="142">
        <v>44.911996744328526</v>
      </c>
      <c r="Q107" s="142">
        <v>45.258503547630681</v>
      </c>
      <c r="R107" s="142">
        <v>45.41291645324992</v>
      </c>
      <c r="S107" s="142">
        <v>45.565306402499779</v>
      </c>
      <c r="T107" s="142">
        <v>45.715738358262747</v>
      </c>
      <c r="U107" s="142">
        <v>45.864275564461643</v>
      </c>
      <c r="V107" s="142">
        <v>46.010979586149105</v>
      </c>
      <c r="W107" s="142">
        <v>46.150087168781575</v>
      </c>
      <c r="X107" s="142">
        <v>46.287472593652801</v>
      </c>
      <c r="Y107" s="142">
        <v>46.423191368938703</v>
      </c>
      <c r="Z107" s="142">
        <v>46.557297556451353</v>
      </c>
      <c r="AA107" s="142">
        <v>46.689843804035313</v>
      </c>
    </row>
    <row r="108" spans="2:27" s="12" customFormat="1" hidden="1" outlineLevel="1">
      <c r="B108" s="66" t="s">
        <v>12</v>
      </c>
      <c r="C108" s="66" t="s">
        <v>6</v>
      </c>
      <c r="D108" s="189" t="str">
        <f t="shared" si="11"/>
        <v>Træflis - AF2017</v>
      </c>
      <c r="E108" s="142">
        <v>48.794213213943621</v>
      </c>
      <c r="F108" s="142">
        <v>48.936557490464551</v>
      </c>
      <c r="G108" s="142">
        <v>49.156838077765478</v>
      </c>
      <c r="H108" s="142">
        <v>49.479288189733396</v>
      </c>
      <c r="I108" s="142">
        <v>49.823465244345137</v>
      </c>
      <c r="J108" s="142">
        <v>50.179812284129561</v>
      </c>
      <c r="K108" s="142">
        <v>50.54668889899331</v>
      </c>
      <c r="L108" s="142">
        <v>50.925547008361285</v>
      </c>
      <c r="M108" s="142">
        <v>51.297769346896793</v>
      </c>
      <c r="N108" s="142">
        <v>51.679393045830466</v>
      </c>
      <c r="O108" s="142">
        <v>52.069499978593313</v>
      </c>
      <c r="P108" s="142">
        <v>52.467285916271642</v>
      </c>
      <c r="Q108" s="142">
        <v>52.872083583680705</v>
      </c>
      <c r="R108" s="142">
        <v>53.05247249211439</v>
      </c>
      <c r="S108" s="142">
        <v>53.230498133761422</v>
      </c>
      <c r="T108" s="142">
        <v>53.406236399839663</v>
      </c>
      <c r="U108" s="142">
        <v>53.579761173436502</v>
      </c>
      <c r="V108" s="142">
        <v>53.75114437634241</v>
      </c>
      <c r="W108" s="142">
        <v>53.913653234557913</v>
      </c>
      <c r="X108" s="142">
        <v>54.074150226229911</v>
      </c>
      <c r="Y108" s="142">
        <v>54.232700197358298</v>
      </c>
      <c r="Z108" s="142">
        <v>54.3893663042656</v>
      </c>
      <c r="AA108" s="142">
        <v>54.544210051443123</v>
      </c>
    </row>
    <row r="109" spans="2:27" s="12" customFormat="1" hidden="1" outlineLevel="1">
      <c r="B109" s="66" t="s">
        <v>11</v>
      </c>
      <c r="C109" s="66" t="s">
        <v>6</v>
      </c>
      <c r="D109" s="189" t="str">
        <f t="shared" si="11"/>
        <v>Træpiller - AF2017</v>
      </c>
      <c r="E109" s="142">
        <v>69.158155986136265</v>
      </c>
      <c r="F109" s="142">
        <v>69.042991932860161</v>
      </c>
      <c r="G109" s="142">
        <v>69.239976268477804</v>
      </c>
      <c r="H109" s="142">
        <v>69.666660395521902</v>
      </c>
      <c r="I109" s="142">
        <v>70.181990197202424</v>
      </c>
      <c r="J109" s="142">
        <v>70.747464708298224</v>
      </c>
      <c r="K109" s="142">
        <v>71.356602031297157</v>
      </c>
      <c r="L109" s="142">
        <v>72.015488795967926</v>
      </c>
      <c r="M109" s="142">
        <v>72.703793477706142</v>
      </c>
      <c r="N109" s="142">
        <v>73.434168026370841</v>
      </c>
      <c r="O109" s="142">
        <v>74.203258101668965</v>
      </c>
      <c r="P109" s="142">
        <v>75.008111971314818</v>
      </c>
      <c r="Q109" s="142">
        <v>75.846287405368955</v>
      </c>
      <c r="R109" s="142">
        <v>76.067535009649561</v>
      </c>
      <c r="S109" s="142">
        <v>76.278862012054162</v>
      </c>
      <c r="T109" s="142">
        <v>76.480446699733179</v>
      </c>
      <c r="U109" s="142">
        <v>76.672466795608486</v>
      </c>
      <c r="V109" s="142">
        <v>76.855099319702077</v>
      </c>
      <c r="W109" s="142">
        <v>77.02570952259417</v>
      </c>
      <c r="X109" s="142">
        <v>77.187404352110804</v>
      </c>
      <c r="Y109" s="142">
        <v>77.340368246615697</v>
      </c>
      <c r="Z109" s="142">
        <v>77.484783794319824</v>
      </c>
      <c r="AA109" s="142">
        <v>77.620831664554572</v>
      </c>
    </row>
    <row r="110" spans="2:27" s="12" customFormat="1" hidden="1" outlineLevel="1">
      <c r="B110" s="3"/>
      <c r="C110" s="3"/>
      <c r="D110" s="189"/>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row>
    <row r="111" spans="2:27" s="12" customFormat="1" hidden="1" outlineLevel="1">
      <c r="B111" s="3" t="s">
        <v>17</v>
      </c>
      <c r="C111" s="3" t="s">
        <v>18</v>
      </c>
      <c r="D111" s="189" t="str">
        <f t="shared" si="11"/>
        <v>CO2-kvoter - AF2017</v>
      </c>
      <c r="E111" s="142">
        <v>35.08204410552753</v>
      </c>
      <c r="F111" s="142">
        <v>34.782462170087172</v>
      </c>
      <c r="G111" s="142">
        <v>43.328910786835792</v>
      </c>
      <c r="H111" s="142">
        <v>54.571348163755943</v>
      </c>
      <c r="I111" s="142">
        <v>68.028312356984827</v>
      </c>
      <c r="J111" s="142">
        <v>83.733306596717284</v>
      </c>
      <c r="K111" s="142">
        <v>101.42554719682184</v>
      </c>
      <c r="L111" s="142">
        <v>120.82674439796298</v>
      </c>
      <c r="M111" s="142">
        <v>142.22922068136629</v>
      </c>
      <c r="N111" s="142">
        <v>165.22141641937418</v>
      </c>
      <c r="O111" s="142">
        <v>189.70731411284714</v>
      </c>
      <c r="P111" s="142">
        <v>215.63382375151349</v>
      </c>
      <c r="Q111" s="142">
        <v>242.92557302401593</v>
      </c>
      <c r="R111" s="142">
        <v>253.62834349439353</v>
      </c>
      <c r="S111" s="142">
        <v>263.84738909052868</v>
      </c>
      <c r="T111" s="142">
        <v>273.58901597023521</v>
      </c>
      <c r="U111" s="142">
        <v>282.87777007405708</v>
      </c>
      <c r="V111" s="142">
        <v>291.70497015971097</v>
      </c>
      <c r="W111" s="142">
        <v>300.12791200871538</v>
      </c>
      <c r="X111" s="142">
        <v>308.13663145908907</v>
      </c>
      <c r="Y111" s="142">
        <v>315.73784413506974</v>
      </c>
      <c r="Z111" s="142">
        <v>322.96033686331117</v>
      </c>
      <c r="AA111" s="142">
        <v>329.78313079551356</v>
      </c>
    </row>
    <row r="112" spans="2:27" s="12" customFormat="1" hidden="1" outlineLevel="1"/>
    <row r="113" spans="1:28" hidden="1" outlineLevel="1">
      <c r="A113"/>
      <c r="E113"/>
      <c r="F113"/>
      <c r="G113"/>
      <c r="H113"/>
      <c r="I113"/>
      <c r="J113"/>
      <c r="K113"/>
      <c r="L113"/>
      <c r="M113"/>
      <c r="N113"/>
      <c r="O113"/>
      <c r="P113"/>
      <c r="Q113"/>
      <c r="R113"/>
      <c r="S113"/>
      <c r="T113"/>
      <c r="U113"/>
      <c r="V113"/>
      <c r="W113"/>
      <c r="X113"/>
      <c r="Y113"/>
      <c r="Z113"/>
      <c r="AA113"/>
      <c r="AB113"/>
    </row>
    <row r="114" spans="1:28" collapsed="1">
      <c r="A114"/>
      <c r="B114" s="1" t="s">
        <v>411</v>
      </c>
      <c r="E114"/>
      <c r="F114"/>
      <c r="G114"/>
      <c r="H114"/>
      <c r="I114"/>
      <c r="J114"/>
      <c r="K114"/>
      <c r="L114"/>
      <c r="M114"/>
      <c r="N114"/>
      <c r="O114"/>
      <c r="P114"/>
      <c r="Q114"/>
      <c r="R114"/>
      <c r="S114"/>
      <c r="T114"/>
      <c r="U114"/>
      <c r="V114"/>
      <c r="W114"/>
      <c r="X114"/>
      <c r="Y114"/>
      <c r="Z114"/>
      <c r="AA114"/>
      <c r="AB114"/>
    </row>
    <row r="115" spans="1:28" s="12" customFormat="1">
      <c r="B115" s="3"/>
      <c r="C115" s="3"/>
      <c r="D115" s="3"/>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row>
    <row r="116" spans="1:28">
      <c r="B116" s="54" t="s">
        <v>524</v>
      </c>
    </row>
    <row r="161" spans="2:28" s="12" customFormat="1">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row>
    <row r="162" spans="2:28">
      <c r="B162" s="54" t="s">
        <v>525</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8"/>
  </sheetPr>
  <dimension ref="A1:XFD425"/>
  <sheetViews>
    <sheetView showGridLines="0" zoomScale="85" zoomScaleNormal="85" workbookViewId="0">
      <selection activeCell="B4" sqref="B4"/>
    </sheetView>
  </sheetViews>
  <sheetFormatPr defaultRowHeight="15" outlineLevelRow="2"/>
  <cols>
    <col min="1" max="1" width="5.7109375" style="12" customWidth="1"/>
    <col min="2" max="2" width="40.7109375" customWidth="1"/>
    <col min="3" max="3" width="7.42578125" customWidth="1"/>
    <col min="4" max="4" width="9.140625" customWidth="1"/>
    <col min="18" max="23" width="10.7109375" bestFit="1" customWidth="1"/>
    <col min="24" max="26" width="11.7109375" bestFit="1" customWidth="1"/>
    <col min="27" max="27" width="9" customWidth="1"/>
  </cols>
  <sheetData>
    <row r="1" spans="2:28" s="61" customFormat="1" ht="21">
      <c r="B1" s="61" t="s">
        <v>232</v>
      </c>
    </row>
    <row r="4" spans="2:28" s="63" customFormat="1">
      <c r="B4" s="63" t="s">
        <v>231</v>
      </c>
    </row>
    <row r="6" spans="2:28">
      <c r="B6" s="56" t="s">
        <v>288</v>
      </c>
      <c r="C6" s="56" t="s">
        <v>1</v>
      </c>
      <c r="D6" s="57">
        <f t="shared" ref="D6:Z6" si="0">D$20</f>
        <v>2018</v>
      </c>
      <c r="E6" s="57">
        <f t="shared" si="0"/>
        <v>2019</v>
      </c>
      <c r="F6" s="57">
        <f t="shared" si="0"/>
        <v>2020</v>
      </c>
      <c r="G6" s="57">
        <f t="shared" si="0"/>
        <v>2021</v>
      </c>
      <c r="H6" s="57">
        <f t="shared" si="0"/>
        <v>2022</v>
      </c>
      <c r="I6" s="57">
        <f t="shared" si="0"/>
        <v>2023</v>
      </c>
      <c r="J6" s="57">
        <f t="shared" si="0"/>
        <v>2024</v>
      </c>
      <c r="K6" s="57">
        <f t="shared" si="0"/>
        <v>2025</v>
      </c>
      <c r="L6" s="57">
        <f t="shared" si="0"/>
        <v>2026</v>
      </c>
      <c r="M6" s="57">
        <f t="shared" si="0"/>
        <v>2027</v>
      </c>
      <c r="N6" s="57">
        <f t="shared" si="0"/>
        <v>2028</v>
      </c>
      <c r="O6" s="57">
        <f t="shared" si="0"/>
        <v>2029</v>
      </c>
      <c r="P6" s="57">
        <f t="shared" si="0"/>
        <v>2030</v>
      </c>
      <c r="Q6" s="57">
        <f t="shared" si="0"/>
        <v>2031</v>
      </c>
      <c r="R6" s="57">
        <f t="shared" si="0"/>
        <v>2032</v>
      </c>
      <c r="S6" s="57">
        <f t="shared" si="0"/>
        <v>2033</v>
      </c>
      <c r="T6" s="57">
        <f t="shared" si="0"/>
        <v>2034</v>
      </c>
      <c r="U6" s="57">
        <f t="shared" si="0"/>
        <v>2035</v>
      </c>
      <c r="V6" s="57">
        <f t="shared" si="0"/>
        <v>2036</v>
      </c>
      <c r="W6" s="57">
        <f t="shared" si="0"/>
        <v>2037</v>
      </c>
      <c r="X6" s="57">
        <f t="shared" si="0"/>
        <v>2038</v>
      </c>
      <c r="Y6" s="57">
        <f t="shared" si="0"/>
        <v>2039</v>
      </c>
      <c r="Z6" s="57">
        <f t="shared" si="0"/>
        <v>2040</v>
      </c>
    </row>
    <row r="7" spans="2:28" s="12" customFormat="1">
      <c r="B7" s="75" t="s">
        <v>36</v>
      </c>
      <c r="C7" s="75" t="s">
        <v>196</v>
      </c>
      <c r="D7" s="378">
        <v>7.0000000000000007E-2</v>
      </c>
      <c r="E7" s="378">
        <v>7.0000000000000007E-2</v>
      </c>
      <c r="F7" s="378">
        <v>7.0000000000000007E-2</v>
      </c>
      <c r="G7" s="378">
        <v>7.0000000000000007E-2</v>
      </c>
      <c r="H7" s="378">
        <v>7.0000000000000007E-2</v>
      </c>
      <c r="I7" s="378">
        <v>7.0000000000000007E-2</v>
      </c>
      <c r="J7" s="378">
        <v>7.0000000000000007E-2</v>
      </c>
      <c r="K7" s="378">
        <v>7.0000000000000007E-2</v>
      </c>
      <c r="L7" s="378">
        <v>7.0000000000000007E-2</v>
      </c>
      <c r="M7" s="378">
        <v>7.0000000000000007E-2</v>
      </c>
      <c r="N7" s="378">
        <v>7.0000000000000007E-2</v>
      </c>
      <c r="O7" s="378">
        <v>7.0000000000000007E-2</v>
      </c>
      <c r="P7" s="378">
        <v>7.0000000000000007E-2</v>
      </c>
      <c r="Q7" s="378">
        <v>7.0000000000000007E-2</v>
      </c>
      <c r="R7" s="378">
        <v>7.0000000000000007E-2</v>
      </c>
      <c r="S7" s="378">
        <v>7.0000000000000007E-2</v>
      </c>
      <c r="T7" s="378">
        <v>7.0000000000000007E-2</v>
      </c>
      <c r="U7" s="378">
        <v>7.0000000000000007E-2</v>
      </c>
      <c r="V7" s="378">
        <v>7.0000000000000007E-2</v>
      </c>
      <c r="W7" s="378">
        <v>7.0000000000000007E-2</v>
      </c>
      <c r="X7" s="378">
        <v>7.0000000000000007E-2</v>
      </c>
      <c r="Y7" s="378">
        <v>7.0000000000000007E-2</v>
      </c>
      <c r="Z7" s="378">
        <v>7.0000000000000007E-2</v>
      </c>
      <c r="AB7"/>
    </row>
    <row r="8" spans="2:28" s="12" customFormat="1">
      <c r="B8" s="75" t="s">
        <v>39</v>
      </c>
      <c r="C8" s="75" t="s">
        <v>196</v>
      </c>
      <c r="D8" s="378">
        <v>0.06</v>
      </c>
      <c r="E8" s="378">
        <v>0.06</v>
      </c>
      <c r="F8" s="378">
        <v>0.06</v>
      </c>
      <c r="G8" s="378">
        <v>0.06</v>
      </c>
      <c r="H8" s="378">
        <v>0.06</v>
      </c>
      <c r="I8" s="378">
        <v>0.06</v>
      </c>
      <c r="J8" s="378">
        <v>0.06</v>
      </c>
      <c r="K8" s="378">
        <v>0.06</v>
      </c>
      <c r="L8" s="378">
        <v>0.06</v>
      </c>
      <c r="M8" s="378">
        <v>0.06</v>
      </c>
      <c r="N8" s="378">
        <v>0.06</v>
      </c>
      <c r="O8" s="378">
        <v>0.06</v>
      </c>
      <c r="P8" s="378">
        <v>0.06</v>
      </c>
      <c r="Q8" s="378">
        <v>0.06</v>
      </c>
      <c r="R8" s="378">
        <v>0.06</v>
      </c>
      <c r="S8" s="378">
        <v>0.06</v>
      </c>
      <c r="T8" s="378">
        <v>0.06</v>
      </c>
      <c r="U8" s="378">
        <v>0.06</v>
      </c>
      <c r="V8" s="378">
        <v>0.06</v>
      </c>
      <c r="W8" s="378">
        <v>0.06</v>
      </c>
      <c r="X8" s="378">
        <v>0.06</v>
      </c>
      <c r="Y8" s="378">
        <v>0.06</v>
      </c>
      <c r="Z8" s="378">
        <v>0.06</v>
      </c>
      <c r="AB8" s="202"/>
    </row>
    <row r="9" spans="2:28">
      <c r="B9" s="2" t="s">
        <v>376</v>
      </c>
      <c r="D9" s="54"/>
      <c r="E9" s="54"/>
      <c r="F9" s="54"/>
      <c r="G9" s="54"/>
      <c r="H9" s="54"/>
      <c r="I9" s="54"/>
      <c r="J9" s="54"/>
      <c r="K9" s="54"/>
      <c r="L9" s="54"/>
      <c r="M9" s="54"/>
      <c r="N9" s="54"/>
      <c r="O9" s="54"/>
      <c r="P9" s="54"/>
      <c r="Q9" s="54"/>
      <c r="R9" s="54"/>
      <c r="S9" s="54"/>
      <c r="T9" s="54"/>
      <c r="U9" s="54"/>
      <c r="V9" s="54"/>
      <c r="W9" s="54"/>
      <c r="X9" s="54"/>
      <c r="Y9" s="54"/>
      <c r="Z9" s="54"/>
      <c r="AA9" s="54"/>
    </row>
    <row r="10" spans="2:28" s="12" customFormat="1"/>
    <row r="12" spans="2:28" s="63" customFormat="1">
      <c r="B12" s="63" t="s">
        <v>233</v>
      </c>
    </row>
    <row r="14" spans="2:28">
      <c r="B14" s="56" t="s">
        <v>459</v>
      </c>
      <c r="C14" s="56" t="s">
        <v>1</v>
      </c>
      <c r="D14" s="67">
        <f t="shared" ref="D14:Z14" si="1">D$20</f>
        <v>2018</v>
      </c>
      <c r="E14" s="67">
        <f t="shared" si="1"/>
        <v>2019</v>
      </c>
      <c r="F14" s="67">
        <f t="shared" si="1"/>
        <v>2020</v>
      </c>
      <c r="G14" s="67">
        <f t="shared" si="1"/>
        <v>2021</v>
      </c>
      <c r="H14" s="67">
        <f t="shared" si="1"/>
        <v>2022</v>
      </c>
      <c r="I14" s="67">
        <f t="shared" si="1"/>
        <v>2023</v>
      </c>
      <c r="J14" s="67">
        <f t="shared" si="1"/>
        <v>2024</v>
      </c>
      <c r="K14" s="67">
        <f t="shared" si="1"/>
        <v>2025</v>
      </c>
      <c r="L14" s="67">
        <f t="shared" si="1"/>
        <v>2026</v>
      </c>
      <c r="M14" s="67">
        <f t="shared" si="1"/>
        <v>2027</v>
      </c>
      <c r="N14" s="67">
        <f t="shared" si="1"/>
        <v>2028</v>
      </c>
      <c r="O14" s="67">
        <f t="shared" si="1"/>
        <v>2029</v>
      </c>
      <c r="P14" s="67">
        <f t="shared" si="1"/>
        <v>2030</v>
      </c>
      <c r="Q14" s="67">
        <f t="shared" si="1"/>
        <v>2031</v>
      </c>
      <c r="R14" s="67">
        <f t="shared" si="1"/>
        <v>2032</v>
      </c>
      <c r="S14" s="67">
        <f t="shared" si="1"/>
        <v>2033</v>
      </c>
      <c r="T14" s="67">
        <f t="shared" si="1"/>
        <v>2034</v>
      </c>
      <c r="U14" s="67">
        <f t="shared" si="1"/>
        <v>2035</v>
      </c>
      <c r="V14" s="67">
        <f t="shared" si="1"/>
        <v>2036</v>
      </c>
      <c r="W14" s="67">
        <f t="shared" si="1"/>
        <v>2037</v>
      </c>
      <c r="X14" s="67">
        <f t="shared" si="1"/>
        <v>2038</v>
      </c>
      <c r="Y14" s="67">
        <f t="shared" si="1"/>
        <v>2039</v>
      </c>
      <c r="Z14" s="67">
        <f t="shared" si="1"/>
        <v>2040</v>
      </c>
    </row>
    <row r="15" spans="2:28">
      <c r="B15" s="53" t="s">
        <v>36</v>
      </c>
      <c r="C15" s="53" t="s">
        <v>193</v>
      </c>
      <c r="D15" s="284">
        <f t="shared" ref="D15:Z15" si="2">D17*D21</f>
        <v>5002.9445558722327</v>
      </c>
      <c r="E15" s="284">
        <f t="shared" si="2"/>
        <v>5011.6937714520591</v>
      </c>
      <c r="F15" s="284">
        <f t="shared" si="2"/>
        <v>5020.4489677406418</v>
      </c>
      <c r="G15" s="284">
        <f t="shared" si="2"/>
        <v>5064.1217595101452</v>
      </c>
      <c r="H15" s="284">
        <f t="shared" si="2"/>
        <v>5107.8874232724565</v>
      </c>
      <c r="I15" s="284">
        <f t="shared" si="2"/>
        <v>5151.7459590275721</v>
      </c>
      <c r="J15" s="284">
        <f t="shared" si="2"/>
        <v>5195.6973667754946</v>
      </c>
      <c r="K15" s="284">
        <f t="shared" si="2"/>
        <v>5239.7416465162132</v>
      </c>
      <c r="L15" s="284">
        <f t="shared" si="2"/>
        <v>5266.2266004392177</v>
      </c>
      <c r="M15" s="284">
        <f t="shared" si="2"/>
        <v>5292.7777782945604</v>
      </c>
      <c r="N15" s="284">
        <f t="shared" si="2"/>
        <v>5319.3951800822579</v>
      </c>
      <c r="O15" s="284">
        <f t="shared" si="2"/>
        <v>5346.0788058023236</v>
      </c>
      <c r="P15" s="284">
        <f t="shared" si="2"/>
        <v>5372.8286554547276</v>
      </c>
      <c r="Q15" s="284">
        <f t="shared" si="2"/>
        <v>5386.8688673737342</v>
      </c>
      <c r="R15" s="284">
        <f t="shared" si="2"/>
        <v>5400.9176974724969</v>
      </c>
      <c r="S15" s="284">
        <f t="shared" si="2"/>
        <v>5414.9751457509847</v>
      </c>
      <c r="T15" s="284">
        <f t="shared" si="2"/>
        <v>5429.0412122092293</v>
      </c>
      <c r="U15" s="284">
        <f t="shared" si="2"/>
        <v>5443.1158968471991</v>
      </c>
      <c r="V15" s="284">
        <f t="shared" si="2"/>
        <v>5457.7001946679602</v>
      </c>
      <c r="W15" s="284">
        <f t="shared" si="2"/>
        <v>5472.2953790906049</v>
      </c>
      <c r="X15" s="284">
        <f t="shared" si="2"/>
        <v>5486.901450115146</v>
      </c>
      <c r="Y15" s="284">
        <f t="shared" si="2"/>
        <v>5501.5184077415543</v>
      </c>
      <c r="Z15" s="284">
        <f t="shared" si="2"/>
        <v>5516.1462519698443</v>
      </c>
    </row>
    <row r="16" spans="2:28">
      <c r="B16" s="53" t="s">
        <v>39</v>
      </c>
      <c r="C16" s="282" t="s">
        <v>193</v>
      </c>
      <c r="D16" s="284">
        <f t="shared" ref="D16:Z16" si="3">D17*D22</f>
        <v>4532.518655753036</v>
      </c>
      <c r="E16" s="284">
        <f t="shared" si="3"/>
        <v>4528.215378623403</v>
      </c>
      <c r="F16" s="284">
        <f t="shared" si="3"/>
        <v>4523.90612078501</v>
      </c>
      <c r="G16" s="284">
        <f t="shared" si="3"/>
        <v>4551.3182220451026</v>
      </c>
      <c r="H16" s="284">
        <f t="shared" si="3"/>
        <v>4578.6374513123892</v>
      </c>
      <c r="I16" s="284">
        <f t="shared" si="3"/>
        <v>4605.8638085868679</v>
      </c>
      <c r="J16" s="284">
        <f t="shared" si="3"/>
        <v>4632.9972938685396</v>
      </c>
      <c r="K16" s="284">
        <f t="shared" si="3"/>
        <v>4660.0379071573898</v>
      </c>
      <c r="L16" s="284">
        <f t="shared" si="3"/>
        <v>4660.7983841450341</v>
      </c>
      <c r="M16" s="284">
        <f t="shared" si="3"/>
        <v>4661.492637200311</v>
      </c>
      <c r="N16" s="284">
        <f t="shared" si="3"/>
        <v>4662.1206663232369</v>
      </c>
      <c r="O16" s="284">
        <f t="shared" si="3"/>
        <v>4662.68247151382</v>
      </c>
      <c r="P16" s="284">
        <f t="shared" si="3"/>
        <v>4663.1780527720393</v>
      </c>
      <c r="Q16" s="284">
        <f t="shared" si="3"/>
        <v>4652.7040163354377</v>
      </c>
      <c r="R16" s="284">
        <f t="shared" si="3"/>
        <v>4642.2213617191092</v>
      </c>
      <c r="S16" s="284">
        <f t="shared" si="3"/>
        <v>4631.7300889230246</v>
      </c>
      <c r="T16" s="284">
        <f t="shared" si="3"/>
        <v>4621.2301979472122</v>
      </c>
      <c r="U16" s="284">
        <f t="shared" si="3"/>
        <v>4610.7216887916493</v>
      </c>
      <c r="V16" s="284">
        <f t="shared" si="3"/>
        <v>4600.6461013429225</v>
      </c>
      <c r="W16" s="284">
        <f t="shared" si="3"/>
        <v>4590.5596272923158</v>
      </c>
      <c r="X16" s="284">
        <f t="shared" si="3"/>
        <v>4580.4622666398382</v>
      </c>
      <c r="Y16" s="284">
        <f t="shared" si="3"/>
        <v>4570.354019385466</v>
      </c>
      <c r="Z16" s="284">
        <f t="shared" si="3"/>
        <v>4560.2348855292121</v>
      </c>
    </row>
    <row r="17" spans="2:29">
      <c r="B17" s="79" t="s">
        <v>460</v>
      </c>
      <c r="C17" s="79" t="s">
        <v>193</v>
      </c>
      <c r="D17" s="379">
        <v>9535.4632116252687</v>
      </c>
      <c r="E17" s="379">
        <v>9539.9091500754621</v>
      </c>
      <c r="F17" s="379">
        <v>9544.3550885256518</v>
      </c>
      <c r="G17" s="379">
        <v>9615.4399815552479</v>
      </c>
      <c r="H17" s="379">
        <v>9686.5248745848457</v>
      </c>
      <c r="I17" s="379">
        <v>9757.60976761444</v>
      </c>
      <c r="J17" s="379">
        <v>9828.6946606440342</v>
      </c>
      <c r="K17" s="379">
        <v>9899.779553673603</v>
      </c>
      <c r="L17" s="379">
        <v>9927.0249845842518</v>
      </c>
      <c r="M17" s="379">
        <v>9954.2704154948715</v>
      </c>
      <c r="N17" s="379">
        <v>9981.5158464054948</v>
      </c>
      <c r="O17" s="379">
        <v>10008.761277316144</v>
      </c>
      <c r="P17" s="379">
        <v>10036.006708226767</v>
      </c>
      <c r="Q17" s="379">
        <v>10039.572883709172</v>
      </c>
      <c r="R17" s="379">
        <v>10043.139059191606</v>
      </c>
      <c r="S17" s="379">
        <v>10046.705234674009</v>
      </c>
      <c r="T17" s="379">
        <v>10050.271410156442</v>
      </c>
      <c r="U17" s="379">
        <v>10053.837585638848</v>
      </c>
      <c r="V17" s="379">
        <v>10058.346296010883</v>
      </c>
      <c r="W17" s="379">
        <v>10062.855006382921</v>
      </c>
      <c r="X17" s="379">
        <v>10067.363716754984</v>
      </c>
      <c r="Y17" s="379">
        <v>10071.87242712702</v>
      </c>
      <c r="Z17" s="379">
        <v>10076.381137499056</v>
      </c>
    </row>
    <row r="18" spans="2:29">
      <c r="B18" s="65" t="s">
        <v>518</v>
      </c>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2:29" s="281" customFormat="1">
      <c r="B19" s="65"/>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row>
    <row r="20" spans="2:29">
      <c r="B20" s="56" t="s">
        <v>462</v>
      </c>
      <c r="C20" s="56" t="s">
        <v>1</v>
      </c>
      <c r="D20" s="57">
        <v>2018</v>
      </c>
      <c r="E20" s="57">
        <v>2019</v>
      </c>
      <c r="F20" s="57">
        <v>2020</v>
      </c>
      <c r="G20" s="57">
        <v>2021</v>
      </c>
      <c r="H20" s="57">
        <v>2022</v>
      </c>
      <c r="I20" s="57">
        <v>2023</v>
      </c>
      <c r="J20" s="57">
        <v>2024</v>
      </c>
      <c r="K20" s="57">
        <v>2025</v>
      </c>
      <c r="L20" s="57">
        <v>2026</v>
      </c>
      <c r="M20" s="57">
        <v>2027</v>
      </c>
      <c r="N20" s="57">
        <v>2028</v>
      </c>
      <c r="O20" s="57">
        <v>2029</v>
      </c>
      <c r="P20" s="57">
        <v>2030</v>
      </c>
      <c r="Q20" s="57">
        <v>2031</v>
      </c>
      <c r="R20" s="57">
        <v>2032</v>
      </c>
      <c r="S20" s="57">
        <v>2033</v>
      </c>
      <c r="T20" s="57">
        <v>2034</v>
      </c>
      <c r="U20" s="57">
        <v>2035</v>
      </c>
      <c r="V20" s="57">
        <v>2036</v>
      </c>
      <c r="W20" s="57">
        <v>2037</v>
      </c>
      <c r="X20" s="57">
        <v>2038</v>
      </c>
      <c r="Y20" s="57">
        <v>2039</v>
      </c>
      <c r="Z20" s="57">
        <v>2040</v>
      </c>
    </row>
    <row r="21" spans="2:29">
      <c r="B21" s="53" t="s">
        <v>36</v>
      </c>
      <c r="C21" s="53" t="s">
        <v>196</v>
      </c>
      <c r="D21" s="380">
        <v>0.52466717608147617</v>
      </c>
      <c r="E21" s="380">
        <v>0.5253397797202729</v>
      </c>
      <c r="F21" s="380">
        <v>0.52601238335906964</v>
      </c>
      <c r="G21" s="380">
        <v>0.52666563040530257</v>
      </c>
      <c r="H21" s="380">
        <v>0.52731887745153549</v>
      </c>
      <c r="I21" s="380">
        <v>0.52797212449776842</v>
      </c>
      <c r="J21" s="380">
        <v>0.52862537154400135</v>
      </c>
      <c r="K21" s="380">
        <v>0.52927861859023451</v>
      </c>
      <c r="L21" s="380">
        <v>0.53049394039172648</v>
      </c>
      <c r="M21" s="380">
        <v>0.53170926219321846</v>
      </c>
      <c r="N21" s="380">
        <v>0.53292458399471043</v>
      </c>
      <c r="O21" s="380">
        <v>0.53413990579620241</v>
      </c>
      <c r="P21" s="380">
        <v>0.53535522759769427</v>
      </c>
      <c r="Q21" s="380">
        <v>0.5365635500405399</v>
      </c>
      <c r="R21" s="380">
        <v>0.53777187248338554</v>
      </c>
      <c r="S21" s="380">
        <v>0.53898019492623117</v>
      </c>
      <c r="T21" s="380">
        <v>0.5401885173690768</v>
      </c>
      <c r="U21" s="380">
        <v>0.54139683981192233</v>
      </c>
      <c r="V21" s="380">
        <v>0.54260412537520919</v>
      </c>
      <c r="W21" s="380">
        <v>0.54381141093849605</v>
      </c>
      <c r="X21" s="380">
        <v>0.54501869650178292</v>
      </c>
      <c r="Y21" s="380">
        <v>0.54622598206506978</v>
      </c>
      <c r="Z21" s="380">
        <v>0.54743326762835653</v>
      </c>
    </row>
    <row r="22" spans="2:29">
      <c r="B22" s="53" t="s">
        <v>39</v>
      </c>
      <c r="C22" s="53" t="s">
        <v>196</v>
      </c>
      <c r="D22" s="380">
        <v>0.47533282391852383</v>
      </c>
      <c r="E22" s="380">
        <v>0.4746602202797271</v>
      </c>
      <c r="F22" s="380">
        <v>0.47398761664093036</v>
      </c>
      <c r="G22" s="380">
        <v>0.47333436959469743</v>
      </c>
      <c r="H22" s="380">
        <v>0.47268112254846451</v>
      </c>
      <c r="I22" s="380">
        <v>0.47202787550223158</v>
      </c>
      <c r="J22" s="380">
        <v>0.47137462845599865</v>
      </c>
      <c r="K22" s="380">
        <v>0.47072138140976549</v>
      </c>
      <c r="L22" s="380">
        <v>0.46950605960827352</v>
      </c>
      <c r="M22" s="380">
        <v>0.46829073780678154</v>
      </c>
      <c r="N22" s="380">
        <v>0.46707541600528957</v>
      </c>
      <c r="O22" s="380">
        <v>0.46586009420379759</v>
      </c>
      <c r="P22" s="380">
        <v>0.46464477240230573</v>
      </c>
      <c r="Q22" s="380">
        <v>0.4634364499594601</v>
      </c>
      <c r="R22" s="380">
        <v>0.46222812751661446</v>
      </c>
      <c r="S22" s="380">
        <v>0.46101980507376883</v>
      </c>
      <c r="T22" s="380">
        <v>0.4598114826309232</v>
      </c>
      <c r="U22" s="380">
        <v>0.45860316018807767</v>
      </c>
      <c r="V22" s="380">
        <v>0.45739587462479081</v>
      </c>
      <c r="W22" s="380">
        <v>0.45618858906150395</v>
      </c>
      <c r="X22" s="380">
        <v>0.45498130349821708</v>
      </c>
      <c r="Y22" s="380">
        <v>0.45377401793493022</v>
      </c>
      <c r="Z22" s="380">
        <v>0.45256673237164347</v>
      </c>
    </row>
    <row r="23" spans="2:29">
      <c r="B23" s="301" t="s">
        <v>463</v>
      </c>
      <c r="C23" s="53"/>
      <c r="D23" s="53"/>
      <c r="E23" s="53"/>
      <c r="F23" s="53"/>
      <c r="G23" s="53"/>
      <c r="H23" s="53"/>
      <c r="I23" s="53"/>
      <c r="J23" s="53"/>
      <c r="K23" s="53"/>
      <c r="L23" s="53"/>
      <c r="M23" s="53"/>
      <c r="N23" s="53"/>
      <c r="O23" s="53"/>
      <c r="P23" s="53"/>
      <c r="Q23" s="53"/>
      <c r="R23" s="53"/>
      <c r="S23" s="53"/>
      <c r="T23" s="53"/>
      <c r="U23" s="53"/>
      <c r="V23" s="53"/>
      <c r="W23" s="53"/>
      <c r="X23" s="53"/>
      <c r="Y23" s="53"/>
      <c r="Z23" s="53"/>
    </row>
    <row r="24" spans="2:29">
      <c r="B24" s="53"/>
      <c r="C24" s="53"/>
      <c r="D24" s="59"/>
      <c r="E24" s="59"/>
      <c r="F24" s="59"/>
      <c r="G24" s="59"/>
      <c r="H24" s="59"/>
      <c r="I24" s="59"/>
      <c r="J24" s="59"/>
      <c r="K24" s="59"/>
      <c r="L24" s="59"/>
      <c r="M24" s="59"/>
      <c r="N24" s="59"/>
      <c r="O24" s="59"/>
      <c r="P24" s="59"/>
      <c r="Q24" s="59"/>
      <c r="R24" s="59"/>
      <c r="S24" s="59"/>
      <c r="T24" s="59"/>
      <c r="U24" s="59"/>
      <c r="V24" s="59"/>
      <c r="W24" s="59"/>
      <c r="X24" s="59"/>
      <c r="Y24" s="59"/>
      <c r="Z24" s="59"/>
    </row>
    <row r="25" spans="2:29" s="281" customFormat="1">
      <c r="B25" s="56" t="s">
        <v>461</v>
      </c>
      <c r="C25" s="56" t="s">
        <v>1</v>
      </c>
      <c r="D25" s="67">
        <f t="shared" ref="D25:Z25" si="4">D$20</f>
        <v>2018</v>
      </c>
      <c r="E25" s="67">
        <f t="shared" si="4"/>
        <v>2019</v>
      </c>
      <c r="F25" s="67">
        <f t="shared" si="4"/>
        <v>2020</v>
      </c>
      <c r="G25" s="67">
        <f t="shared" si="4"/>
        <v>2021</v>
      </c>
      <c r="H25" s="67">
        <f t="shared" si="4"/>
        <v>2022</v>
      </c>
      <c r="I25" s="67">
        <f t="shared" si="4"/>
        <v>2023</v>
      </c>
      <c r="J25" s="67">
        <f t="shared" si="4"/>
        <v>2024</v>
      </c>
      <c r="K25" s="67">
        <f t="shared" si="4"/>
        <v>2025</v>
      </c>
      <c r="L25" s="67">
        <f t="shared" si="4"/>
        <v>2026</v>
      </c>
      <c r="M25" s="67">
        <f t="shared" si="4"/>
        <v>2027</v>
      </c>
      <c r="N25" s="67">
        <f t="shared" si="4"/>
        <v>2028</v>
      </c>
      <c r="O25" s="67">
        <f t="shared" si="4"/>
        <v>2029</v>
      </c>
      <c r="P25" s="67">
        <f t="shared" si="4"/>
        <v>2030</v>
      </c>
      <c r="Q25" s="67">
        <f t="shared" si="4"/>
        <v>2031</v>
      </c>
      <c r="R25" s="67">
        <f t="shared" si="4"/>
        <v>2032</v>
      </c>
      <c r="S25" s="67">
        <f t="shared" si="4"/>
        <v>2033</v>
      </c>
      <c r="T25" s="67">
        <f t="shared" si="4"/>
        <v>2034</v>
      </c>
      <c r="U25" s="67">
        <f t="shared" si="4"/>
        <v>2035</v>
      </c>
      <c r="V25" s="67">
        <f t="shared" si="4"/>
        <v>2036</v>
      </c>
      <c r="W25" s="67">
        <f t="shared" si="4"/>
        <v>2037</v>
      </c>
      <c r="X25" s="67">
        <f t="shared" si="4"/>
        <v>2038</v>
      </c>
      <c r="Y25" s="67">
        <f t="shared" si="4"/>
        <v>2039</v>
      </c>
      <c r="Z25" s="67">
        <f t="shared" si="4"/>
        <v>2040</v>
      </c>
    </row>
    <row r="26" spans="2:29" s="281" customFormat="1">
      <c r="B26" s="282" t="s">
        <v>36</v>
      </c>
      <c r="C26" s="282" t="s">
        <v>193</v>
      </c>
      <c r="D26" s="284">
        <f>D28*D32</f>
        <v>12722.114385050094</v>
      </c>
      <c r="E26" s="284">
        <f t="shared" ref="E26:Z26" si="5">E28*E32</f>
        <v>12541.159825074406</v>
      </c>
      <c r="F26" s="284">
        <f t="shared" si="5"/>
        <v>12359.349038818353</v>
      </c>
      <c r="G26" s="284">
        <f t="shared" si="5"/>
        <v>12496.125784494079</v>
      </c>
      <c r="H26" s="284">
        <f t="shared" si="5"/>
        <v>12632.632818774235</v>
      </c>
      <c r="I26" s="284">
        <f t="shared" si="5"/>
        <v>12768.87004756828</v>
      </c>
      <c r="J26" s="284">
        <f t="shared" si="5"/>
        <v>12904.837381312498</v>
      </c>
      <c r="K26" s="284">
        <f t="shared" si="5"/>
        <v>13040.534734700865</v>
      </c>
      <c r="L26" s="284">
        <f t="shared" si="5"/>
        <v>13077.464729841613</v>
      </c>
      <c r="M26" s="284">
        <f t="shared" si="5"/>
        <v>13114.40617662042</v>
      </c>
      <c r="N26" s="284">
        <f t="shared" si="5"/>
        <v>13151.35905534039</v>
      </c>
      <c r="O26" s="284">
        <f t="shared" si="5"/>
        <v>13188.323346457508</v>
      </c>
      <c r="P26" s="284">
        <f t="shared" si="5"/>
        <v>13225.299030579148</v>
      </c>
      <c r="Q26" s="284">
        <f t="shared" si="5"/>
        <v>13264.984702448321</v>
      </c>
      <c r="R26" s="284">
        <f t="shared" si="5"/>
        <v>13304.727079651831</v>
      </c>
      <c r="S26" s="284">
        <f t="shared" si="5"/>
        <v>13344.526162695925</v>
      </c>
      <c r="T26" s="284">
        <f t="shared" si="5"/>
        <v>13384.381952083284</v>
      </c>
      <c r="U26" s="284">
        <f t="shared" si="5"/>
        <v>13424.294448313074</v>
      </c>
      <c r="V26" s="284">
        <f t="shared" si="5"/>
        <v>13508.176351611899</v>
      </c>
      <c r="W26" s="284">
        <f t="shared" si="5"/>
        <v>13591.995764925739</v>
      </c>
      <c r="X26" s="284">
        <f t="shared" si="5"/>
        <v>13675.752514609529</v>
      </c>
      <c r="Y26" s="284">
        <f t="shared" si="5"/>
        <v>13759.44643232345</v>
      </c>
      <c r="Z26" s="284">
        <f t="shared" si="5"/>
        <v>13843.077354831703</v>
      </c>
    </row>
    <row r="27" spans="2:29" s="281" customFormat="1">
      <c r="B27" s="282" t="s">
        <v>39</v>
      </c>
      <c r="C27" s="282" t="s">
        <v>193</v>
      </c>
      <c r="D27" s="284">
        <f>D28*D33</f>
        <v>6848.4778456931426</v>
      </c>
      <c r="E27" s="284">
        <f t="shared" ref="E27:Z27" si="6">E28*E33</f>
        <v>6711.2158908120327</v>
      </c>
      <c r="F27" s="284">
        <f t="shared" si="6"/>
        <v>6574.8104128001833</v>
      </c>
      <c r="G27" s="284">
        <f t="shared" si="6"/>
        <v>6665.1560257484252</v>
      </c>
      <c r="H27" s="284">
        <f t="shared" si="6"/>
        <v>6755.7750295723145</v>
      </c>
      <c r="I27" s="284">
        <f t="shared" si="6"/>
        <v>6846.667383978508</v>
      </c>
      <c r="J27" s="284">
        <f t="shared" si="6"/>
        <v>6937.833050612232</v>
      </c>
      <c r="K27" s="284">
        <f t="shared" si="6"/>
        <v>7029.2719929420155</v>
      </c>
      <c r="L27" s="284">
        <f t="shared" si="6"/>
        <v>7046.9461555423186</v>
      </c>
      <c r="M27" s="284">
        <f t="shared" si="6"/>
        <v>7064.6143757681029</v>
      </c>
      <c r="N27" s="284">
        <f t="shared" si="6"/>
        <v>7082.2766411794464</v>
      </c>
      <c r="O27" s="284">
        <f t="shared" si="6"/>
        <v>7099.9329394329825</v>
      </c>
      <c r="P27" s="284">
        <f t="shared" si="6"/>
        <v>7117.5832582809689</v>
      </c>
      <c r="Q27" s="284">
        <f t="shared" si="6"/>
        <v>7114.5920600723439</v>
      </c>
      <c r="R27" s="284">
        <f t="shared" si="6"/>
        <v>7111.5436966057023</v>
      </c>
      <c r="S27" s="284">
        <f t="shared" si="6"/>
        <v>7108.4381697933568</v>
      </c>
      <c r="T27" s="284">
        <f t="shared" si="6"/>
        <v>7105.2754815342223</v>
      </c>
      <c r="U27" s="284">
        <f t="shared" si="6"/>
        <v>7102.0556337139424</v>
      </c>
      <c r="V27" s="284">
        <f t="shared" si="6"/>
        <v>7154.5034998075498</v>
      </c>
      <c r="W27" s="284">
        <f t="shared" si="6"/>
        <v>7207.02481160973</v>
      </c>
      <c r="X27" s="284">
        <f t="shared" si="6"/>
        <v>7259.6194897954874</v>
      </c>
      <c r="Y27" s="284">
        <f t="shared" si="6"/>
        <v>7312.2874574633925</v>
      </c>
      <c r="Z27" s="284">
        <f t="shared" si="6"/>
        <v>7365.0286400436398</v>
      </c>
    </row>
    <row r="28" spans="2:29" s="281" customFormat="1">
      <c r="B28" s="79" t="s">
        <v>200</v>
      </c>
      <c r="C28" s="79" t="s">
        <v>193</v>
      </c>
      <c r="D28" s="379">
        <v>19570.592230743237</v>
      </c>
      <c r="E28" s="379">
        <v>19252.375715886439</v>
      </c>
      <c r="F28" s="379">
        <v>18934.159451618536</v>
      </c>
      <c r="G28" s="379">
        <v>19161.281810242504</v>
      </c>
      <c r="H28" s="379">
        <v>19388.407848346549</v>
      </c>
      <c r="I28" s="379">
        <v>19615.537431546789</v>
      </c>
      <c r="J28" s="379">
        <v>19842.670431924729</v>
      </c>
      <c r="K28" s="379">
        <v>20069.806727642881</v>
      </c>
      <c r="L28" s="379">
        <v>20124.410885383932</v>
      </c>
      <c r="M28" s="379">
        <v>20179.020552388523</v>
      </c>
      <c r="N28" s="379">
        <v>20233.635696519836</v>
      </c>
      <c r="O28" s="379">
        <v>20288.256285890489</v>
      </c>
      <c r="P28" s="379">
        <v>20342.882288860117</v>
      </c>
      <c r="Q28" s="379">
        <v>20379.576762520664</v>
      </c>
      <c r="R28" s="379">
        <v>20416.270776257534</v>
      </c>
      <c r="S28" s="379">
        <v>20452.964332489282</v>
      </c>
      <c r="T28" s="379">
        <v>20489.657433617507</v>
      </c>
      <c r="U28" s="379">
        <v>20526.350082027016</v>
      </c>
      <c r="V28" s="379">
        <v>20662.679851419449</v>
      </c>
      <c r="W28" s="379">
        <v>20799.020576535469</v>
      </c>
      <c r="X28" s="379">
        <v>20935.372004405017</v>
      </c>
      <c r="Y28" s="379">
        <v>21071.733889786843</v>
      </c>
      <c r="Z28" s="379">
        <v>21208.105994875343</v>
      </c>
    </row>
    <row r="29" spans="2:29" s="281" customFormat="1">
      <c r="B29" s="65" t="s">
        <v>518</v>
      </c>
      <c r="C29" s="282"/>
      <c r="D29" s="319"/>
      <c r="E29" s="282"/>
      <c r="F29" s="282"/>
      <c r="G29" s="282"/>
      <c r="H29" s="282"/>
      <c r="I29" s="282"/>
      <c r="J29" s="282"/>
      <c r="K29" s="282"/>
      <c r="L29" s="282"/>
      <c r="M29" s="282"/>
      <c r="N29" s="282"/>
      <c r="O29" s="282"/>
      <c r="P29" s="282"/>
      <c r="Q29" s="282"/>
      <c r="R29" s="282"/>
      <c r="S29" s="282"/>
      <c r="T29" s="282"/>
      <c r="U29" s="282"/>
      <c r="V29" s="282"/>
      <c r="W29" s="282"/>
      <c r="X29" s="282"/>
      <c r="Y29" s="282"/>
      <c r="Z29" s="282"/>
    </row>
    <row r="30" spans="2:29" s="281" customFormat="1">
      <c r="B30" s="171"/>
      <c r="C30" s="171"/>
      <c r="D30" s="298"/>
      <c r="E30" s="298"/>
      <c r="F30" s="298"/>
      <c r="G30" s="298"/>
      <c r="H30" s="298"/>
      <c r="I30" s="298"/>
      <c r="J30" s="298"/>
      <c r="K30" s="298"/>
      <c r="L30" s="298"/>
      <c r="M30" s="298"/>
      <c r="N30" s="298"/>
      <c r="O30" s="298"/>
      <c r="P30" s="298"/>
      <c r="Q30" s="299"/>
      <c r="R30" s="299"/>
      <c r="S30" s="299"/>
      <c r="T30" s="299"/>
      <c r="U30" s="299"/>
      <c r="V30" s="299"/>
      <c r="W30" s="299"/>
      <c r="X30" s="299"/>
      <c r="Y30" s="299"/>
      <c r="Z30" s="299"/>
    </row>
    <row r="31" spans="2:29" s="281" customFormat="1">
      <c r="B31" s="269" t="s">
        <v>464</v>
      </c>
      <c r="C31" s="269" t="s">
        <v>1</v>
      </c>
      <c r="D31" s="270">
        <v>2018</v>
      </c>
      <c r="E31" s="270">
        <v>2019</v>
      </c>
      <c r="F31" s="270">
        <v>2020</v>
      </c>
      <c r="G31" s="270">
        <v>2021</v>
      </c>
      <c r="H31" s="270">
        <v>2022</v>
      </c>
      <c r="I31" s="270">
        <v>2023</v>
      </c>
      <c r="J31" s="270">
        <v>2024</v>
      </c>
      <c r="K31" s="270">
        <v>2025</v>
      </c>
      <c r="L31" s="270">
        <v>2026</v>
      </c>
      <c r="M31" s="270">
        <v>2027</v>
      </c>
      <c r="N31" s="270">
        <v>2028</v>
      </c>
      <c r="O31" s="270">
        <v>2029</v>
      </c>
      <c r="P31" s="270">
        <v>2030</v>
      </c>
      <c r="Q31" s="270">
        <v>2031</v>
      </c>
      <c r="R31" s="270">
        <v>2032</v>
      </c>
      <c r="S31" s="270">
        <v>2033</v>
      </c>
      <c r="T31" s="270">
        <v>2034</v>
      </c>
      <c r="U31" s="270">
        <v>2035</v>
      </c>
      <c r="V31" s="270">
        <v>2036</v>
      </c>
      <c r="W31" s="270">
        <v>2037</v>
      </c>
      <c r="X31" s="270">
        <v>2038</v>
      </c>
      <c r="Y31" s="270">
        <v>2039</v>
      </c>
      <c r="Z31" s="270">
        <v>2040</v>
      </c>
      <c r="AB31" s="270"/>
      <c r="AC31" s="270"/>
    </row>
    <row r="32" spans="2:29" s="281" customFormat="1">
      <c r="B32" s="300" t="s">
        <v>36</v>
      </c>
      <c r="C32" s="300" t="s">
        <v>196</v>
      </c>
      <c r="D32" s="380">
        <v>0.65006282053463149</v>
      </c>
      <c r="E32" s="380">
        <v>0.65140842928417642</v>
      </c>
      <c r="F32" s="380">
        <v>0.65275403803372145</v>
      </c>
      <c r="G32" s="380">
        <v>0.65215500237642654</v>
      </c>
      <c r="H32" s="380">
        <v>0.65155596671913163</v>
      </c>
      <c r="I32" s="380">
        <v>0.65095693106183672</v>
      </c>
      <c r="J32" s="380">
        <v>0.65035789540454181</v>
      </c>
      <c r="K32" s="380">
        <v>0.64975885974724701</v>
      </c>
      <c r="L32" s="380">
        <v>0.64983093439716966</v>
      </c>
      <c r="M32" s="380">
        <v>0.64990300904709231</v>
      </c>
      <c r="N32" s="380">
        <v>0.64997508369701495</v>
      </c>
      <c r="O32" s="380">
        <v>0.6500471583469376</v>
      </c>
      <c r="P32" s="380">
        <v>0.65011923299686003</v>
      </c>
      <c r="Q32" s="380">
        <v>0.6508959855752976</v>
      </c>
      <c r="R32" s="380">
        <v>0.65167273815373516</v>
      </c>
      <c r="S32" s="380">
        <v>0.65244949073217273</v>
      </c>
      <c r="T32" s="380">
        <v>0.6532262433106103</v>
      </c>
      <c r="U32" s="380">
        <v>0.65400299588904798</v>
      </c>
      <c r="V32" s="380">
        <v>0.65374755107982463</v>
      </c>
      <c r="W32" s="380">
        <v>0.65349210627060128</v>
      </c>
      <c r="X32" s="380">
        <v>0.65323666146137793</v>
      </c>
      <c r="Y32" s="380">
        <v>0.65298121665215458</v>
      </c>
      <c r="Z32" s="380">
        <v>0.65272577184293112</v>
      </c>
      <c r="AB32" s="296"/>
      <c r="AC32" s="297"/>
    </row>
    <row r="33" spans="2:29" s="281" customFormat="1">
      <c r="B33" s="300" t="s">
        <v>39</v>
      </c>
      <c r="C33" s="300" t="s">
        <v>196</v>
      </c>
      <c r="D33" s="380">
        <v>0.34993717946536851</v>
      </c>
      <c r="E33" s="380">
        <v>0.34859157071582358</v>
      </c>
      <c r="F33" s="380">
        <v>0.34724596196627855</v>
      </c>
      <c r="G33" s="380">
        <v>0.34784499762357346</v>
      </c>
      <c r="H33" s="380">
        <v>0.34844403328086837</v>
      </c>
      <c r="I33" s="380">
        <v>0.34904306893816328</v>
      </c>
      <c r="J33" s="380">
        <v>0.34964210459545819</v>
      </c>
      <c r="K33" s="380">
        <v>0.35024114025275299</v>
      </c>
      <c r="L33" s="380">
        <v>0.35016906560283034</v>
      </c>
      <c r="M33" s="380">
        <v>0.35009699095290769</v>
      </c>
      <c r="N33" s="380">
        <v>0.35002491630298505</v>
      </c>
      <c r="O33" s="380">
        <v>0.3499528416530624</v>
      </c>
      <c r="P33" s="380">
        <v>0.34988076700313997</v>
      </c>
      <c r="Q33" s="380">
        <v>0.3491040144247024</v>
      </c>
      <c r="R33" s="380">
        <v>0.34832726184626484</v>
      </c>
      <c r="S33" s="380">
        <v>0.34755050926782727</v>
      </c>
      <c r="T33" s="380">
        <v>0.3467737566893897</v>
      </c>
      <c r="U33" s="380">
        <v>0.34599700411095202</v>
      </c>
      <c r="V33" s="380">
        <v>0.34625244892017537</v>
      </c>
      <c r="W33" s="380">
        <v>0.34650789372939872</v>
      </c>
      <c r="X33" s="380">
        <v>0.34676333853862207</v>
      </c>
      <c r="Y33" s="380">
        <v>0.34701878334784542</v>
      </c>
      <c r="Z33" s="380">
        <v>0.34727422815706888</v>
      </c>
      <c r="AB33" s="296"/>
      <c r="AC33" s="297"/>
    </row>
    <row r="34" spans="2:29" s="281" customFormat="1">
      <c r="B34" s="301" t="s">
        <v>463</v>
      </c>
      <c r="C34" s="300"/>
      <c r="D34" s="300"/>
      <c r="E34" s="273"/>
      <c r="F34" s="273"/>
      <c r="G34" s="273"/>
      <c r="H34" s="273"/>
      <c r="I34" s="273"/>
      <c r="J34" s="273"/>
      <c r="K34" s="273"/>
      <c r="L34" s="273"/>
      <c r="M34" s="273"/>
      <c r="N34" s="273"/>
      <c r="O34" s="273"/>
      <c r="P34" s="273"/>
      <c r="Q34" s="273"/>
      <c r="R34" s="273"/>
      <c r="S34" s="273"/>
      <c r="T34" s="273"/>
      <c r="U34" s="273"/>
      <c r="V34" s="273"/>
      <c r="W34" s="273"/>
      <c r="X34" s="273"/>
      <c r="Y34" s="273"/>
      <c r="Z34" s="273"/>
      <c r="AB34" s="273"/>
      <c r="AC34" s="273"/>
    </row>
    <row r="35" spans="2:29" s="281" customFormat="1">
      <c r="B35" s="171"/>
      <c r="C35" s="171"/>
      <c r="D35" s="298"/>
      <c r="E35" s="298"/>
      <c r="F35" s="298"/>
      <c r="G35" s="298"/>
      <c r="H35" s="298"/>
      <c r="I35" s="298"/>
      <c r="J35" s="298"/>
      <c r="K35" s="298"/>
      <c r="L35" s="298"/>
      <c r="M35" s="298"/>
      <c r="N35" s="298"/>
      <c r="O35" s="298"/>
      <c r="P35" s="298"/>
      <c r="Q35" s="299"/>
      <c r="R35" s="299"/>
      <c r="S35" s="299"/>
      <c r="T35" s="299"/>
      <c r="U35" s="299"/>
      <c r="V35" s="299"/>
      <c r="W35" s="299"/>
      <c r="X35" s="299"/>
      <c r="Y35" s="299"/>
      <c r="Z35" s="299"/>
    </row>
    <row r="36" spans="2:29">
      <c r="B36" s="56" t="s">
        <v>250</v>
      </c>
      <c r="C36" s="56" t="s">
        <v>1</v>
      </c>
      <c r="D36" s="67">
        <f t="shared" ref="D36:Z36" si="7">D$20</f>
        <v>2018</v>
      </c>
      <c r="E36" s="67">
        <f t="shared" si="7"/>
        <v>2019</v>
      </c>
      <c r="F36" s="67">
        <f t="shared" si="7"/>
        <v>2020</v>
      </c>
      <c r="G36" s="67">
        <f t="shared" si="7"/>
        <v>2021</v>
      </c>
      <c r="H36" s="67">
        <f t="shared" si="7"/>
        <v>2022</v>
      </c>
      <c r="I36" s="67">
        <f t="shared" si="7"/>
        <v>2023</v>
      </c>
      <c r="J36" s="67">
        <f t="shared" si="7"/>
        <v>2024</v>
      </c>
      <c r="K36" s="67">
        <f t="shared" si="7"/>
        <v>2025</v>
      </c>
      <c r="L36" s="67">
        <f t="shared" si="7"/>
        <v>2026</v>
      </c>
      <c r="M36" s="67">
        <f t="shared" si="7"/>
        <v>2027</v>
      </c>
      <c r="N36" s="67">
        <f t="shared" si="7"/>
        <v>2028</v>
      </c>
      <c r="O36" s="67">
        <f t="shared" si="7"/>
        <v>2029</v>
      </c>
      <c r="P36" s="67">
        <f t="shared" si="7"/>
        <v>2030</v>
      </c>
      <c r="Q36" s="67">
        <f t="shared" si="7"/>
        <v>2031</v>
      </c>
      <c r="R36" s="67">
        <f t="shared" si="7"/>
        <v>2032</v>
      </c>
      <c r="S36" s="67">
        <f t="shared" si="7"/>
        <v>2033</v>
      </c>
      <c r="T36" s="67">
        <f t="shared" si="7"/>
        <v>2034</v>
      </c>
      <c r="U36" s="67">
        <f t="shared" si="7"/>
        <v>2035</v>
      </c>
      <c r="V36" s="67">
        <f t="shared" si="7"/>
        <v>2036</v>
      </c>
      <c r="W36" s="67">
        <f t="shared" si="7"/>
        <v>2037</v>
      </c>
      <c r="X36" s="67">
        <f t="shared" si="7"/>
        <v>2038</v>
      </c>
      <c r="Y36" s="67">
        <f t="shared" si="7"/>
        <v>2039</v>
      </c>
      <c r="Z36" s="67">
        <f t="shared" si="7"/>
        <v>2040</v>
      </c>
    </row>
    <row r="37" spans="2:29">
      <c r="B37" s="53" t="s">
        <v>36</v>
      </c>
      <c r="C37" s="53" t="s">
        <v>193</v>
      </c>
      <c r="D37" s="284">
        <f>D38+D39</f>
        <v>18965.81306678689</v>
      </c>
      <c r="E37" s="284">
        <f t="shared" ref="E37:Z37" si="8">E38+E39</f>
        <v>18781.55334828332</v>
      </c>
      <c r="F37" s="284">
        <f t="shared" si="8"/>
        <v>18596.383867018125</v>
      </c>
      <c r="G37" s="284">
        <f t="shared" si="8"/>
        <v>18789.464872084522</v>
      </c>
      <c r="H37" s="284">
        <f t="shared" si="8"/>
        <v>18982.35665898996</v>
      </c>
      <c r="I37" s="284">
        <f t="shared" si="8"/>
        <v>19175.059127057564</v>
      </c>
      <c r="J37" s="284">
        <f t="shared" si="8"/>
        <v>19367.572180454154</v>
      </c>
      <c r="K37" s="284">
        <f t="shared" si="8"/>
        <v>19559.895727902272</v>
      </c>
      <c r="L37" s="284">
        <f t="shared" si="8"/>
        <v>19627.749723400491</v>
      </c>
      <c r="M37" s="284">
        <f t="shared" si="8"/>
        <v>19695.686831759031</v>
      </c>
      <c r="N37" s="284">
        <f t="shared" si="8"/>
        <v>19763.707031902235</v>
      </c>
      <c r="O37" s="284">
        <f t="shared" si="8"/>
        <v>19831.81030291802</v>
      </c>
      <c r="P37" s="284">
        <f t="shared" si="8"/>
        <v>19899.99662405625</v>
      </c>
      <c r="Q37" s="284">
        <f t="shared" si="8"/>
        <v>19957.483319709601</v>
      </c>
      <c r="R37" s="284">
        <f t="shared" si="8"/>
        <v>20015.039911523032</v>
      </c>
      <c r="S37" s="284">
        <f t="shared" si="8"/>
        <v>20072.666400038193</v>
      </c>
      <c r="T37" s="284">
        <f t="shared" si="8"/>
        <v>20130.36278579299</v>
      </c>
      <c r="U37" s="284">
        <f t="shared" si="8"/>
        <v>20188.129069321491</v>
      </c>
      <c r="V37" s="284">
        <f t="shared" si="8"/>
        <v>20293.48790451945</v>
      </c>
      <c r="W37" s="284">
        <f t="shared" si="8"/>
        <v>20398.791524097491</v>
      </c>
      <c r="X37" s="284">
        <f t="shared" si="8"/>
        <v>20504.039742255402</v>
      </c>
      <c r="Y37" s="284">
        <f t="shared" si="8"/>
        <v>20609.232378869558</v>
      </c>
      <c r="Z37" s="284">
        <f t="shared" si="8"/>
        <v>20714.369259277657</v>
      </c>
    </row>
    <row r="38" spans="2:29" s="202" customFormat="1">
      <c r="B38" s="315" t="s">
        <v>341</v>
      </c>
      <c r="C38" s="282" t="s">
        <v>193</v>
      </c>
      <c r="D38" s="313">
        <f t="shared" ref="D38:Z38" si="9">D15*(1+D7)</f>
        <v>5353.1506747832891</v>
      </c>
      <c r="E38" s="313">
        <f t="shared" si="9"/>
        <v>5362.5123354537036</v>
      </c>
      <c r="F38" s="313">
        <f t="shared" si="9"/>
        <v>5371.8803954824871</v>
      </c>
      <c r="G38" s="313">
        <f t="shared" si="9"/>
        <v>5418.6102826758561</v>
      </c>
      <c r="H38" s="313">
        <f t="shared" si="9"/>
        <v>5465.4395429015285</v>
      </c>
      <c r="I38" s="313">
        <f t="shared" si="9"/>
        <v>5512.3681761595026</v>
      </c>
      <c r="J38" s="313">
        <f t="shared" si="9"/>
        <v>5559.3961824497792</v>
      </c>
      <c r="K38" s="313">
        <f t="shared" si="9"/>
        <v>5606.5235617723483</v>
      </c>
      <c r="L38" s="313">
        <f t="shared" si="9"/>
        <v>5634.8624624699632</v>
      </c>
      <c r="M38" s="313">
        <f t="shared" si="9"/>
        <v>5663.2722227751801</v>
      </c>
      <c r="N38" s="313">
        <f t="shared" si="9"/>
        <v>5691.7528426880162</v>
      </c>
      <c r="O38" s="313">
        <f t="shared" si="9"/>
        <v>5720.3043222084862</v>
      </c>
      <c r="P38" s="313">
        <f t="shared" si="9"/>
        <v>5748.9266613365589</v>
      </c>
      <c r="Q38" s="313">
        <f t="shared" si="9"/>
        <v>5763.949688089896</v>
      </c>
      <c r="R38" s="313">
        <f t="shared" si="9"/>
        <v>5778.9819362955723</v>
      </c>
      <c r="S38" s="313">
        <f t="shared" si="9"/>
        <v>5794.0234059535542</v>
      </c>
      <c r="T38" s="313">
        <f t="shared" si="9"/>
        <v>5809.0740970638753</v>
      </c>
      <c r="U38" s="313">
        <f t="shared" si="9"/>
        <v>5824.134009626503</v>
      </c>
      <c r="V38" s="313">
        <f t="shared" si="9"/>
        <v>5839.7392082947181</v>
      </c>
      <c r="W38" s="313">
        <f t="shared" si="9"/>
        <v>5855.3560556269476</v>
      </c>
      <c r="X38" s="313">
        <f t="shared" si="9"/>
        <v>5870.9845516232062</v>
      </c>
      <c r="Y38" s="313">
        <f t="shared" si="9"/>
        <v>5886.624696283463</v>
      </c>
      <c r="Z38" s="313">
        <f t="shared" si="9"/>
        <v>5902.2764896077342</v>
      </c>
    </row>
    <row r="39" spans="2:29" s="202" customFormat="1">
      <c r="B39" s="315" t="s">
        <v>342</v>
      </c>
      <c r="C39" s="282" t="s">
        <v>193</v>
      </c>
      <c r="D39" s="313">
        <f t="shared" ref="D39:Z39" si="10">D26*(1+D7)</f>
        <v>13612.662392003602</v>
      </c>
      <c r="E39" s="313">
        <f t="shared" si="10"/>
        <v>13419.041012829615</v>
      </c>
      <c r="F39" s="313">
        <f t="shared" si="10"/>
        <v>13224.503471535638</v>
      </c>
      <c r="G39" s="313">
        <f t="shared" si="10"/>
        <v>13370.854589408666</v>
      </c>
      <c r="H39" s="313">
        <f t="shared" si="10"/>
        <v>13516.917116088433</v>
      </c>
      <c r="I39" s="313">
        <f t="shared" si="10"/>
        <v>13662.690950898061</v>
      </c>
      <c r="J39" s="313">
        <f t="shared" si="10"/>
        <v>13808.175998004373</v>
      </c>
      <c r="K39" s="313">
        <f t="shared" si="10"/>
        <v>13953.372166129926</v>
      </c>
      <c r="L39" s="313">
        <f t="shared" si="10"/>
        <v>13992.887260930527</v>
      </c>
      <c r="M39" s="313">
        <f t="shared" si="10"/>
        <v>14032.41460898385</v>
      </c>
      <c r="N39" s="313">
        <f t="shared" si="10"/>
        <v>14071.954189214219</v>
      </c>
      <c r="O39" s="313">
        <f t="shared" si="10"/>
        <v>14111.505980709535</v>
      </c>
      <c r="P39" s="313">
        <f t="shared" si="10"/>
        <v>14151.06996271969</v>
      </c>
      <c r="Q39" s="313">
        <f t="shared" si="10"/>
        <v>14193.533631619704</v>
      </c>
      <c r="R39" s="313">
        <f t="shared" si="10"/>
        <v>14236.057975227461</v>
      </c>
      <c r="S39" s="313">
        <f t="shared" si="10"/>
        <v>14278.642994084641</v>
      </c>
      <c r="T39" s="313">
        <f t="shared" si="10"/>
        <v>14321.288688729115</v>
      </c>
      <c r="U39" s="313">
        <f t="shared" si="10"/>
        <v>14363.995059694989</v>
      </c>
      <c r="V39" s="313">
        <f t="shared" si="10"/>
        <v>14453.748696224733</v>
      </c>
      <c r="W39" s="313">
        <f t="shared" si="10"/>
        <v>14543.435468470541</v>
      </c>
      <c r="X39" s="313">
        <f t="shared" si="10"/>
        <v>14633.055190632196</v>
      </c>
      <c r="Y39" s="313">
        <f t="shared" si="10"/>
        <v>14722.607682586093</v>
      </c>
      <c r="Z39" s="313">
        <f t="shared" si="10"/>
        <v>14812.092769669924</v>
      </c>
    </row>
    <row r="40" spans="2:29">
      <c r="B40" s="53" t="s">
        <v>39</v>
      </c>
      <c r="C40" s="282" t="s">
        <v>193</v>
      </c>
      <c r="D40" s="284">
        <f>D41+D42</f>
        <v>12063.856291532949</v>
      </c>
      <c r="E40" s="284">
        <f t="shared" ref="E40:Z40" si="11">E41+E42</f>
        <v>11913.797145601562</v>
      </c>
      <c r="F40" s="284">
        <f t="shared" si="11"/>
        <v>11764.639525600305</v>
      </c>
      <c r="G40" s="284">
        <f t="shared" si="11"/>
        <v>11889.46270266114</v>
      </c>
      <c r="H40" s="284">
        <f t="shared" si="11"/>
        <v>12014.477229737786</v>
      </c>
      <c r="I40" s="284">
        <f t="shared" si="11"/>
        <v>12139.683064119299</v>
      </c>
      <c r="J40" s="284">
        <f t="shared" si="11"/>
        <v>12265.080165149619</v>
      </c>
      <c r="K40" s="284">
        <f t="shared" si="11"/>
        <v>12390.66849410537</v>
      </c>
      <c r="L40" s="284">
        <f t="shared" si="11"/>
        <v>12410.209212068596</v>
      </c>
      <c r="M40" s="284">
        <f t="shared" si="11"/>
        <v>12429.673433746519</v>
      </c>
      <c r="N40" s="284">
        <f t="shared" si="11"/>
        <v>12449.061145952845</v>
      </c>
      <c r="O40" s="284">
        <f t="shared" si="11"/>
        <v>12468.37233560361</v>
      </c>
      <c r="P40" s="284">
        <f t="shared" si="11"/>
        <v>12487.606989716189</v>
      </c>
      <c r="Q40" s="284">
        <f t="shared" si="11"/>
        <v>12473.333840992249</v>
      </c>
      <c r="R40" s="284">
        <f t="shared" si="11"/>
        <v>12458.9909618243</v>
      </c>
      <c r="S40" s="284">
        <f t="shared" si="11"/>
        <v>12444.578354239366</v>
      </c>
      <c r="T40" s="284">
        <f t="shared" si="11"/>
        <v>12430.096020250321</v>
      </c>
      <c r="U40" s="284">
        <f t="shared" si="11"/>
        <v>12415.543961855929</v>
      </c>
      <c r="V40" s="284">
        <f t="shared" si="11"/>
        <v>12460.458577219502</v>
      </c>
      <c r="W40" s="284">
        <f t="shared" si="11"/>
        <v>12505.439505236169</v>
      </c>
      <c r="X40" s="284">
        <f t="shared" si="11"/>
        <v>12550.486661821446</v>
      </c>
      <c r="Y40" s="284">
        <f t="shared" si="11"/>
        <v>12595.599965459791</v>
      </c>
      <c r="Z40" s="284">
        <f t="shared" si="11"/>
        <v>12640.779337107224</v>
      </c>
    </row>
    <row r="41" spans="2:29" s="202" customFormat="1">
      <c r="B41" s="315" t="s">
        <v>341</v>
      </c>
      <c r="C41" s="282" t="s">
        <v>193</v>
      </c>
      <c r="D41" s="313">
        <f t="shared" ref="D41:Z41" si="12">D16*(1+D8)</f>
        <v>4804.4697750982186</v>
      </c>
      <c r="E41" s="313">
        <f t="shared" si="12"/>
        <v>4799.9083013408072</v>
      </c>
      <c r="F41" s="313">
        <f t="shared" si="12"/>
        <v>4795.3404880321104</v>
      </c>
      <c r="G41" s="313">
        <f t="shared" si="12"/>
        <v>4824.3973153678089</v>
      </c>
      <c r="H41" s="313">
        <f t="shared" si="12"/>
        <v>4853.355698391133</v>
      </c>
      <c r="I41" s="313">
        <f t="shared" si="12"/>
        <v>4882.2156371020801</v>
      </c>
      <c r="J41" s="313">
        <f t="shared" si="12"/>
        <v>4910.9771315006519</v>
      </c>
      <c r="K41" s="313">
        <f t="shared" si="12"/>
        <v>4939.640181586833</v>
      </c>
      <c r="L41" s="313">
        <f t="shared" si="12"/>
        <v>4940.4462871937367</v>
      </c>
      <c r="M41" s="313">
        <f t="shared" si="12"/>
        <v>4941.1821954323295</v>
      </c>
      <c r="N41" s="313">
        <f t="shared" si="12"/>
        <v>4941.8479063026316</v>
      </c>
      <c r="O41" s="313">
        <f t="shared" si="12"/>
        <v>4942.4434198046492</v>
      </c>
      <c r="P41" s="313">
        <f t="shared" si="12"/>
        <v>4942.9687359383615</v>
      </c>
      <c r="Q41" s="313">
        <f t="shared" si="12"/>
        <v>4931.8662573155643</v>
      </c>
      <c r="R41" s="313">
        <f t="shared" si="12"/>
        <v>4920.7546434222559</v>
      </c>
      <c r="S41" s="313">
        <f t="shared" si="12"/>
        <v>4909.6338942584061</v>
      </c>
      <c r="T41" s="313">
        <f t="shared" si="12"/>
        <v>4898.5040098240452</v>
      </c>
      <c r="U41" s="313">
        <f t="shared" si="12"/>
        <v>4887.3649901191484</v>
      </c>
      <c r="V41" s="313">
        <f t="shared" si="12"/>
        <v>4876.684867423498</v>
      </c>
      <c r="W41" s="313">
        <f t="shared" si="12"/>
        <v>4865.993204929855</v>
      </c>
      <c r="X41" s="313">
        <f t="shared" si="12"/>
        <v>4855.2900026382285</v>
      </c>
      <c r="Y41" s="313">
        <f t="shared" si="12"/>
        <v>4844.5752605485941</v>
      </c>
      <c r="Z41" s="313">
        <f t="shared" si="12"/>
        <v>4833.8489786609653</v>
      </c>
    </row>
    <row r="42" spans="2:29" s="202" customFormat="1">
      <c r="B42" s="315" t="s">
        <v>342</v>
      </c>
      <c r="C42" s="282" t="s">
        <v>193</v>
      </c>
      <c r="D42" s="313">
        <f t="shared" ref="D42:Z42" si="13">D27*(1+D8)</f>
        <v>7259.3865164347317</v>
      </c>
      <c r="E42" s="313">
        <f t="shared" si="13"/>
        <v>7113.8888442607549</v>
      </c>
      <c r="F42" s="313">
        <f t="shared" si="13"/>
        <v>6969.2990375681948</v>
      </c>
      <c r="G42" s="313">
        <f t="shared" si="13"/>
        <v>7065.0653872933308</v>
      </c>
      <c r="H42" s="313">
        <f t="shared" si="13"/>
        <v>7161.1215313466537</v>
      </c>
      <c r="I42" s="313">
        <f t="shared" si="13"/>
        <v>7257.4674270172191</v>
      </c>
      <c r="J42" s="313">
        <f t="shared" si="13"/>
        <v>7354.1030336489666</v>
      </c>
      <c r="K42" s="313">
        <f t="shared" si="13"/>
        <v>7451.0283125185369</v>
      </c>
      <c r="L42" s="313">
        <f t="shared" si="13"/>
        <v>7469.7629248748581</v>
      </c>
      <c r="M42" s="313">
        <f t="shared" si="13"/>
        <v>7488.4912383141891</v>
      </c>
      <c r="N42" s="313">
        <f t="shared" si="13"/>
        <v>7507.2132396502138</v>
      </c>
      <c r="O42" s="313">
        <f t="shared" si="13"/>
        <v>7525.9289157989615</v>
      </c>
      <c r="P42" s="313">
        <f t="shared" si="13"/>
        <v>7544.6382537778272</v>
      </c>
      <c r="Q42" s="313">
        <f t="shared" si="13"/>
        <v>7541.4675836766846</v>
      </c>
      <c r="R42" s="313">
        <f t="shared" si="13"/>
        <v>7538.2363184020451</v>
      </c>
      <c r="S42" s="313">
        <f t="shared" si="13"/>
        <v>7534.9444599809585</v>
      </c>
      <c r="T42" s="313">
        <f t="shared" si="13"/>
        <v>7531.5920104262759</v>
      </c>
      <c r="U42" s="313">
        <f t="shared" si="13"/>
        <v>7528.1789717367792</v>
      </c>
      <c r="V42" s="313">
        <f t="shared" si="13"/>
        <v>7583.7737097960035</v>
      </c>
      <c r="W42" s="313">
        <f t="shared" si="13"/>
        <v>7639.4463003063138</v>
      </c>
      <c r="X42" s="313">
        <f t="shared" si="13"/>
        <v>7695.196659183217</v>
      </c>
      <c r="Y42" s="313">
        <f t="shared" si="13"/>
        <v>7751.0247049111967</v>
      </c>
      <c r="Z42" s="313">
        <f t="shared" si="13"/>
        <v>7806.9303584462587</v>
      </c>
    </row>
    <row r="43" spans="2:29">
      <c r="B43" s="79" t="s">
        <v>200</v>
      </c>
      <c r="C43" s="79" t="s">
        <v>193</v>
      </c>
      <c r="D43" s="82">
        <f>D37+D40</f>
        <v>31029.669358319839</v>
      </c>
      <c r="E43" s="82">
        <f t="shared" ref="E43:Z43" si="14">E37+E40</f>
        <v>30695.350493884882</v>
      </c>
      <c r="F43" s="82">
        <f t="shared" si="14"/>
        <v>30361.02339261843</v>
      </c>
      <c r="G43" s="82">
        <f t="shared" si="14"/>
        <v>30678.927574745663</v>
      </c>
      <c r="H43" s="82">
        <f t="shared" si="14"/>
        <v>30996.833888727746</v>
      </c>
      <c r="I43" s="82">
        <f t="shared" si="14"/>
        <v>31314.742191176862</v>
      </c>
      <c r="J43" s="82">
        <f t="shared" si="14"/>
        <v>31632.652345603772</v>
      </c>
      <c r="K43" s="82">
        <f t="shared" si="14"/>
        <v>31950.564222007641</v>
      </c>
      <c r="L43" s="82">
        <f t="shared" si="14"/>
        <v>32037.958935469087</v>
      </c>
      <c r="M43" s="82">
        <f t="shared" si="14"/>
        <v>32125.360265505551</v>
      </c>
      <c r="N43" s="82">
        <f t="shared" si="14"/>
        <v>32212.76817785508</v>
      </c>
      <c r="O43" s="82">
        <f t="shared" si="14"/>
        <v>32300.18263852163</v>
      </c>
      <c r="P43" s="82">
        <f t="shared" si="14"/>
        <v>32387.603613772437</v>
      </c>
      <c r="Q43" s="82">
        <f>Q37+Q40</f>
        <v>32430.817160701852</v>
      </c>
      <c r="R43" s="82">
        <f t="shared" si="14"/>
        <v>32474.030873347332</v>
      </c>
      <c r="S43" s="82">
        <f t="shared" si="14"/>
        <v>32517.244754277559</v>
      </c>
      <c r="T43" s="82">
        <f t="shared" si="14"/>
        <v>32560.458806043309</v>
      </c>
      <c r="U43" s="82">
        <f t="shared" si="14"/>
        <v>32603.673031177419</v>
      </c>
      <c r="V43" s="82">
        <f t="shared" si="14"/>
        <v>32753.946481738953</v>
      </c>
      <c r="W43" s="82">
        <f t="shared" si="14"/>
        <v>32904.231029333663</v>
      </c>
      <c r="X43" s="82">
        <f t="shared" si="14"/>
        <v>33054.526404076845</v>
      </c>
      <c r="Y43" s="82">
        <f t="shared" si="14"/>
        <v>33204.832344329348</v>
      </c>
      <c r="Z43" s="82">
        <f t="shared" si="14"/>
        <v>33355.148596384883</v>
      </c>
    </row>
    <row r="46" spans="2:29" s="63" customFormat="1">
      <c r="B46" s="63" t="s">
        <v>235</v>
      </c>
    </row>
    <row r="48" spans="2:29">
      <c r="B48" s="56" t="s">
        <v>459</v>
      </c>
      <c r="C48" s="56" t="s">
        <v>1</v>
      </c>
      <c r="D48" s="67">
        <f t="shared" ref="D48:Z48" si="15">D$20</f>
        <v>2018</v>
      </c>
      <c r="E48" s="67">
        <f t="shared" si="15"/>
        <v>2019</v>
      </c>
      <c r="F48" s="67">
        <f t="shared" si="15"/>
        <v>2020</v>
      </c>
      <c r="G48" s="67">
        <f t="shared" si="15"/>
        <v>2021</v>
      </c>
      <c r="H48" s="67">
        <f t="shared" si="15"/>
        <v>2022</v>
      </c>
      <c r="I48" s="67">
        <f t="shared" si="15"/>
        <v>2023</v>
      </c>
      <c r="J48" s="67">
        <f t="shared" si="15"/>
        <v>2024</v>
      </c>
      <c r="K48" s="67">
        <f t="shared" si="15"/>
        <v>2025</v>
      </c>
      <c r="L48" s="67">
        <f t="shared" si="15"/>
        <v>2026</v>
      </c>
      <c r="M48" s="67">
        <f t="shared" si="15"/>
        <v>2027</v>
      </c>
      <c r="N48" s="67">
        <f t="shared" si="15"/>
        <v>2028</v>
      </c>
      <c r="O48" s="67">
        <f t="shared" si="15"/>
        <v>2029</v>
      </c>
      <c r="P48" s="67">
        <f t="shared" si="15"/>
        <v>2030</v>
      </c>
      <c r="Q48" s="67">
        <f t="shared" si="15"/>
        <v>2031</v>
      </c>
      <c r="R48" s="67">
        <f t="shared" si="15"/>
        <v>2032</v>
      </c>
      <c r="S48" s="67">
        <f t="shared" si="15"/>
        <v>2033</v>
      </c>
      <c r="T48" s="67">
        <f t="shared" si="15"/>
        <v>2034</v>
      </c>
      <c r="U48" s="67">
        <f t="shared" si="15"/>
        <v>2035</v>
      </c>
      <c r="V48" s="67">
        <f t="shared" si="15"/>
        <v>2036</v>
      </c>
      <c r="W48" s="67">
        <f t="shared" si="15"/>
        <v>2037</v>
      </c>
      <c r="X48" s="67">
        <f t="shared" si="15"/>
        <v>2038</v>
      </c>
      <c r="Y48" s="67">
        <f t="shared" si="15"/>
        <v>2039</v>
      </c>
      <c r="Z48" s="67">
        <f t="shared" si="15"/>
        <v>2040</v>
      </c>
    </row>
    <row r="49" spans="2:26">
      <c r="B49" s="53" t="s">
        <v>36</v>
      </c>
      <c r="C49" s="53" t="s">
        <v>193</v>
      </c>
      <c r="D49" s="284">
        <f>D51*D55</f>
        <v>512.72412311553956</v>
      </c>
      <c r="E49" s="284">
        <f t="shared" ref="E49:Z49" si="16">E51*E55</f>
        <v>567.90269348986249</v>
      </c>
      <c r="F49" s="284">
        <f t="shared" si="16"/>
        <v>625.03227546633138</v>
      </c>
      <c r="G49" s="284">
        <f t="shared" si="16"/>
        <v>661.22563024154908</v>
      </c>
      <c r="H49" s="284">
        <f t="shared" si="16"/>
        <v>697.56104576876476</v>
      </c>
      <c r="I49" s="284">
        <f t="shared" si="16"/>
        <v>734.03852204797829</v>
      </c>
      <c r="J49" s="284">
        <f t="shared" si="16"/>
        <v>770.65805907919002</v>
      </c>
      <c r="K49" s="284">
        <f t="shared" si="16"/>
        <v>807.41965686239996</v>
      </c>
      <c r="L49" s="284">
        <f t="shared" si="16"/>
        <v>872.7331574578119</v>
      </c>
      <c r="M49" s="284">
        <f t="shared" si="16"/>
        <v>937.25882409695157</v>
      </c>
      <c r="N49" s="284">
        <f t="shared" si="16"/>
        <v>1000.996656779817</v>
      </c>
      <c r="O49" s="284">
        <f t="shared" si="16"/>
        <v>1063.9466555064121</v>
      </c>
      <c r="P49" s="284">
        <f t="shared" si="16"/>
        <v>1126.1088202767341</v>
      </c>
      <c r="Q49" s="284">
        <f t="shared" si="16"/>
        <v>1171.6867340312838</v>
      </c>
      <c r="R49" s="284">
        <f t="shared" si="16"/>
        <v>1216.0581987319113</v>
      </c>
      <c r="S49" s="284">
        <f t="shared" si="16"/>
        <v>1259.2232143786148</v>
      </c>
      <c r="T49" s="284">
        <f t="shared" si="16"/>
        <v>1301.1817809713948</v>
      </c>
      <c r="U49" s="284">
        <f t="shared" si="16"/>
        <v>1341.9338985102524</v>
      </c>
      <c r="V49" s="284">
        <f t="shared" si="16"/>
        <v>1350.8383844091591</v>
      </c>
      <c r="W49" s="284">
        <f t="shared" si="16"/>
        <v>1359.6391283302512</v>
      </c>
      <c r="X49" s="284">
        <f t="shared" si="16"/>
        <v>1368.3361302735266</v>
      </c>
      <c r="Y49" s="284">
        <f t="shared" si="16"/>
        <v>1376.9293902389877</v>
      </c>
      <c r="Z49" s="284">
        <f t="shared" si="16"/>
        <v>1385.4189082266346</v>
      </c>
    </row>
    <row r="50" spans="2:26">
      <c r="B50" s="53" t="s">
        <v>39</v>
      </c>
      <c r="C50" s="53" t="s">
        <v>193</v>
      </c>
      <c r="D50" s="284">
        <f>D51*D56</f>
        <v>437.76340326923236</v>
      </c>
      <c r="E50" s="284">
        <f t="shared" ref="E50:Z50" si="17">E51*E56</f>
        <v>461.20315233861248</v>
      </c>
      <c r="F50" s="284">
        <f t="shared" si="17"/>
        <v>482.69188980584642</v>
      </c>
      <c r="G50" s="284">
        <f t="shared" si="17"/>
        <v>508.25910110663165</v>
      </c>
      <c r="H50" s="284">
        <f t="shared" si="17"/>
        <v>533.68425165541873</v>
      </c>
      <c r="I50" s="284">
        <f t="shared" si="17"/>
        <v>558.96734145220773</v>
      </c>
      <c r="J50" s="284">
        <f t="shared" si="17"/>
        <v>584.10837049699876</v>
      </c>
      <c r="K50" s="284">
        <f t="shared" si="17"/>
        <v>609.10733878979181</v>
      </c>
      <c r="L50" s="284">
        <f t="shared" si="17"/>
        <v>667.01469249383547</v>
      </c>
      <c r="M50" s="284">
        <f t="shared" si="17"/>
        <v>725.70988015415139</v>
      </c>
      <c r="N50" s="284">
        <f t="shared" si="17"/>
        <v>785.19290177073833</v>
      </c>
      <c r="O50" s="284">
        <f t="shared" si="17"/>
        <v>845.46375734359901</v>
      </c>
      <c r="P50" s="284">
        <f t="shared" si="17"/>
        <v>906.52244687273242</v>
      </c>
      <c r="Q50" s="284">
        <f t="shared" si="17"/>
        <v>965.47435606913314</v>
      </c>
      <c r="R50" s="284">
        <f t="shared" si="17"/>
        <v>1025.6327143194578</v>
      </c>
      <c r="S50" s="284">
        <f t="shared" si="17"/>
        <v>1086.9975216237051</v>
      </c>
      <c r="T50" s="284">
        <f t="shared" si="17"/>
        <v>1149.568777981875</v>
      </c>
      <c r="U50" s="284">
        <f t="shared" si="17"/>
        <v>1213.3464833939695</v>
      </c>
      <c r="V50" s="284">
        <f t="shared" si="17"/>
        <v>1230.9998570658022</v>
      </c>
      <c r="W50" s="284">
        <f t="shared" si="17"/>
        <v>1248.7569727154516</v>
      </c>
      <c r="X50" s="284">
        <f t="shared" si="17"/>
        <v>1266.6178303429151</v>
      </c>
      <c r="Y50" s="284">
        <f t="shared" si="17"/>
        <v>1284.5824299481956</v>
      </c>
      <c r="Z50" s="284">
        <f t="shared" si="17"/>
        <v>1302.6507715312907</v>
      </c>
    </row>
    <row r="51" spans="2:26">
      <c r="B51" s="79" t="s">
        <v>200</v>
      </c>
      <c r="C51" s="79" t="s">
        <v>193</v>
      </c>
      <c r="D51" s="379">
        <v>950.48752638477197</v>
      </c>
      <c r="E51" s="379">
        <v>1029.1058458284749</v>
      </c>
      <c r="F51" s="379">
        <v>1107.7241652721777</v>
      </c>
      <c r="G51" s="379">
        <v>1169.4847313481807</v>
      </c>
      <c r="H51" s="379">
        <v>1231.2452974241835</v>
      </c>
      <c r="I51" s="379">
        <v>1293.005863500186</v>
      </c>
      <c r="J51" s="379">
        <v>1354.7664295761888</v>
      </c>
      <c r="K51" s="379">
        <v>1416.5269956521918</v>
      </c>
      <c r="L51" s="379">
        <v>1539.7478499516474</v>
      </c>
      <c r="M51" s="379">
        <v>1662.968704251103</v>
      </c>
      <c r="N51" s="379">
        <v>1786.1895585505554</v>
      </c>
      <c r="O51" s="379">
        <v>1909.410412850011</v>
      </c>
      <c r="P51" s="379">
        <v>2032.6312671494666</v>
      </c>
      <c r="Q51" s="379">
        <v>2137.1610901004169</v>
      </c>
      <c r="R51" s="379">
        <v>2241.6909130513691</v>
      </c>
      <c r="S51" s="379">
        <v>2346.2207360023199</v>
      </c>
      <c r="T51" s="379">
        <v>2450.7505589532698</v>
      </c>
      <c r="U51" s="379">
        <v>2555.2803819042219</v>
      </c>
      <c r="V51" s="379">
        <v>2581.8382414749613</v>
      </c>
      <c r="W51" s="379">
        <v>2608.3961010457028</v>
      </c>
      <c r="X51" s="379">
        <v>2634.9539606164417</v>
      </c>
      <c r="Y51" s="379">
        <v>2661.5118201871833</v>
      </c>
      <c r="Z51" s="379">
        <v>2688.0696797579253</v>
      </c>
    </row>
    <row r="52" spans="2:26">
      <c r="B52" s="65" t="s">
        <v>518</v>
      </c>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2:26" s="281" customFormat="1">
      <c r="B53" s="65"/>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row>
    <row r="54" spans="2:26" s="281" customFormat="1">
      <c r="B54" s="56" t="s">
        <v>462</v>
      </c>
      <c r="C54" s="56" t="s">
        <v>1</v>
      </c>
      <c r="D54" s="270">
        <v>2018</v>
      </c>
      <c r="E54" s="270">
        <v>2019</v>
      </c>
      <c r="F54" s="270">
        <v>2020</v>
      </c>
      <c r="G54" s="270">
        <v>2021</v>
      </c>
      <c r="H54" s="270">
        <v>2022</v>
      </c>
      <c r="I54" s="270">
        <v>2023</v>
      </c>
      <c r="J54" s="270">
        <v>2024</v>
      </c>
      <c r="K54" s="270">
        <v>2025</v>
      </c>
      <c r="L54" s="270">
        <v>2026</v>
      </c>
      <c r="M54" s="270">
        <v>2027</v>
      </c>
      <c r="N54" s="270">
        <v>2028</v>
      </c>
      <c r="O54" s="270">
        <v>2029</v>
      </c>
      <c r="P54" s="270">
        <v>2030</v>
      </c>
      <c r="Q54" s="270">
        <v>2031</v>
      </c>
      <c r="R54" s="270">
        <v>2032</v>
      </c>
      <c r="S54" s="270">
        <v>2033</v>
      </c>
      <c r="T54" s="270">
        <v>2034</v>
      </c>
      <c r="U54" s="270">
        <v>2035</v>
      </c>
      <c r="V54" s="270">
        <v>2036</v>
      </c>
      <c r="W54" s="270">
        <v>2037</v>
      </c>
      <c r="X54" s="270">
        <v>2038</v>
      </c>
      <c r="Y54" s="270">
        <v>2039</v>
      </c>
      <c r="Z54" s="270">
        <v>2040</v>
      </c>
    </row>
    <row r="55" spans="2:26" s="281" customFormat="1">
      <c r="B55" s="282" t="s">
        <v>36</v>
      </c>
      <c r="C55" s="282" t="s">
        <v>196</v>
      </c>
      <c r="D55" s="380">
        <v>0.53943277411089452</v>
      </c>
      <c r="E55" s="380">
        <v>0.55184089740805631</v>
      </c>
      <c r="F55" s="380">
        <v>0.56424902070521799</v>
      </c>
      <c r="G55" s="380">
        <v>0.56539911340209537</v>
      </c>
      <c r="H55" s="380">
        <v>0.56654920609897275</v>
      </c>
      <c r="I55" s="380">
        <v>0.56769929879585013</v>
      </c>
      <c r="J55" s="380">
        <v>0.56884939149272751</v>
      </c>
      <c r="K55" s="380">
        <v>0.56999948418960489</v>
      </c>
      <c r="L55" s="380">
        <v>0.56680264725501539</v>
      </c>
      <c r="M55" s="380">
        <v>0.56360581032042589</v>
      </c>
      <c r="N55" s="380">
        <v>0.5604089733858364</v>
      </c>
      <c r="O55" s="380">
        <v>0.5572121364512469</v>
      </c>
      <c r="P55" s="380">
        <v>0.55401529951665718</v>
      </c>
      <c r="Q55" s="380">
        <v>0.54824446292732698</v>
      </c>
      <c r="R55" s="380">
        <v>0.54247362633799678</v>
      </c>
      <c r="S55" s="380">
        <v>0.53670278974866659</v>
      </c>
      <c r="T55" s="380">
        <v>0.53093195315933639</v>
      </c>
      <c r="U55" s="380">
        <v>0.52516111657000597</v>
      </c>
      <c r="V55" s="380">
        <v>0.52320798519021372</v>
      </c>
      <c r="W55" s="380">
        <v>0.52125485381042147</v>
      </c>
      <c r="X55" s="380">
        <v>0.51930172243062922</v>
      </c>
      <c r="Y55" s="380">
        <v>0.51734859105083697</v>
      </c>
      <c r="Z55" s="380">
        <v>0.51539545967104494</v>
      </c>
    </row>
    <row r="56" spans="2:26" s="281" customFormat="1">
      <c r="B56" s="282" t="s">
        <v>39</v>
      </c>
      <c r="C56" s="282" t="s">
        <v>196</v>
      </c>
      <c r="D56" s="380">
        <v>0.46056722588910548</v>
      </c>
      <c r="E56" s="380">
        <v>0.44815910259194369</v>
      </c>
      <c r="F56" s="380">
        <v>0.43575097929478201</v>
      </c>
      <c r="G56" s="380">
        <v>0.43460088659790463</v>
      </c>
      <c r="H56" s="380">
        <v>0.43345079390102725</v>
      </c>
      <c r="I56" s="380">
        <v>0.43230070120414987</v>
      </c>
      <c r="J56" s="380">
        <v>0.43115060850727249</v>
      </c>
      <c r="K56" s="380">
        <v>0.43000051581039511</v>
      </c>
      <c r="L56" s="380">
        <v>0.43319735274498461</v>
      </c>
      <c r="M56" s="380">
        <v>0.43639418967957411</v>
      </c>
      <c r="N56" s="380">
        <v>0.4395910266141636</v>
      </c>
      <c r="O56" s="380">
        <v>0.4427878635487531</v>
      </c>
      <c r="P56" s="380">
        <v>0.44598470048334282</v>
      </c>
      <c r="Q56" s="380">
        <v>0.45175553707267302</v>
      </c>
      <c r="R56" s="380">
        <v>0.45752637366200322</v>
      </c>
      <c r="S56" s="380">
        <v>0.46329721025133341</v>
      </c>
      <c r="T56" s="380">
        <v>0.46906804684066361</v>
      </c>
      <c r="U56" s="380">
        <v>0.47483888342999403</v>
      </c>
      <c r="V56" s="380">
        <v>0.47679201480978628</v>
      </c>
      <c r="W56" s="380">
        <v>0.47874514618957853</v>
      </c>
      <c r="X56" s="380">
        <v>0.48069827756937078</v>
      </c>
      <c r="Y56" s="380">
        <v>0.48265140894916303</v>
      </c>
      <c r="Z56" s="380">
        <v>0.48460454032895506</v>
      </c>
    </row>
    <row r="57" spans="2:26" s="281" customFormat="1">
      <c r="B57" s="301" t="s">
        <v>463</v>
      </c>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row>
    <row r="58" spans="2:26" s="281" customFormat="1">
      <c r="B58" s="65"/>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row>
    <row r="59" spans="2:26" s="281" customFormat="1">
      <c r="B59" s="56" t="s">
        <v>461</v>
      </c>
      <c r="C59" s="56" t="s">
        <v>1</v>
      </c>
      <c r="D59" s="67">
        <f t="shared" ref="D59:Z59" si="18">D$20</f>
        <v>2018</v>
      </c>
      <c r="E59" s="67">
        <f t="shared" si="18"/>
        <v>2019</v>
      </c>
      <c r="F59" s="67">
        <f t="shared" si="18"/>
        <v>2020</v>
      </c>
      <c r="G59" s="67">
        <f t="shared" si="18"/>
        <v>2021</v>
      </c>
      <c r="H59" s="67">
        <f t="shared" si="18"/>
        <v>2022</v>
      </c>
      <c r="I59" s="67">
        <f t="shared" si="18"/>
        <v>2023</v>
      </c>
      <c r="J59" s="67">
        <f t="shared" si="18"/>
        <v>2024</v>
      </c>
      <c r="K59" s="67">
        <f t="shared" si="18"/>
        <v>2025</v>
      </c>
      <c r="L59" s="67">
        <f t="shared" si="18"/>
        <v>2026</v>
      </c>
      <c r="M59" s="67">
        <f t="shared" si="18"/>
        <v>2027</v>
      </c>
      <c r="N59" s="67">
        <f t="shared" si="18"/>
        <v>2028</v>
      </c>
      <c r="O59" s="67">
        <f t="shared" si="18"/>
        <v>2029</v>
      </c>
      <c r="P59" s="67">
        <f t="shared" si="18"/>
        <v>2030</v>
      </c>
      <c r="Q59" s="67">
        <f t="shared" si="18"/>
        <v>2031</v>
      </c>
      <c r="R59" s="67">
        <f t="shared" si="18"/>
        <v>2032</v>
      </c>
      <c r="S59" s="67">
        <f t="shared" si="18"/>
        <v>2033</v>
      </c>
      <c r="T59" s="67">
        <f t="shared" si="18"/>
        <v>2034</v>
      </c>
      <c r="U59" s="67">
        <f t="shared" si="18"/>
        <v>2035</v>
      </c>
      <c r="V59" s="67">
        <f t="shared" si="18"/>
        <v>2036</v>
      </c>
      <c r="W59" s="67">
        <f t="shared" si="18"/>
        <v>2037</v>
      </c>
      <c r="X59" s="67">
        <f t="shared" si="18"/>
        <v>2038</v>
      </c>
      <c r="Y59" s="67">
        <f t="shared" si="18"/>
        <v>2039</v>
      </c>
      <c r="Z59" s="67">
        <f t="shared" si="18"/>
        <v>2040</v>
      </c>
    </row>
    <row r="60" spans="2:26" s="281" customFormat="1">
      <c r="B60" s="282" t="s">
        <v>36</v>
      </c>
      <c r="C60" s="282" t="s">
        <v>193</v>
      </c>
      <c r="D60" s="284">
        <f>D62*D66</f>
        <v>152.61367723285605</v>
      </c>
      <c r="E60" s="284">
        <f t="shared" ref="E60:Z60" si="19">E62*E66</f>
        <v>150.80799768382406</v>
      </c>
      <c r="F60" s="284">
        <f t="shared" si="19"/>
        <v>148.99546021550032</v>
      </c>
      <c r="G60" s="284">
        <f t="shared" si="19"/>
        <v>154.2236360124146</v>
      </c>
      <c r="H60" s="284">
        <f t="shared" si="19"/>
        <v>159.36358770128746</v>
      </c>
      <c r="I60" s="284">
        <f t="shared" si="19"/>
        <v>164.4154501000024</v>
      </c>
      <c r="J60" s="284">
        <f t="shared" si="19"/>
        <v>169.3793515402231</v>
      </c>
      <c r="K60" s="284">
        <f t="shared" si="19"/>
        <v>174.25541425282864</v>
      </c>
      <c r="L60" s="284">
        <f t="shared" si="19"/>
        <v>169.40229973203463</v>
      </c>
      <c r="M60" s="284">
        <f t="shared" si="19"/>
        <v>164.49776050133909</v>
      </c>
      <c r="N60" s="284">
        <f t="shared" si="19"/>
        <v>159.54177236660422</v>
      </c>
      <c r="O60" s="284">
        <f t="shared" si="19"/>
        <v>154.53431132150038</v>
      </c>
      <c r="P60" s="284">
        <f t="shared" si="19"/>
        <v>149.47535354568663</v>
      </c>
      <c r="Q60" s="284">
        <f t="shared" si="19"/>
        <v>147.93428528883675</v>
      </c>
      <c r="R60" s="284">
        <f t="shared" si="19"/>
        <v>146.39544101903422</v>
      </c>
      <c r="S60" s="284">
        <f t="shared" si="19"/>
        <v>144.85881859227567</v>
      </c>
      <c r="T60" s="284">
        <f t="shared" si="19"/>
        <v>143.32441587956336</v>
      </c>
      <c r="U60" s="284">
        <f t="shared" si="19"/>
        <v>141.79223076677417</v>
      </c>
      <c r="V60" s="284">
        <f t="shared" si="19"/>
        <v>155.15877444440866</v>
      </c>
      <c r="W60" s="284">
        <f t="shared" si="19"/>
        <v>168.48544123475793</v>
      </c>
      <c r="X60" s="284">
        <f t="shared" si="19"/>
        <v>181.77241809246036</v>
      </c>
      <c r="Y60" s="284">
        <f t="shared" si="19"/>
        <v>195.01988626035384</v>
      </c>
      <c r="Z60" s="284">
        <f t="shared" si="19"/>
        <v>208.22802148595281</v>
      </c>
    </row>
    <row r="61" spans="2:26" s="281" customFormat="1">
      <c r="B61" s="282" t="s">
        <v>39</v>
      </c>
      <c r="C61" s="282" t="s">
        <v>193</v>
      </c>
      <c r="D61" s="284">
        <f>D62*D67</f>
        <v>82.464457714647025</v>
      </c>
      <c r="E61" s="284">
        <f t="shared" ref="E61:Z61" si="20">E62*E67</f>
        <v>81.110325409092979</v>
      </c>
      <c r="F61" s="284">
        <f t="shared" si="20"/>
        <v>79.762800433933336</v>
      </c>
      <c r="G61" s="284">
        <f t="shared" si="20"/>
        <v>84.189280036984414</v>
      </c>
      <c r="H61" s="284">
        <f t="shared" si="20"/>
        <v>88.700304268007145</v>
      </c>
      <c r="I61" s="284">
        <f t="shared" si="20"/>
        <v>93.2958726929904</v>
      </c>
      <c r="J61" s="284">
        <f t="shared" si="20"/>
        <v>97.975984898803944</v>
      </c>
      <c r="K61" s="284">
        <f t="shared" si="20"/>
        <v>102.74064049195668</v>
      </c>
      <c r="L61" s="284">
        <f t="shared" si="20"/>
        <v>98.727261966054584</v>
      </c>
      <c r="M61" s="284">
        <f t="shared" si="20"/>
        <v>94.759798886513693</v>
      </c>
      <c r="N61" s="284">
        <f t="shared" si="20"/>
        <v>90.838307584309987</v>
      </c>
      <c r="O61" s="284">
        <f t="shared" si="20"/>
        <v>86.962843953147072</v>
      </c>
      <c r="P61" s="284">
        <f t="shared" si="20"/>
        <v>83.133463453690538</v>
      </c>
      <c r="Q61" s="284">
        <f t="shared" si="20"/>
        <v>82.43043189689287</v>
      </c>
      <c r="R61" s="284">
        <f t="shared" si="20"/>
        <v>81.725636276708926</v>
      </c>
      <c r="S61" s="284">
        <f t="shared" si="20"/>
        <v>81.019076318614012</v>
      </c>
      <c r="T61" s="284">
        <f t="shared" si="20"/>
        <v>80.310751750004641</v>
      </c>
      <c r="U61" s="284">
        <f t="shared" si="20"/>
        <v>79.60066230018171</v>
      </c>
      <c r="V61" s="284">
        <f t="shared" si="20"/>
        <v>87.398658180113031</v>
      </c>
      <c r="W61" s="284">
        <f t="shared" si="20"/>
        <v>95.225575223764977</v>
      </c>
      <c r="X61" s="284">
        <f t="shared" si="20"/>
        <v>103.08147944650186</v>
      </c>
      <c r="Y61" s="284">
        <f t="shared" si="20"/>
        <v>110.96643484680008</v>
      </c>
      <c r="Z61" s="284">
        <f t="shared" si="20"/>
        <v>118.88050348268757</v>
      </c>
    </row>
    <row r="62" spans="2:26" s="281" customFormat="1">
      <c r="B62" s="79" t="s">
        <v>200</v>
      </c>
      <c r="C62" s="79" t="s">
        <v>193</v>
      </c>
      <c r="D62" s="379">
        <v>235.07813494750306</v>
      </c>
      <c r="E62" s="379">
        <v>231.91832309291703</v>
      </c>
      <c r="F62" s="379">
        <v>228.75826064943365</v>
      </c>
      <c r="G62" s="379">
        <v>238.41291604939903</v>
      </c>
      <c r="H62" s="379">
        <v>248.06389196929459</v>
      </c>
      <c r="I62" s="379">
        <v>257.7113227929928</v>
      </c>
      <c r="J62" s="379">
        <v>267.35533643902704</v>
      </c>
      <c r="K62" s="379">
        <v>276.99605474478534</v>
      </c>
      <c r="L62" s="379">
        <v>268.12956169808922</v>
      </c>
      <c r="M62" s="379">
        <v>259.25755938785278</v>
      </c>
      <c r="N62" s="379">
        <v>250.38007995091419</v>
      </c>
      <c r="O62" s="379">
        <v>241.49715527464744</v>
      </c>
      <c r="P62" s="379">
        <v>232.60881699937715</v>
      </c>
      <c r="Q62" s="379">
        <v>230.36471718572963</v>
      </c>
      <c r="R62" s="379">
        <v>228.12107729574316</v>
      </c>
      <c r="S62" s="379">
        <v>225.87789491088967</v>
      </c>
      <c r="T62" s="379">
        <v>223.635167629568</v>
      </c>
      <c r="U62" s="379">
        <v>221.39289306695588</v>
      </c>
      <c r="V62" s="379">
        <v>242.55743262452168</v>
      </c>
      <c r="W62" s="379">
        <v>263.71101645852292</v>
      </c>
      <c r="X62" s="379">
        <v>284.8538975389622</v>
      </c>
      <c r="Y62" s="379">
        <v>305.98632110715391</v>
      </c>
      <c r="Z62" s="379">
        <v>327.10852496864038</v>
      </c>
    </row>
    <row r="63" spans="2:26" s="281" customFormat="1">
      <c r="B63" s="65" t="s">
        <v>518</v>
      </c>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row>
    <row r="64" spans="2:26">
      <c r="B64" s="53"/>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2:26" s="281" customFormat="1">
      <c r="B65" s="269" t="s">
        <v>464</v>
      </c>
      <c r="C65" s="269" t="s">
        <v>1</v>
      </c>
      <c r="D65" s="270">
        <v>2018</v>
      </c>
      <c r="E65" s="270">
        <v>2019</v>
      </c>
      <c r="F65" s="270">
        <v>2020</v>
      </c>
      <c r="G65" s="270">
        <v>2021</v>
      </c>
      <c r="H65" s="270">
        <v>2022</v>
      </c>
      <c r="I65" s="270">
        <v>2023</v>
      </c>
      <c r="J65" s="270">
        <v>2024</v>
      </c>
      <c r="K65" s="270">
        <v>2025</v>
      </c>
      <c r="L65" s="270">
        <v>2026</v>
      </c>
      <c r="M65" s="270">
        <v>2027</v>
      </c>
      <c r="N65" s="270">
        <v>2028</v>
      </c>
      <c r="O65" s="270">
        <v>2029</v>
      </c>
      <c r="P65" s="270">
        <v>2030</v>
      </c>
      <c r="Q65" s="270">
        <v>2031</v>
      </c>
      <c r="R65" s="270">
        <v>2032</v>
      </c>
      <c r="S65" s="270">
        <v>2033</v>
      </c>
      <c r="T65" s="270">
        <v>2034</v>
      </c>
      <c r="U65" s="270">
        <v>2035</v>
      </c>
      <c r="V65" s="270">
        <v>2036</v>
      </c>
      <c r="W65" s="270">
        <v>2037</v>
      </c>
      <c r="X65" s="270">
        <v>2038</v>
      </c>
      <c r="Y65" s="270">
        <v>2039</v>
      </c>
      <c r="Z65" s="270">
        <v>2040</v>
      </c>
    </row>
    <row r="66" spans="2:26" s="281" customFormat="1">
      <c r="B66" s="300" t="s">
        <v>36</v>
      </c>
      <c r="C66" s="300" t="s">
        <v>196</v>
      </c>
      <c r="D66" s="380">
        <v>0.64920404982342261</v>
      </c>
      <c r="E66" s="380">
        <v>0.65026340166923124</v>
      </c>
      <c r="F66" s="380">
        <v>0.65132275351503988</v>
      </c>
      <c r="G66" s="380">
        <v>0.64687617838816902</v>
      </c>
      <c r="H66" s="380">
        <v>0.64242960326129817</v>
      </c>
      <c r="I66" s="380">
        <v>0.63798302813442731</v>
      </c>
      <c r="J66" s="380">
        <v>0.63353645300755645</v>
      </c>
      <c r="K66" s="380">
        <v>0.62908987788068538</v>
      </c>
      <c r="L66" s="380">
        <v>0.63179269998874521</v>
      </c>
      <c r="M66" s="380">
        <v>0.63449552209680504</v>
      </c>
      <c r="N66" s="380">
        <v>0.63719834420486487</v>
      </c>
      <c r="O66" s="380">
        <v>0.63990116631292471</v>
      </c>
      <c r="P66" s="380">
        <v>0.64260398842098432</v>
      </c>
      <c r="Q66" s="380">
        <v>0.6421742317837934</v>
      </c>
      <c r="R66" s="380">
        <v>0.64174447514660249</v>
      </c>
      <c r="S66" s="380">
        <v>0.64131471850941157</v>
      </c>
      <c r="T66" s="380">
        <v>0.64088496187222066</v>
      </c>
      <c r="U66" s="380">
        <v>0.64045520523502952</v>
      </c>
      <c r="V66" s="380">
        <v>0.63967849909012708</v>
      </c>
      <c r="W66" s="380">
        <v>0.63890179294522464</v>
      </c>
      <c r="X66" s="380">
        <v>0.63812508680032221</v>
      </c>
      <c r="Y66" s="380">
        <v>0.63734838065541977</v>
      </c>
      <c r="Z66" s="380">
        <v>0.63657167451051744</v>
      </c>
    </row>
    <row r="67" spans="2:26" s="281" customFormat="1">
      <c r="B67" s="300" t="s">
        <v>39</v>
      </c>
      <c r="C67" s="300" t="s">
        <v>196</v>
      </c>
      <c r="D67" s="380">
        <v>0.35079595017657739</v>
      </c>
      <c r="E67" s="380">
        <v>0.34973659833076876</v>
      </c>
      <c r="F67" s="380">
        <v>0.34867724648496012</v>
      </c>
      <c r="G67" s="380">
        <v>0.35312382161183098</v>
      </c>
      <c r="H67" s="380">
        <v>0.35757039673870183</v>
      </c>
      <c r="I67" s="380">
        <v>0.36201697186557269</v>
      </c>
      <c r="J67" s="380">
        <v>0.36646354699244355</v>
      </c>
      <c r="K67" s="380">
        <v>0.37091012211931462</v>
      </c>
      <c r="L67" s="380">
        <v>0.36820730001125479</v>
      </c>
      <c r="M67" s="380">
        <v>0.36550447790319496</v>
      </c>
      <c r="N67" s="380">
        <v>0.36280165579513513</v>
      </c>
      <c r="O67" s="380">
        <v>0.36009883368707529</v>
      </c>
      <c r="P67" s="380">
        <v>0.35739601157901568</v>
      </c>
      <c r="Q67" s="380">
        <v>0.3578257682162066</v>
      </c>
      <c r="R67" s="380">
        <v>0.35825552485339751</v>
      </c>
      <c r="S67" s="380">
        <v>0.35868528149058843</v>
      </c>
      <c r="T67" s="380">
        <v>0.35911503812777934</v>
      </c>
      <c r="U67" s="380">
        <v>0.35954479476497048</v>
      </c>
      <c r="V67" s="380">
        <v>0.36032150090987292</v>
      </c>
      <c r="W67" s="380">
        <v>0.36109820705477536</v>
      </c>
      <c r="X67" s="380">
        <v>0.36187491319967779</v>
      </c>
      <c r="Y67" s="380">
        <v>0.36265161934458023</v>
      </c>
      <c r="Z67" s="380">
        <v>0.36342832548948256</v>
      </c>
    </row>
    <row r="68" spans="2:26" s="281" customFormat="1">
      <c r="B68" s="301" t="s">
        <v>463</v>
      </c>
      <c r="C68" s="300"/>
      <c r="D68" s="282"/>
      <c r="E68" s="282"/>
      <c r="F68" s="282"/>
      <c r="G68" s="282"/>
      <c r="H68" s="282"/>
      <c r="I68" s="282"/>
      <c r="J68" s="282"/>
      <c r="K68" s="282"/>
      <c r="L68" s="282"/>
      <c r="M68" s="282"/>
      <c r="N68" s="282"/>
      <c r="O68" s="282"/>
      <c r="P68" s="282"/>
      <c r="Q68" s="282"/>
      <c r="R68" s="282"/>
      <c r="S68" s="282"/>
      <c r="T68" s="282"/>
      <c r="U68" s="282"/>
      <c r="V68" s="282"/>
      <c r="W68" s="282"/>
      <c r="X68" s="282"/>
      <c r="Y68" s="282"/>
      <c r="Z68" s="282"/>
    </row>
    <row r="69" spans="2:26" s="12" customFormat="1">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2:26">
      <c r="B70" s="56" t="s">
        <v>250</v>
      </c>
      <c r="C70" s="56" t="s">
        <v>1</v>
      </c>
      <c r="D70" s="67">
        <f t="shared" ref="D70:Z70" si="21">D$20</f>
        <v>2018</v>
      </c>
      <c r="E70" s="67">
        <f t="shared" si="21"/>
        <v>2019</v>
      </c>
      <c r="F70" s="67">
        <f t="shared" si="21"/>
        <v>2020</v>
      </c>
      <c r="G70" s="67">
        <f t="shared" si="21"/>
        <v>2021</v>
      </c>
      <c r="H70" s="67">
        <f t="shared" si="21"/>
        <v>2022</v>
      </c>
      <c r="I70" s="67">
        <f t="shared" si="21"/>
        <v>2023</v>
      </c>
      <c r="J70" s="67">
        <f t="shared" si="21"/>
        <v>2024</v>
      </c>
      <c r="K70" s="67">
        <f t="shared" si="21"/>
        <v>2025</v>
      </c>
      <c r="L70" s="67">
        <f t="shared" si="21"/>
        <v>2026</v>
      </c>
      <c r="M70" s="67">
        <f t="shared" si="21"/>
        <v>2027</v>
      </c>
      <c r="N70" s="67">
        <f t="shared" si="21"/>
        <v>2028</v>
      </c>
      <c r="O70" s="67">
        <f t="shared" si="21"/>
        <v>2029</v>
      </c>
      <c r="P70" s="67">
        <f t="shared" si="21"/>
        <v>2030</v>
      </c>
      <c r="Q70" s="67">
        <f t="shared" si="21"/>
        <v>2031</v>
      </c>
      <c r="R70" s="67">
        <f t="shared" si="21"/>
        <v>2032</v>
      </c>
      <c r="S70" s="67">
        <f t="shared" si="21"/>
        <v>2033</v>
      </c>
      <c r="T70" s="67">
        <f t="shared" si="21"/>
        <v>2034</v>
      </c>
      <c r="U70" s="67">
        <f t="shared" si="21"/>
        <v>2035</v>
      </c>
      <c r="V70" s="67">
        <f t="shared" si="21"/>
        <v>2036</v>
      </c>
      <c r="W70" s="67">
        <f t="shared" si="21"/>
        <v>2037</v>
      </c>
      <c r="X70" s="67">
        <f t="shared" si="21"/>
        <v>2038</v>
      </c>
      <c r="Y70" s="67">
        <f t="shared" si="21"/>
        <v>2039</v>
      </c>
      <c r="Z70" s="67">
        <f t="shared" si="21"/>
        <v>2040</v>
      </c>
    </row>
    <row r="71" spans="2:26">
      <c r="B71" s="53" t="s">
        <v>36</v>
      </c>
      <c r="C71" s="53" t="s">
        <v>193</v>
      </c>
      <c r="D71" s="284">
        <f>D72+D73</f>
        <v>711.9114463727833</v>
      </c>
      <c r="E71" s="284">
        <f t="shared" ref="E71:Z71" si="22">E72+E73</f>
        <v>769.02043955584463</v>
      </c>
      <c r="F71" s="284">
        <f t="shared" si="22"/>
        <v>828.20967717955989</v>
      </c>
      <c r="G71" s="284">
        <f t="shared" si="22"/>
        <v>872.53071489174124</v>
      </c>
      <c r="H71" s="284">
        <f t="shared" si="22"/>
        <v>916.90935781295593</v>
      </c>
      <c r="I71" s="284">
        <f t="shared" si="22"/>
        <v>961.34575019833937</v>
      </c>
      <c r="J71" s="284">
        <f t="shared" si="22"/>
        <v>1005.8400293627722</v>
      </c>
      <c r="K71" s="284">
        <f t="shared" si="22"/>
        <v>1050.3923260932947</v>
      </c>
      <c r="L71" s="284">
        <f t="shared" si="22"/>
        <v>1115.0849391931358</v>
      </c>
      <c r="M71" s="284">
        <f t="shared" si="22"/>
        <v>1178.879545520171</v>
      </c>
      <c r="N71" s="284">
        <f t="shared" si="22"/>
        <v>1241.7761191866709</v>
      </c>
      <c r="O71" s="284">
        <f t="shared" si="22"/>
        <v>1303.7746345058663</v>
      </c>
      <c r="P71" s="284">
        <f t="shared" si="22"/>
        <v>1364.8750659899904</v>
      </c>
      <c r="Q71" s="284">
        <f t="shared" si="22"/>
        <v>1411.9944906725291</v>
      </c>
      <c r="R71" s="284">
        <f t="shared" si="22"/>
        <v>1457.8253945335118</v>
      </c>
      <c r="S71" s="284">
        <f t="shared" si="22"/>
        <v>1502.3677752788531</v>
      </c>
      <c r="T71" s="284">
        <f t="shared" si="22"/>
        <v>1545.6216306305255</v>
      </c>
      <c r="U71" s="284">
        <f t="shared" si="22"/>
        <v>1587.5869583264187</v>
      </c>
      <c r="V71" s="284">
        <f t="shared" si="22"/>
        <v>1611.4169599733175</v>
      </c>
      <c r="W71" s="284">
        <f t="shared" si="22"/>
        <v>1635.0932894345599</v>
      </c>
      <c r="X71" s="284">
        <f t="shared" si="22"/>
        <v>1658.6161467516063</v>
      </c>
      <c r="Y71" s="284">
        <f t="shared" si="22"/>
        <v>1681.9857258542957</v>
      </c>
      <c r="Z71" s="284">
        <f t="shared" si="22"/>
        <v>1705.2022147924686</v>
      </c>
    </row>
    <row r="72" spans="2:26" s="202" customFormat="1">
      <c r="B72" s="315" t="s">
        <v>341</v>
      </c>
      <c r="C72" s="314" t="s">
        <v>193</v>
      </c>
      <c r="D72" s="313">
        <f t="shared" ref="D72:Z72" si="23">D49*(1+D7)</f>
        <v>548.61481173362733</v>
      </c>
      <c r="E72" s="313">
        <f t="shared" si="23"/>
        <v>607.65588203415291</v>
      </c>
      <c r="F72" s="313">
        <f t="shared" si="23"/>
        <v>668.78453474897458</v>
      </c>
      <c r="G72" s="313">
        <f t="shared" si="23"/>
        <v>707.51142435845759</v>
      </c>
      <c r="H72" s="313">
        <f t="shared" si="23"/>
        <v>746.39031897257837</v>
      </c>
      <c r="I72" s="313">
        <f t="shared" si="23"/>
        <v>785.42121859133681</v>
      </c>
      <c r="J72" s="313">
        <f t="shared" si="23"/>
        <v>824.60412321473336</v>
      </c>
      <c r="K72" s="313">
        <f t="shared" si="23"/>
        <v>863.93903284276803</v>
      </c>
      <c r="L72" s="313">
        <f t="shared" si="23"/>
        <v>933.82447847985884</v>
      </c>
      <c r="M72" s="313">
        <f t="shared" si="23"/>
        <v>1002.8669417837382</v>
      </c>
      <c r="N72" s="313">
        <f t="shared" si="23"/>
        <v>1071.0664227544044</v>
      </c>
      <c r="O72" s="313">
        <f t="shared" si="23"/>
        <v>1138.4229213918609</v>
      </c>
      <c r="P72" s="313">
        <f t="shared" si="23"/>
        <v>1204.9364376961057</v>
      </c>
      <c r="Q72" s="313">
        <f t="shared" si="23"/>
        <v>1253.7048054134737</v>
      </c>
      <c r="R72" s="313">
        <f t="shared" si="23"/>
        <v>1301.1822726431451</v>
      </c>
      <c r="S72" s="313">
        <f t="shared" si="23"/>
        <v>1347.368839385118</v>
      </c>
      <c r="T72" s="313">
        <f t="shared" si="23"/>
        <v>1392.2645056393926</v>
      </c>
      <c r="U72" s="313">
        <f t="shared" si="23"/>
        <v>1435.8692714059703</v>
      </c>
      <c r="V72" s="313">
        <f t="shared" si="23"/>
        <v>1445.3970713178003</v>
      </c>
      <c r="W72" s="313">
        <f t="shared" si="23"/>
        <v>1454.813867313369</v>
      </c>
      <c r="X72" s="313">
        <f t="shared" si="23"/>
        <v>1464.1196593926736</v>
      </c>
      <c r="Y72" s="313">
        <f t="shared" si="23"/>
        <v>1473.3144475557169</v>
      </c>
      <c r="Z72" s="313">
        <f t="shared" si="23"/>
        <v>1482.3982318024991</v>
      </c>
    </row>
    <row r="73" spans="2:26" s="202" customFormat="1">
      <c r="B73" s="315" t="s">
        <v>342</v>
      </c>
      <c r="C73" s="314" t="s">
        <v>193</v>
      </c>
      <c r="D73" s="313">
        <f t="shared" ref="D73:Z73" si="24">D60*(1+D7)</f>
        <v>163.29663463915597</v>
      </c>
      <c r="E73" s="313">
        <f t="shared" si="24"/>
        <v>161.36455752169175</v>
      </c>
      <c r="F73" s="313">
        <f t="shared" si="24"/>
        <v>159.42514243058534</v>
      </c>
      <c r="G73" s="313">
        <f t="shared" si="24"/>
        <v>165.01929053328362</v>
      </c>
      <c r="H73" s="313">
        <f t="shared" si="24"/>
        <v>170.51903884037759</v>
      </c>
      <c r="I73" s="313">
        <f t="shared" si="24"/>
        <v>175.92453160700259</v>
      </c>
      <c r="J73" s="313">
        <f t="shared" si="24"/>
        <v>181.23590614803874</v>
      </c>
      <c r="K73" s="313">
        <f t="shared" si="24"/>
        <v>186.45329325052666</v>
      </c>
      <c r="L73" s="313">
        <f t="shared" si="24"/>
        <v>181.26046071327707</v>
      </c>
      <c r="M73" s="313">
        <f t="shared" si="24"/>
        <v>176.01260373643282</v>
      </c>
      <c r="N73" s="313">
        <f t="shared" si="24"/>
        <v>170.70969643226653</v>
      </c>
      <c r="O73" s="313">
        <f t="shared" si="24"/>
        <v>165.35171311400541</v>
      </c>
      <c r="P73" s="313">
        <f t="shared" si="24"/>
        <v>159.9386282938847</v>
      </c>
      <c r="Q73" s="313">
        <f t="shared" si="24"/>
        <v>158.28968525905532</v>
      </c>
      <c r="R73" s="313">
        <f t="shared" si="24"/>
        <v>156.64312189036661</v>
      </c>
      <c r="S73" s="313">
        <f t="shared" si="24"/>
        <v>154.99893589373497</v>
      </c>
      <c r="T73" s="313">
        <f t="shared" si="24"/>
        <v>153.35712499113279</v>
      </c>
      <c r="U73" s="313">
        <f t="shared" si="24"/>
        <v>151.71768692044836</v>
      </c>
      <c r="V73" s="313">
        <f t="shared" si="24"/>
        <v>166.01988865551729</v>
      </c>
      <c r="W73" s="313">
        <f t="shared" si="24"/>
        <v>180.279422121191</v>
      </c>
      <c r="X73" s="313">
        <f t="shared" si="24"/>
        <v>194.4964873589326</v>
      </c>
      <c r="Y73" s="313">
        <f t="shared" si="24"/>
        <v>208.67127829857861</v>
      </c>
      <c r="Z73" s="313">
        <f t="shared" si="24"/>
        <v>222.80398298996951</v>
      </c>
    </row>
    <row r="74" spans="2:26">
      <c r="B74" s="53" t="s">
        <v>39</v>
      </c>
      <c r="C74" s="282" t="s">
        <v>193</v>
      </c>
      <c r="D74" s="284">
        <f t="shared" ref="D74:Z74" si="25">D75+D76</f>
        <v>551.44153264291219</v>
      </c>
      <c r="E74" s="284">
        <f t="shared" si="25"/>
        <v>574.85228641256788</v>
      </c>
      <c r="F74" s="284">
        <f t="shared" si="25"/>
        <v>596.20197165416653</v>
      </c>
      <c r="G74" s="284">
        <f t="shared" si="25"/>
        <v>627.99528401223301</v>
      </c>
      <c r="H74" s="284">
        <f t="shared" si="25"/>
        <v>659.7276292788315</v>
      </c>
      <c r="I74" s="284">
        <f t="shared" si="25"/>
        <v>691.39900699391012</v>
      </c>
      <c r="J74" s="284">
        <f t="shared" si="25"/>
        <v>723.00941671955081</v>
      </c>
      <c r="K74" s="284">
        <f t="shared" si="25"/>
        <v>754.55885803865351</v>
      </c>
      <c r="L74" s="284">
        <f t="shared" si="25"/>
        <v>811.68647172748354</v>
      </c>
      <c r="M74" s="284">
        <f t="shared" si="25"/>
        <v>869.69785978310495</v>
      </c>
      <c r="N74" s="284">
        <f t="shared" si="25"/>
        <v>928.59308191635125</v>
      </c>
      <c r="O74" s="284">
        <f t="shared" si="25"/>
        <v>988.37219737455098</v>
      </c>
      <c r="P74" s="284">
        <f t="shared" si="25"/>
        <v>1049.0352649460083</v>
      </c>
      <c r="Q74" s="284">
        <f t="shared" si="25"/>
        <v>1110.7790752439876</v>
      </c>
      <c r="R74" s="284">
        <f t="shared" si="25"/>
        <v>1173.7998516319367</v>
      </c>
      <c r="S74" s="284">
        <f t="shared" si="25"/>
        <v>1238.0975938188583</v>
      </c>
      <c r="T74" s="284">
        <f t="shared" si="25"/>
        <v>1303.6723015157925</v>
      </c>
      <c r="U74" s="284">
        <f t="shared" si="25"/>
        <v>1370.5239744358005</v>
      </c>
      <c r="V74" s="284">
        <f t="shared" si="25"/>
        <v>1397.5024261606702</v>
      </c>
      <c r="W74" s="284">
        <f t="shared" si="25"/>
        <v>1424.6215008155696</v>
      </c>
      <c r="X74" s="284">
        <f t="shared" si="25"/>
        <v>1451.8812683767821</v>
      </c>
      <c r="Y74" s="284">
        <f t="shared" si="25"/>
        <v>1479.2817966826956</v>
      </c>
      <c r="Z74" s="284">
        <f t="shared" si="25"/>
        <v>1506.823151514817</v>
      </c>
    </row>
    <row r="75" spans="2:26" s="202" customFormat="1">
      <c r="B75" s="315" t="s">
        <v>341</v>
      </c>
      <c r="C75" s="314" t="s">
        <v>193</v>
      </c>
      <c r="D75" s="313">
        <f t="shared" ref="D75:Z75" si="26">D50*(1+D8)</f>
        <v>464.02920746538632</v>
      </c>
      <c r="E75" s="313">
        <f t="shared" si="26"/>
        <v>488.87534147892927</v>
      </c>
      <c r="F75" s="313">
        <f t="shared" si="26"/>
        <v>511.65340319419721</v>
      </c>
      <c r="G75" s="313">
        <f t="shared" si="26"/>
        <v>538.75464717302953</v>
      </c>
      <c r="H75" s="313">
        <f t="shared" si="26"/>
        <v>565.7053067547439</v>
      </c>
      <c r="I75" s="313">
        <f t="shared" si="26"/>
        <v>592.50538193934028</v>
      </c>
      <c r="J75" s="313">
        <f t="shared" si="26"/>
        <v>619.15487272681867</v>
      </c>
      <c r="K75" s="313">
        <f t="shared" si="26"/>
        <v>645.6537791171794</v>
      </c>
      <c r="L75" s="313">
        <f t="shared" si="26"/>
        <v>707.03557404346566</v>
      </c>
      <c r="M75" s="313">
        <f t="shared" si="26"/>
        <v>769.25247296340046</v>
      </c>
      <c r="N75" s="313">
        <f t="shared" si="26"/>
        <v>832.30447587698268</v>
      </c>
      <c r="O75" s="313">
        <f t="shared" si="26"/>
        <v>896.19158278421503</v>
      </c>
      <c r="P75" s="313">
        <f t="shared" si="26"/>
        <v>960.91379368509638</v>
      </c>
      <c r="Q75" s="313">
        <f t="shared" si="26"/>
        <v>1023.4028174332811</v>
      </c>
      <c r="R75" s="313">
        <f t="shared" si="26"/>
        <v>1087.1706771786253</v>
      </c>
      <c r="S75" s="313">
        <f t="shared" si="26"/>
        <v>1152.2173729211274</v>
      </c>
      <c r="T75" s="313">
        <f t="shared" si="26"/>
        <v>1218.5429046607876</v>
      </c>
      <c r="U75" s="313">
        <f t="shared" si="26"/>
        <v>1286.1472723976078</v>
      </c>
      <c r="V75" s="313">
        <f t="shared" si="26"/>
        <v>1304.8598484897504</v>
      </c>
      <c r="W75" s="313">
        <f t="shared" si="26"/>
        <v>1323.6823910783787</v>
      </c>
      <c r="X75" s="313">
        <f t="shared" si="26"/>
        <v>1342.6149001634901</v>
      </c>
      <c r="Y75" s="313">
        <f t="shared" si="26"/>
        <v>1361.6573757450874</v>
      </c>
      <c r="Z75" s="313">
        <f t="shared" si="26"/>
        <v>1380.8098178231683</v>
      </c>
    </row>
    <row r="76" spans="2:26" s="202" customFormat="1">
      <c r="B76" s="315" t="s">
        <v>342</v>
      </c>
      <c r="C76" s="314" t="s">
        <v>193</v>
      </c>
      <c r="D76" s="313">
        <f t="shared" ref="D76:Z76" si="27">D61*(1+D8)</f>
        <v>87.412325177525858</v>
      </c>
      <c r="E76" s="313">
        <f t="shared" si="27"/>
        <v>85.976944933638563</v>
      </c>
      <c r="F76" s="313">
        <f t="shared" si="27"/>
        <v>84.548568459969346</v>
      </c>
      <c r="G76" s="313">
        <f t="shared" si="27"/>
        <v>89.240636839203489</v>
      </c>
      <c r="H76" s="313">
        <f t="shared" si="27"/>
        <v>94.022322524087585</v>
      </c>
      <c r="I76" s="313">
        <f t="shared" si="27"/>
        <v>98.893625054569824</v>
      </c>
      <c r="J76" s="313">
        <f t="shared" si="27"/>
        <v>103.85454399273219</v>
      </c>
      <c r="K76" s="313">
        <f t="shared" si="27"/>
        <v>108.90507892147409</v>
      </c>
      <c r="L76" s="313">
        <f t="shared" si="27"/>
        <v>104.65089768401786</v>
      </c>
      <c r="M76" s="313">
        <f t="shared" si="27"/>
        <v>100.44538681970452</v>
      </c>
      <c r="N76" s="313">
        <f t="shared" si="27"/>
        <v>96.288606039368588</v>
      </c>
      <c r="O76" s="313">
        <f t="shared" si="27"/>
        <v>92.180614590335907</v>
      </c>
      <c r="P76" s="313">
        <f t="shared" si="27"/>
        <v>88.121471260911974</v>
      </c>
      <c r="Q76" s="313">
        <f t="shared" si="27"/>
        <v>87.376257810706448</v>
      </c>
      <c r="R76" s="313">
        <f t="shared" si="27"/>
        <v>86.629174453311464</v>
      </c>
      <c r="S76" s="313">
        <f t="shared" si="27"/>
        <v>85.880220897730851</v>
      </c>
      <c r="T76" s="313">
        <f t="shared" si="27"/>
        <v>85.129396855004927</v>
      </c>
      <c r="U76" s="313">
        <f t="shared" si="27"/>
        <v>84.376702038192619</v>
      </c>
      <c r="V76" s="313">
        <f t="shared" si="27"/>
        <v>92.64257767091982</v>
      </c>
      <c r="W76" s="313">
        <f t="shared" si="27"/>
        <v>100.93910973719088</v>
      </c>
      <c r="X76" s="313">
        <f t="shared" si="27"/>
        <v>109.26636821329198</v>
      </c>
      <c r="Y76" s="313">
        <f t="shared" si="27"/>
        <v>117.62442093760809</v>
      </c>
      <c r="Z76" s="313">
        <f t="shared" si="27"/>
        <v>126.01333369164884</v>
      </c>
    </row>
    <row r="77" spans="2:26">
      <c r="B77" s="79" t="s">
        <v>200</v>
      </c>
      <c r="C77" s="79" t="s">
        <v>193</v>
      </c>
      <c r="D77" s="82">
        <f>D71+D74</f>
        <v>1263.3529790156954</v>
      </c>
      <c r="E77" s="82">
        <f t="shared" ref="E77:Z77" si="28">E71+E74</f>
        <v>1343.8727259684124</v>
      </c>
      <c r="F77" s="82">
        <f t="shared" si="28"/>
        <v>1424.4116488337263</v>
      </c>
      <c r="G77" s="82">
        <f t="shared" si="28"/>
        <v>1500.5259989039741</v>
      </c>
      <c r="H77" s="82">
        <f t="shared" si="28"/>
        <v>1576.6369870917874</v>
      </c>
      <c r="I77" s="82">
        <f t="shared" si="28"/>
        <v>1652.7447571922494</v>
      </c>
      <c r="J77" s="82">
        <f t="shared" si="28"/>
        <v>1728.8494460823231</v>
      </c>
      <c r="K77" s="82">
        <f t="shared" si="28"/>
        <v>1804.9511841319481</v>
      </c>
      <c r="L77" s="82">
        <f t="shared" si="28"/>
        <v>1926.7714109206195</v>
      </c>
      <c r="M77" s="82">
        <f t="shared" si="28"/>
        <v>2048.577405303276</v>
      </c>
      <c r="N77" s="82">
        <f t="shared" si="28"/>
        <v>2170.3692011030221</v>
      </c>
      <c r="O77" s="82">
        <f t="shared" si="28"/>
        <v>2292.1468318804173</v>
      </c>
      <c r="P77" s="82">
        <f t="shared" si="28"/>
        <v>2413.9103309359989</v>
      </c>
      <c r="Q77" s="82">
        <f>Q71+Q74</f>
        <v>2522.7735659165164</v>
      </c>
      <c r="R77" s="82">
        <f t="shared" si="28"/>
        <v>2631.6252461654485</v>
      </c>
      <c r="S77" s="82">
        <f t="shared" si="28"/>
        <v>2740.4653690977111</v>
      </c>
      <c r="T77" s="82">
        <f t="shared" si="28"/>
        <v>2849.2939321463182</v>
      </c>
      <c r="U77" s="82">
        <f t="shared" si="28"/>
        <v>2958.1109327622189</v>
      </c>
      <c r="V77" s="82">
        <f t="shared" si="28"/>
        <v>3008.9193861339877</v>
      </c>
      <c r="W77" s="82">
        <f t="shared" si="28"/>
        <v>3059.7147902501292</v>
      </c>
      <c r="X77" s="82">
        <f t="shared" si="28"/>
        <v>3110.4974151283886</v>
      </c>
      <c r="Y77" s="82">
        <f t="shared" si="28"/>
        <v>3161.2675225369912</v>
      </c>
      <c r="Z77" s="82">
        <f t="shared" si="28"/>
        <v>3212.0253663072854</v>
      </c>
    </row>
    <row r="78" spans="2:26" s="12" customFormat="1"/>
    <row r="80" spans="2:26" s="63" customFormat="1">
      <c r="B80" s="63" t="s">
        <v>236</v>
      </c>
    </row>
    <row r="82" spans="2:26">
      <c r="B82" s="56" t="s">
        <v>240</v>
      </c>
      <c r="C82" s="56" t="s">
        <v>1</v>
      </c>
      <c r="D82" s="67">
        <f t="shared" ref="D82:Z82" si="29">D$20</f>
        <v>2018</v>
      </c>
      <c r="E82" s="67">
        <f t="shared" si="29"/>
        <v>2019</v>
      </c>
      <c r="F82" s="67">
        <f t="shared" si="29"/>
        <v>2020</v>
      </c>
      <c r="G82" s="67">
        <f t="shared" si="29"/>
        <v>2021</v>
      </c>
      <c r="H82" s="67">
        <f t="shared" si="29"/>
        <v>2022</v>
      </c>
      <c r="I82" s="67">
        <f t="shared" si="29"/>
        <v>2023</v>
      </c>
      <c r="J82" s="67">
        <f t="shared" si="29"/>
        <v>2024</v>
      </c>
      <c r="K82" s="67">
        <f t="shared" si="29"/>
        <v>2025</v>
      </c>
      <c r="L82" s="67">
        <f t="shared" si="29"/>
        <v>2026</v>
      </c>
      <c r="M82" s="67">
        <f t="shared" si="29"/>
        <v>2027</v>
      </c>
      <c r="N82" s="67">
        <f t="shared" si="29"/>
        <v>2028</v>
      </c>
      <c r="O82" s="67">
        <f t="shared" si="29"/>
        <v>2029</v>
      </c>
      <c r="P82" s="67">
        <f t="shared" si="29"/>
        <v>2030</v>
      </c>
      <c r="Q82" s="67">
        <f t="shared" si="29"/>
        <v>2031</v>
      </c>
      <c r="R82" s="67">
        <f t="shared" si="29"/>
        <v>2032</v>
      </c>
      <c r="S82" s="67">
        <f t="shared" si="29"/>
        <v>2033</v>
      </c>
      <c r="T82" s="67">
        <f t="shared" si="29"/>
        <v>2034</v>
      </c>
      <c r="U82" s="67">
        <f t="shared" si="29"/>
        <v>2035</v>
      </c>
      <c r="V82" s="67">
        <f t="shared" si="29"/>
        <v>2036</v>
      </c>
      <c r="W82" s="67">
        <f t="shared" si="29"/>
        <v>2037</v>
      </c>
      <c r="X82" s="67">
        <f t="shared" si="29"/>
        <v>2038</v>
      </c>
      <c r="Y82" s="67">
        <f t="shared" si="29"/>
        <v>2039</v>
      </c>
      <c r="Z82" s="67">
        <f t="shared" si="29"/>
        <v>2040</v>
      </c>
    </row>
    <row r="83" spans="2:26">
      <c r="B83" s="56" t="s">
        <v>36</v>
      </c>
      <c r="C83" s="53"/>
      <c r="D83" s="68"/>
      <c r="E83" s="68"/>
      <c r="F83" s="68"/>
      <c r="G83" s="68"/>
      <c r="H83" s="68"/>
      <c r="I83" s="68"/>
      <c r="J83" s="68"/>
      <c r="K83" s="68"/>
      <c r="L83" s="68"/>
      <c r="M83" s="68"/>
      <c r="N83" s="68"/>
      <c r="O83" s="68"/>
      <c r="P83" s="68"/>
      <c r="Q83" s="68"/>
      <c r="R83" s="68"/>
      <c r="S83" s="68"/>
      <c r="T83" s="68"/>
      <c r="U83" s="68"/>
      <c r="V83" s="68"/>
      <c r="W83" s="68"/>
      <c r="X83" s="68"/>
      <c r="Y83" s="68"/>
      <c r="Z83" s="68"/>
    </row>
    <row r="84" spans="2:26" s="12" customFormat="1">
      <c r="B84" s="75" t="s">
        <v>241</v>
      </c>
      <c r="C84" s="75" t="s">
        <v>184</v>
      </c>
      <c r="D84" s="381">
        <v>0</v>
      </c>
      <c r="E84" s="381">
        <v>0</v>
      </c>
      <c r="F84" s="381">
        <v>1.34232</v>
      </c>
      <c r="G84" s="381">
        <v>2.2314342857142799</v>
      </c>
      <c r="H84" s="381">
        <v>2.6788742857142802</v>
      </c>
      <c r="I84" s="381">
        <v>3.0092171428571399</v>
      </c>
      <c r="J84" s="381">
        <v>3.0092171428571399</v>
      </c>
      <c r="K84" s="381">
        <v>4.3705771428571403</v>
      </c>
      <c r="L84" s="381">
        <v>5.2642600000000002</v>
      </c>
      <c r="M84" s="381">
        <v>5.6111199999999997</v>
      </c>
      <c r="N84" s="381">
        <v>5.6111199999999997</v>
      </c>
      <c r="O84" s="381">
        <v>7.9816000000000003</v>
      </c>
      <c r="P84" s="381">
        <v>31.505333333333301</v>
      </c>
      <c r="Q84" s="381">
        <v>31.505333333333301</v>
      </c>
      <c r="R84" s="381">
        <v>31.505333333333301</v>
      </c>
      <c r="S84" s="381">
        <v>31.505333333333301</v>
      </c>
      <c r="T84" s="381">
        <v>31.505333333333301</v>
      </c>
      <c r="U84" s="381">
        <v>59.838666666666597</v>
      </c>
      <c r="V84" s="381">
        <v>93.171999999999898</v>
      </c>
      <c r="W84" s="381">
        <v>93.171999999999898</v>
      </c>
      <c r="X84" s="381">
        <v>93.171999999999898</v>
      </c>
      <c r="Y84" s="381">
        <v>93.171999999999898</v>
      </c>
      <c r="Z84" s="381">
        <v>93.171999999999898</v>
      </c>
    </row>
    <row r="85" spans="2:26" s="12" customFormat="1">
      <c r="B85" s="53" t="s">
        <v>239</v>
      </c>
      <c r="C85" s="53" t="s">
        <v>184</v>
      </c>
      <c r="D85" s="381">
        <v>10.7987246630762</v>
      </c>
      <c r="E85" s="381">
        <v>10.7987246630762</v>
      </c>
      <c r="F85" s="381">
        <v>20.964353447774901</v>
      </c>
      <c r="G85" s="381">
        <v>33.994555063553918</v>
      </c>
      <c r="H85" s="381">
        <v>46.067443180972823</v>
      </c>
      <c r="I85" s="381">
        <v>56.565712910170262</v>
      </c>
      <c r="J85" s="381">
        <v>64.452641487604666</v>
      </c>
      <c r="K85" s="381">
        <v>68.998361600279253</v>
      </c>
      <c r="L85" s="381">
        <v>73.932578710277312</v>
      </c>
      <c r="M85" s="381">
        <v>77.794337311903803</v>
      </c>
      <c r="N85" s="381">
        <v>83.062757746537599</v>
      </c>
      <c r="O85" s="381">
        <v>86.861177839792902</v>
      </c>
      <c r="P85" s="381">
        <v>92.449648666665709</v>
      </c>
      <c r="Q85" s="381">
        <v>98.447364046767703</v>
      </c>
      <c r="R85" s="381">
        <v>101.1117460935357</v>
      </c>
      <c r="S85" s="381">
        <v>103.7761281403037</v>
      </c>
      <c r="T85" s="381">
        <v>106.44051018707169</v>
      </c>
      <c r="U85" s="381">
        <v>111.38053484689641</v>
      </c>
      <c r="V85" s="381">
        <v>111.38053484689711</v>
      </c>
      <c r="W85" s="381">
        <v>111.38053484689711</v>
      </c>
      <c r="X85" s="381">
        <v>111.38053484689711</v>
      </c>
      <c r="Y85" s="381">
        <v>113.88372168099112</v>
      </c>
      <c r="Z85" s="381">
        <v>113.88372168099112</v>
      </c>
    </row>
    <row r="86" spans="2:26">
      <c r="B86" s="56" t="str">
        <f>"I alt, "&amp;B83</f>
        <v>I alt, Vestdanmark (DK1)</v>
      </c>
      <c r="C86" s="56" t="s">
        <v>184</v>
      </c>
      <c r="D86" s="72">
        <f>SUM(D84:D85)</f>
        <v>10.7987246630762</v>
      </c>
      <c r="E86" s="72">
        <f t="shared" ref="E86:Z86" si="30">SUM(E84:E85)</f>
        <v>10.7987246630762</v>
      </c>
      <c r="F86" s="72">
        <f t="shared" si="30"/>
        <v>22.306673447774902</v>
      </c>
      <c r="G86" s="72">
        <f t="shared" si="30"/>
        <v>36.225989349268197</v>
      </c>
      <c r="H86" s="72">
        <f t="shared" si="30"/>
        <v>48.746317466687103</v>
      </c>
      <c r="I86" s="72">
        <f t="shared" si="30"/>
        <v>59.574930053027401</v>
      </c>
      <c r="J86" s="72">
        <f t="shared" si="30"/>
        <v>67.461858630461805</v>
      </c>
      <c r="K86" s="72">
        <f t="shared" si="30"/>
        <v>73.368938743136397</v>
      </c>
      <c r="L86" s="72">
        <f t="shared" si="30"/>
        <v>79.196838710277319</v>
      </c>
      <c r="M86" s="72">
        <f t="shared" si="30"/>
        <v>83.405457311903803</v>
      </c>
      <c r="N86" s="72">
        <f t="shared" si="30"/>
        <v>88.673877746537599</v>
      </c>
      <c r="O86" s="72">
        <f t="shared" si="30"/>
        <v>94.842777839792902</v>
      </c>
      <c r="P86" s="72">
        <f t="shared" si="30"/>
        <v>123.95498199999901</v>
      </c>
      <c r="Q86" s="72">
        <f t="shared" si="30"/>
        <v>129.952697380101</v>
      </c>
      <c r="R86" s="72">
        <f t="shared" si="30"/>
        <v>132.617079426869</v>
      </c>
      <c r="S86" s="72">
        <f t="shared" si="30"/>
        <v>135.28146147363699</v>
      </c>
      <c r="T86" s="72">
        <f t="shared" si="30"/>
        <v>137.94584352040499</v>
      </c>
      <c r="U86" s="72">
        <f t="shared" si="30"/>
        <v>171.21920151356301</v>
      </c>
      <c r="V86" s="72">
        <f t="shared" si="30"/>
        <v>204.552534846897</v>
      </c>
      <c r="W86" s="72">
        <f t="shared" si="30"/>
        <v>204.552534846897</v>
      </c>
      <c r="X86" s="72">
        <f t="shared" si="30"/>
        <v>204.552534846897</v>
      </c>
      <c r="Y86" s="72">
        <f t="shared" si="30"/>
        <v>207.05572168099101</v>
      </c>
      <c r="Z86" s="72">
        <f t="shared" si="30"/>
        <v>207.05572168099101</v>
      </c>
    </row>
    <row r="87" spans="2:26">
      <c r="B87" s="53"/>
      <c r="C87" s="53"/>
      <c r="D87" s="68"/>
      <c r="E87" s="68"/>
      <c r="F87" s="68"/>
      <c r="G87" s="68"/>
      <c r="H87" s="68"/>
      <c r="I87" s="68"/>
      <c r="J87" s="68"/>
      <c r="K87" s="68"/>
      <c r="L87" s="68"/>
      <c r="M87" s="68"/>
      <c r="N87" s="68"/>
      <c r="O87" s="68"/>
      <c r="P87" s="68"/>
      <c r="Q87" s="68"/>
      <c r="R87" s="68"/>
      <c r="S87" s="68"/>
      <c r="T87" s="68"/>
      <c r="U87" s="68"/>
      <c r="V87" s="68"/>
      <c r="W87" s="68"/>
      <c r="X87" s="68"/>
      <c r="Y87" s="68"/>
      <c r="Z87" s="68"/>
    </row>
    <row r="88" spans="2:26">
      <c r="B88" s="56" t="s">
        <v>39</v>
      </c>
      <c r="C88" s="53"/>
      <c r="D88" s="68"/>
      <c r="E88" s="68"/>
      <c r="F88" s="68"/>
      <c r="G88" s="68"/>
      <c r="H88" s="68"/>
      <c r="I88" s="68"/>
      <c r="J88" s="68"/>
      <c r="K88" s="68"/>
      <c r="L88" s="68"/>
      <c r="M88" s="68"/>
      <c r="N88" s="68"/>
      <c r="O88" s="68"/>
      <c r="P88" s="68"/>
      <c r="Q88" s="68"/>
      <c r="R88" s="68"/>
      <c r="S88" s="68"/>
      <c r="T88" s="68"/>
      <c r="U88" s="68"/>
      <c r="V88" s="68"/>
      <c r="W88" s="68"/>
      <c r="X88" s="68"/>
      <c r="Y88" s="68"/>
      <c r="Z88" s="68"/>
    </row>
    <row r="89" spans="2:26" s="12" customFormat="1">
      <c r="B89" s="75" t="s">
        <v>241</v>
      </c>
      <c r="C89" s="75" t="s">
        <v>184</v>
      </c>
      <c r="D89" s="381">
        <v>3.65079365079364</v>
      </c>
      <c r="E89" s="381">
        <v>3.65079365079364</v>
      </c>
      <c r="F89" s="381">
        <v>3.65079365079364</v>
      </c>
      <c r="G89" s="381">
        <v>3.65079365079364</v>
      </c>
      <c r="H89" s="381">
        <v>3.65079365079364</v>
      </c>
      <c r="I89" s="381">
        <v>3.65079365079364</v>
      </c>
      <c r="J89" s="381">
        <v>7.4587936507936403</v>
      </c>
      <c r="K89" s="381">
        <v>7.4587936507936403</v>
      </c>
      <c r="L89" s="381">
        <v>7.4587936507936403</v>
      </c>
      <c r="M89" s="381">
        <v>7.4587936507936403</v>
      </c>
      <c r="N89" s="381">
        <v>7.4587936507936403</v>
      </c>
      <c r="O89" s="381">
        <v>7.4587936507936403</v>
      </c>
      <c r="P89" s="381">
        <v>8.5130793650793493</v>
      </c>
      <c r="Q89" s="381">
        <v>8.5130793650793493</v>
      </c>
      <c r="R89" s="381">
        <v>8.5130793650793493</v>
      </c>
      <c r="S89" s="381">
        <v>8.5130793650793493</v>
      </c>
      <c r="T89" s="381">
        <v>8.5130793650793493</v>
      </c>
      <c r="U89" s="381">
        <v>8.5130793650793493</v>
      </c>
      <c r="V89" s="381">
        <v>35.655936507936403</v>
      </c>
      <c r="W89" s="381">
        <v>102.322603174603</v>
      </c>
      <c r="X89" s="381">
        <v>102.322603174603</v>
      </c>
      <c r="Y89" s="381">
        <v>102.322603174603</v>
      </c>
      <c r="Z89" s="381">
        <v>102.322603174603</v>
      </c>
    </row>
    <row r="90" spans="2:26" s="12" customFormat="1">
      <c r="B90" s="53" t="s">
        <v>239</v>
      </c>
      <c r="C90" s="53" t="s">
        <v>184</v>
      </c>
      <c r="D90" s="381">
        <v>1.62727533692378</v>
      </c>
      <c r="E90" s="381">
        <v>5.0590213686698107</v>
      </c>
      <c r="F90" s="381">
        <v>6.2552192332669208</v>
      </c>
      <c r="G90" s="381">
        <v>7.5559864520778603</v>
      </c>
      <c r="H90" s="381">
        <v>9.6790930174882597</v>
      </c>
      <c r="I90" s="381">
        <v>10.94894244004146</v>
      </c>
      <c r="J90" s="381">
        <v>11.972791862594658</v>
      </c>
      <c r="K90" s="381">
        <v>13.001098428005058</v>
      </c>
      <c r="L90" s="381">
        <v>13.70344521035106</v>
      </c>
      <c r="M90" s="381">
        <v>14.405791992697157</v>
      </c>
      <c r="N90" s="381">
        <v>15.108138775043159</v>
      </c>
      <c r="O90" s="381">
        <v>15.81048555738926</v>
      </c>
      <c r="P90" s="381">
        <v>17.57143125505695</v>
      </c>
      <c r="Q90" s="381">
        <v>18.14081544205515</v>
      </c>
      <c r="R90" s="381">
        <v>18.710199629053349</v>
      </c>
      <c r="S90" s="381">
        <v>22.612917149384952</v>
      </c>
      <c r="T90" s="381">
        <v>23.182301336383151</v>
      </c>
      <c r="U90" s="381">
        <v>23.953484438702951</v>
      </c>
      <c r="V90" s="381">
        <v>23.953484438703001</v>
      </c>
      <c r="W90" s="381">
        <v>23.953484438703001</v>
      </c>
      <c r="X90" s="381">
        <v>23.953484438703001</v>
      </c>
      <c r="Y90" s="381">
        <v>23.953484438703001</v>
      </c>
      <c r="Z90" s="381">
        <v>23.953484438703001</v>
      </c>
    </row>
    <row r="91" spans="2:26" s="12" customFormat="1">
      <c r="B91" s="56" t="str">
        <f>"I alt, "&amp;B88</f>
        <v>I alt, Østdanmark (DK2)</v>
      </c>
      <c r="C91" s="56" t="s">
        <v>184</v>
      </c>
      <c r="D91" s="72">
        <f>SUM(D89:D90)</f>
        <v>5.2780689877174201</v>
      </c>
      <c r="E91" s="72">
        <f t="shared" ref="E91:Z91" si="31">SUM(E89:E90)</f>
        <v>8.7098150194634503</v>
      </c>
      <c r="F91" s="72">
        <f t="shared" si="31"/>
        <v>9.9060128840605604</v>
      </c>
      <c r="G91" s="72">
        <f t="shared" si="31"/>
        <v>11.2067801028715</v>
      </c>
      <c r="H91" s="72">
        <f t="shared" si="31"/>
        <v>13.329886668281899</v>
      </c>
      <c r="I91" s="72">
        <f t="shared" si="31"/>
        <v>14.599736090835099</v>
      </c>
      <c r="J91" s="72">
        <f t="shared" si="31"/>
        <v>19.431585513388299</v>
      </c>
      <c r="K91" s="72">
        <f t="shared" si="31"/>
        <v>20.459892078798699</v>
      </c>
      <c r="L91" s="72">
        <f t="shared" si="31"/>
        <v>21.162238861144701</v>
      </c>
      <c r="M91" s="72">
        <f t="shared" si="31"/>
        <v>21.864585643490798</v>
      </c>
      <c r="N91" s="72">
        <f t="shared" si="31"/>
        <v>22.5669324258368</v>
      </c>
      <c r="O91" s="72">
        <f t="shared" si="31"/>
        <v>23.269279208182901</v>
      </c>
      <c r="P91" s="72">
        <f t="shared" si="31"/>
        <v>26.0845106201363</v>
      </c>
      <c r="Q91" s="72">
        <f t="shared" si="31"/>
        <v>26.653894807134499</v>
      </c>
      <c r="R91" s="72">
        <f t="shared" si="31"/>
        <v>27.223278994132698</v>
      </c>
      <c r="S91" s="72">
        <f t="shared" si="31"/>
        <v>31.125996514464301</v>
      </c>
      <c r="T91" s="72">
        <f t="shared" si="31"/>
        <v>31.695380701462501</v>
      </c>
      <c r="U91" s="72">
        <f t="shared" si="31"/>
        <v>32.4665638037823</v>
      </c>
      <c r="V91" s="72">
        <f t="shared" si="31"/>
        <v>59.609420946639403</v>
      </c>
      <c r="W91" s="72">
        <f t="shared" si="31"/>
        <v>126.276087613306</v>
      </c>
      <c r="X91" s="72">
        <f t="shared" si="31"/>
        <v>126.276087613306</v>
      </c>
      <c r="Y91" s="72">
        <f t="shared" si="31"/>
        <v>126.276087613306</v>
      </c>
      <c r="Z91" s="72">
        <f t="shared" si="31"/>
        <v>126.276087613306</v>
      </c>
    </row>
    <row r="92" spans="2:26">
      <c r="B92" s="53"/>
      <c r="C92" s="53"/>
      <c r="D92" s="68"/>
      <c r="E92" s="68"/>
      <c r="F92" s="68"/>
      <c r="G92" s="68"/>
      <c r="H92" s="68"/>
      <c r="I92" s="68"/>
      <c r="J92" s="68"/>
      <c r="K92" s="68"/>
      <c r="L92" s="68"/>
      <c r="M92" s="68"/>
      <c r="N92" s="68"/>
      <c r="O92" s="68"/>
      <c r="P92" s="68"/>
      <c r="Q92" s="68"/>
      <c r="R92" s="68"/>
      <c r="S92" s="68"/>
      <c r="T92" s="68"/>
      <c r="U92" s="68"/>
      <c r="V92" s="68"/>
      <c r="W92" s="68"/>
      <c r="X92" s="68"/>
      <c r="Y92" s="68"/>
      <c r="Z92" s="68"/>
    </row>
    <row r="93" spans="2:26" s="12" customFormat="1">
      <c r="B93" s="56" t="s">
        <v>208</v>
      </c>
      <c r="C93" s="56"/>
      <c r="D93" s="72"/>
      <c r="E93" s="72"/>
      <c r="F93" s="72"/>
      <c r="G93" s="72"/>
      <c r="H93" s="72"/>
      <c r="I93" s="72"/>
      <c r="J93" s="72"/>
      <c r="K93" s="72"/>
      <c r="L93" s="72"/>
      <c r="M93" s="72"/>
      <c r="N93" s="72"/>
      <c r="O93" s="72"/>
      <c r="P93" s="72"/>
      <c r="Q93" s="72"/>
      <c r="R93" s="72"/>
      <c r="S93" s="72"/>
      <c r="T93" s="72"/>
      <c r="U93" s="72"/>
      <c r="V93" s="72"/>
      <c r="W93" s="72"/>
      <c r="X93" s="72"/>
      <c r="Y93" s="72"/>
      <c r="Z93" s="72"/>
    </row>
    <row r="94" spans="2:26" s="12" customFormat="1">
      <c r="B94" s="53" t="s">
        <v>241</v>
      </c>
      <c r="C94" s="282" t="s">
        <v>184</v>
      </c>
      <c r="D94" s="68">
        <f t="shared" ref="D94:Z94" si="32">D84+D89</f>
        <v>3.65079365079364</v>
      </c>
      <c r="E94" s="68">
        <f t="shared" si="32"/>
        <v>3.65079365079364</v>
      </c>
      <c r="F94" s="68">
        <f t="shared" si="32"/>
        <v>4.9931136507936404</v>
      </c>
      <c r="G94" s="68">
        <f t="shared" si="32"/>
        <v>5.8822279365079204</v>
      </c>
      <c r="H94" s="68">
        <f t="shared" si="32"/>
        <v>6.3296679365079207</v>
      </c>
      <c r="I94" s="68">
        <f t="shared" si="32"/>
        <v>6.6600107936507804</v>
      </c>
      <c r="J94" s="68">
        <f t="shared" si="32"/>
        <v>10.46801079365078</v>
      </c>
      <c r="K94" s="68">
        <f t="shared" si="32"/>
        <v>11.829370793650781</v>
      </c>
      <c r="L94" s="68">
        <f t="shared" si="32"/>
        <v>12.723053650793641</v>
      </c>
      <c r="M94" s="68">
        <f t="shared" si="32"/>
        <v>13.069913650793641</v>
      </c>
      <c r="N94" s="68">
        <f t="shared" si="32"/>
        <v>13.069913650793641</v>
      </c>
      <c r="O94" s="68">
        <f t="shared" si="32"/>
        <v>15.440393650793641</v>
      </c>
      <c r="P94" s="68">
        <f t="shared" si="32"/>
        <v>40.018412698412646</v>
      </c>
      <c r="Q94" s="283">
        <f t="shared" si="32"/>
        <v>40.018412698412646</v>
      </c>
      <c r="R94" s="283">
        <f t="shared" si="32"/>
        <v>40.018412698412646</v>
      </c>
      <c r="S94" s="283">
        <f t="shared" si="32"/>
        <v>40.018412698412646</v>
      </c>
      <c r="T94" s="283">
        <f t="shared" si="32"/>
        <v>40.018412698412646</v>
      </c>
      <c r="U94" s="283">
        <f t="shared" si="32"/>
        <v>68.351746031745947</v>
      </c>
      <c r="V94" s="283">
        <f t="shared" si="32"/>
        <v>128.8279365079363</v>
      </c>
      <c r="W94" s="283">
        <f t="shared" si="32"/>
        <v>195.4946031746029</v>
      </c>
      <c r="X94" s="283">
        <f t="shared" si="32"/>
        <v>195.4946031746029</v>
      </c>
      <c r="Y94" s="283">
        <f t="shared" si="32"/>
        <v>195.4946031746029</v>
      </c>
      <c r="Z94" s="283">
        <f t="shared" si="32"/>
        <v>195.4946031746029</v>
      </c>
    </row>
    <row r="95" spans="2:26" s="12" customFormat="1">
      <c r="B95" s="53" t="s">
        <v>239</v>
      </c>
      <c r="C95" s="75" t="s">
        <v>184</v>
      </c>
      <c r="D95" s="68">
        <f t="shared" ref="D95:Z95" si="33">D85+D90</f>
        <v>12.425999999999981</v>
      </c>
      <c r="E95" s="68">
        <f t="shared" si="33"/>
        <v>15.857746031746011</v>
      </c>
      <c r="F95" s="68">
        <f t="shared" si="33"/>
        <v>27.219572681041821</v>
      </c>
      <c r="G95" s="68">
        <f t="shared" si="33"/>
        <v>41.550541515631778</v>
      </c>
      <c r="H95" s="68">
        <f t="shared" si="33"/>
        <v>55.746536198461087</v>
      </c>
      <c r="I95" s="68">
        <f t="shared" si="33"/>
        <v>67.514655350211726</v>
      </c>
      <c r="J95" s="68">
        <f t="shared" si="33"/>
        <v>76.425433350199327</v>
      </c>
      <c r="K95" s="68">
        <f t="shared" si="33"/>
        <v>81.999460028284318</v>
      </c>
      <c r="L95" s="68">
        <f t="shared" si="33"/>
        <v>87.636023920628375</v>
      </c>
      <c r="M95" s="68">
        <f t="shared" si="33"/>
        <v>92.200129304600964</v>
      </c>
      <c r="N95" s="68">
        <f t="shared" si="33"/>
        <v>98.170896521580758</v>
      </c>
      <c r="O95" s="68">
        <f t="shared" si="33"/>
        <v>102.67166339718216</v>
      </c>
      <c r="P95" s="68">
        <f t="shared" si="33"/>
        <v>110.02107992172266</v>
      </c>
      <c r="Q95" s="283">
        <f t="shared" si="33"/>
        <v>116.58817948882285</v>
      </c>
      <c r="R95" s="283">
        <f t="shared" si="33"/>
        <v>119.82194572258905</v>
      </c>
      <c r="S95" s="283">
        <f t="shared" si="33"/>
        <v>126.38904528968865</v>
      </c>
      <c r="T95" s="283">
        <f t="shared" si="33"/>
        <v>129.62281152345486</v>
      </c>
      <c r="U95" s="283">
        <f t="shared" si="33"/>
        <v>135.33401928559937</v>
      </c>
      <c r="V95" s="283">
        <f t="shared" si="33"/>
        <v>135.33401928560011</v>
      </c>
      <c r="W95" s="283">
        <f t="shared" si="33"/>
        <v>135.33401928560011</v>
      </c>
      <c r="X95" s="283">
        <f t="shared" si="33"/>
        <v>135.33401928560011</v>
      </c>
      <c r="Y95" s="283">
        <f t="shared" si="33"/>
        <v>137.83720611969412</v>
      </c>
      <c r="Z95" s="283">
        <f t="shared" si="33"/>
        <v>137.83720611969412</v>
      </c>
    </row>
    <row r="96" spans="2:26">
      <c r="B96" s="79" t="s">
        <v>200</v>
      </c>
      <c r="C96" s="79" t="s">
        <v>184</v>
      </c>
      <c r="D96" s="80">
        <f>SUM(D94:D95)</f>
        <v>16.076793650793622</v>
      </c>
      <c r="E96" s="279">
        <f t="shared" ref="E96:Z96" si="34">SUM(E94:E95)</f>
        <v>19.508539682539652</v>
      </c>
      <c r="F96" s="279">
        <f t="shared" si="34"/>
        <v>32.212686331835464</v>
      </c>
      <c r="G96" s="279">
        <f t="shared" si="34"/>
        <v>47.432769452139695</v>
      </c>
      <c r="H96" s="279">
        <f t="shared" si="34"/>
        <v>62.076204134969004</v>
      </c>
      <c r="I96" s="279">
        <f t="shared" si="34"/>
        <v>74.17466614386251</v>
      </c>
      <c r="J96" s="279">
        <f t="shared" si="34"/>
        <v>86.893444143850104</v>
      </c>
      <c r="K96" s="279">
        <f t="shared" si="34"/>
        <v>93.828830821935099</v>
      </c>
      <c r="L96" s="279">
        <f t="shared" si="34"/>
        <v>100.35907757142202</v>
      </c>
      <c r="M96" s="279">
        <f t="shared" si="34"/>
        <v>105.2700429553946</v>
      </c>
      <c r="N96" s="279">
        <f t="shared" si="34"/>
        <v>111.2408101723744</v>
      </c>
      <c r="O96" s="279">
        <f t="shared" si="34"/>
        <v>118.1120570479758</v>
      </c>
      <c r="P96" s="279">
        <f t="shared" si="34"/>
        <v>150.03949262013532</v>
      </c>
      <c r="Q96" s="279">
        <f t="shared" si="34"/>
        <v>156.60659218723549</v>
      </c>
      <c r="R96" s="279">
        <f t="shared" si="34"/>
        <v>159.8403584210017</v>
      </c>
      <c r="S96" s="279">
        <f t="shared" si="34"/>
        <v>166.4074579881013</v>
      </c>
      <c r="T96" s="279">
        <f t="shared" si="34"/>
        <v>169.6412242218675</v>
      </c>
      <c r="U96" s="279">
        <f t="shared" si="34"/>
        <v>203.68576531734533</v>
      </c>
      <c r="V96" s="279">
        <f t="shared" si="34"/>
        <v>264.16195579353644</v>
      </c>
      <c r="W96" s="279">
        <f t="shared" si="34"/>
        <v>330.82862246020301</v>
      </c>
      <c r="X96" s="279">
        <f t="shared" si="34"/>
        <v>330.82862246020301</v>
      </c>
      <c r="Y96" s="279">
        <f t="shared" si="34"/>
        <v>333.33180929429705</v>
      </c>
      <c r="Z96" s="279">
        <f t="shared" si="34"/>
        <v>333.33180929429705</v>
      </c>
    </row>
    <row r="97" spans="1:26">
      <c r="B97" s="65" t="s">
        <v>469</v>
      </c>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s="12" customFormat="1">
      <c r="B98" s="65"/>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s="12" customFormat="1">
      <c r="B99" s="65"/>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s="12" customFormat="1">
      <c r="B100" s="56" t="s">
        <v>242</v>
      </c>
      <c r="C100" s="56" t="s">
        <v>1</v>
      </c>
      <c r="D100" s="67">
        <f t="shared" ref="D100:Z100" si="35">D$20</f>
        <v>2018</v>
      </c>
      <c r="E100" s="67">
        <f t="shared" si="35"/>
        <v>2019</v>
      </c>
      <c r="F100" s="67">
        <f t="shared" si="35"/>
        <v>2020</v>
      </c>
      <c r="G100" s="67">
        <f t="shared" si="35"/>
        <v>2021</v>
      </c>
      <c r="H100" s="67">
        <f t="shared" si="35"/>
        <v>2022</v>
      </c>
      <c r="I100" s="67">
        <f t="shared" si="35"/>
        <v>2023</v>
      </c>
      <c r="J100" s="67">
        <f t="shared" si="35"/>
        <v>2024</v>
      </c>
      <c r="K100" s="67">
        <f t="shared" si="35"/>
        <v>2025</v>
      </c>
      <c r="L100" s="67">
        <f t="shared" si="35"/>
        <v>2026</v>
      </c>
      <c r="M100" s="67">
        <f t="shared" si="35"/>
        <v>2027</v>
      </c>
      <c r="N100" s="67">
        <f t="shared" si="35"/>
        <v>2028</v>
      </c>
      <c r="O100" s="67">
        <f t="shared" si="35"/>
        <v>2029</v>
      </c>
      <c r="P100" s="67">
        <f t="shared" si="35"/>
        <v>2030</v>
      </c>
      <c r="Q100" s="67">
        <f t="shared" si="35"/>
        <v>2031</v>
      </c>
      <c r="R100" s="67">
        <f t="shared" si="35"/>
        <v>2032</v>
      </c>
      <c r="S100" s="67">
        <f t="shared" si="35"/>
        <v>2033</v>
      </c>
      <c r="T100" s="67">
        <f t="shared" si="35"/>
        <v>2034</v>
      </c>
      <c r="U100" s="67">
        <f t="shared" si="35"/>
        <v>2035</v>
      </c>
      <c r="V100" s="67">
        <f t="shared" si="35"/>
        <v>2036</v>
      </c>
      <c r="W100" s="67">
        <f t="shared" si="35"/>
        <v>2037</v>
      </c>
      <c r="X100" s="67">
        <f t="shared" si="35"/>
        <v>2038</v>
      </c>
      <c r="Y100" s="67">
        <f t="shared" si="35"/>
        <v>2039</v>
      </c>
      <c r="Z100" s="67">
        <f t="shared" si="35"/>
        <v>2040</v>
      </c>
    </row>
    <row r="101" spans="1:26" s="12" customFormat="1">
      <c r="B101" s="75" t="s">
        <v>36</v>
      </c>
      <c r="C101" s="53" t="s">
        <v>189</v>
      </c>
      <c r="D101" s="68">
        <f t="shared" ref="D101:Z101" si="36">D107/D86*1000</f>
        <v>5273.8607484077838</v>
      </c>
      <c r="E101" s="283">
        <f t="shared" si="36"/>
        <v>5806.7557684200128</v>
      </c>
      <c r="F101" s="283">
        <f t="shared" si="36"/>
        <v>6380.8977220657152</v>
      </c>
      <c r="G101" s="283">
        <f t="shared" si="36"/>
        <v>7014.3043118287815</v>
      </c>
      <c r="H101" s="283">
        <f t="shared" si="36"/>
        <v>6975.691110247828</v>
      </c>
      <c r="I101" s="283">
        <f t="shared" si="36"/>
        <v>6530.1587466804567</v>
      </c>
      <c r="J101" s="283">
        <f t="shared" si="36"/>
        <v>6353.2618700342637</v>
      </c>
      <c r="K101" s="283">
        <f t="shared" si="36"/>
        <v>6264.9357726777398</v>
      </c>
      <c r="L101" s="283">
        <f t="shared" si="36"/>
        <v>6161.5833635841118</v>
      </c>
      <c r="M101" s="283">
        <f t="shared" si="36"/>
        <v>6084.5891898530999</v>
      </c>
      <c r="N101" s="283">
        <f t="shared" si="36"/>
        <v>5969.6953750935145</v>
      </c>
      <c r="O101" s="283">
        <f t="shared" si="36"/>
        <v>5876.6890034677463</v>
      </c>
      <c r="P101" s="283">
        <f t="shared" si="36"/>
        <v>5057.6896108242918</v>
      </c>
      <c r="Q101" s="283">
        <f t="shared" si="36"/>
        <v>5022.4403945152244</v>
      </c>
      <c r="R101" s="283">
        <f t="shared" si="36"/>
        <v>4964.0329301181901</v>
      </c>
      <c r="S101" s="283">
        <f t="shared" si="36"/>
        <v>4855.6924281239135</v>
      </c>
      <c r="T101" s="283">
        <f t="shared" si="36"/>
        <v>4744.1768636947245</v>
      </c>
      <c r="U101" s="283">
        <f t="shared" si="36"/>
        <v>4330.6320957291018</v>
      </c>
      <c r="V101" s="283">
        <f t="shared" si="36"/>
        <v>3899.6391187918721</v>
      </c>
      <c r="W101" s="283">
        <f t="shared" si="36"/>
        <v>3943.0782707934191</v>
      </c>
      <c r="X101" s="283">
        <f t="shared" si="36"/>
        <v>4007.8315634821379</v>
      </c>
      <c r="Y101" s="283">
        <f t="shared" si="36"/>
        <v>3995.2646680543298</v>
      </c>
      <c r="Z101" s="283">
        <f t="shared" si="36"/>
        <v>3999.2383560678204</v>
      </c>
    </row>
    <row r="102" spans="1:26" s="12" customFormat="1">
      <c r="B102" s="75" t="s">
        <v>39</v>
      </c>
      <c r="C102" s="53" t="s">
        <v>189</v>
      </c>
      <c r="D102" s="68">
        <f t="shared" ref="D102:Z102" si="37">D111/D91*1000</f>
        <v>5445.7903388236336</v>
      </c>
      <c r="E102" s="283">
        <f t="shared" si="37"/>
        <v>4800.4451652290982</v>
      </c>
      <c r="F102" s="283">
        <f t="shared" si="37"/>
        <v>4399.2049084048986</v>
      </c>
      <c r="G102" s="283">
        <f t="shared" si="37"/>
        <v>4883.0785374034831</v>
      </c>
      <c r="H102" s="283">
        <f t="shared" si="37"/>
        <v>5113.7877904430488</v>
      </c>
      <c r="I102" s="283">
        <f t="shared" si="37"/>
        <v>5083.3251966061925</v>
      </c>
      <c r="J102" s="283">
        <f t="shared" si="37"/>
        <v>5140.7398366847929</v>
      </c>
      <c r="K102" s="283">
        <f t="shared" si="37"/>
        <v>5115.2619893375586</v>
      </c>
      <c r="L102" s="283">
        <f t="shared" si="37"/>
        <v>5063.3846606613524</v>
      </c>
      <c r="M102" s="283">
        <f t="shared" si="37"/>
        <v>5041.5786493845389</v>
      </c>
      <c r="N102" s="283">
        <f t="shared" si="37"/>
        <v>4988.6604445228577</v>
      </c>
      <c r="O102" s="283">
        <f t="shared" si="37"/>
        <v>4992.5072614998389</v>
      </c>
      <c r="P102" s="283">
        <f t="shared" si="37"/>
        <v>4754.0428862124172</v>
      </c>
      <c r="Q102" s="283">
        <f t="shared" si="37"/>
        <v>4693.3125535562876</v>
      </c>
      <c r="R102" s="283">
        <f t="shared" si="37"/>
        <v>4646.1250219597423</v>
      </c>
      <c r="S102" s="283">
        <f t="shared" si="37"/>
        <v>4805.1049760197629</v>
      </c>
      <c r="T102" s="283">
        <f t="shared" si="37"/>
        <v>4809.4210540838403</v>
      </c>
      <c r="U102" s="283">
        <f t="shared" si="37"/>
        <v>4699.667474957223</v>
      </c>
      <c r="V102" s="283">
        <f t="shared" si="37"/>
        <v>4755.5110846310654</v>
      </c>
      <c r="W102" s="283">
        <f t="shared" si="37"/>
        <v>4689.6140773964798</v>
      </c>
      <c r="X102" s="283">
        <f t="shared" si="37"/>
        <v>4981.660541437428</v>
      </c>
      <c r="Y102" s="283">
        <f t="shared" si="37"/>
        <v>4979.2863949808361</v>
      </c>
      <c r="Z102" s="283">
        <f t="shared" si="37"/>
        <v>4937.7971563889878</v>
      </c>
    </row>
    <row r="103" spans="1:26" s="12" customFormat="1">
      <c r="B103" s="79" t="s">
        <v>338</v>
      </c>
      <c r="C103" s="79" t="s">
        <v>189</v>
      </c>
      <c r="D103" s="173">
        <f t="shared" ref="D103:Z103" si="38">D114/D96*1000</f>
        <v>5330.3058492752734</v>
      </c>
      <c r="E103" s="173">
        <f t="shared" si="38"/>
        <v>5357.4766655991016</v>
      </c>
      <c r="F103" s="173">
        <f t="shared" si="38"/>
        <v>5771.4895422526124</v>
      </c>
      <c r="G103" s="173">
        <f t="shared" si="38"/>
        <v>6510.7668022246708</v>
      </c>
      <c r="H103" s="173">
        <f t="shared" si="38"/>
        <v>6575.8767113787699</v>
      </c>
      <c r="I103" s="173">
        <f t="shared" si="38"/>
        <v>6245.3797365871542</v>
      </c>
      <c r="J103" s="173">
        <f t="shared" si="38"/>
        <v>6082.1110851845733</v>
      </c>
      <c r="K103" s="173">
        <f t="shared" si="38"/>
        <v>6014.2430876372118</v>
      </c>
      <c r="L103" s="173">
        <f t="shared" si="38"/>
        <v>5930.0114536917417</v>
      </c>
      <c r="M103" s="173">
        <f t="shared" si="38"/>
        <v>5867.9559231715102</v>
      </c>
      <c r="N103" s="173">
        <f t="shared" si="38"/>
        <v>5770.6771465201346</v>
      </c>
      <c r="O103" s="173">
        <f t="shared" si="38"/>
        <v>5702.4961874348191</v>
      </c>
      <c r="P103" s="173">
        <f t="shared" si="38"/>
        <v>5004.9003346504451</v>
      </c>
      <c r="Q103" s="173">
        <f t="shared" si="38"/>
        <v>4966.4239859560594</v>
      </c>
      <c r="R103" s="173">
        <f t="shared" si="38"/>
        <v>4909.8883087989389</v>
      </c>
      <c r="S103" s="173">
        <f t="shared" si="38"/>
        <v>4846.2302028312097</v>
      </c>
      <c r="T103" s="173">
        <f t="shared" si="38"/>
        <v>4756.3669399125019</v>
      </c>
      <c r="U103" s="173">
        <f t="shared" si="38"/>
        <v>4389.4546190747842</v>
      </c>
      <c r="V103" s="173">
        <f t="shared" si="38"/>
        <v>4092.7707608365376</v>
      </c>
      <c r="W103" s="173">
        <f t="shared" si="38"/>
        <v>4228.0282857590028</v>
      </c>
      <c r="X103" s="173">
        <f t="shared" si="38"/>
        <v>4379.5385591652312</v>
      </c>
      <c r="Y103" s="173">
        <f t="shared" si="38"/>
        <v>4368.0416138424862</v>
      </c>
      <c r="Z103" s="173">
        <f t="shared" si="38"/>
        <v>4354.7925816021625</v>
      </c>
    </row>
    <row r="104" spans="1:26" s="170" customFormat="1">
      <c r="B104" s="171"/>
      <c r="C104" s="171"/>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row>
    <row r="105" spans="1:26" s="170" customFormat="1">
      <c r="B105" s="171"/>
      <c r="C105" s="171"/>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row>
    <row r="106" spans="1:26">
      <c r="B106" s="56" t="s">
        <v>234</v>
      </c>
      <c r="C106" s="56" t="s">
        <v>1</v>
      </c>
      <c r="D106" s="67">
        <f t="shared" ref="D106:Z106" si="39">D$20</f>
        <v>2018</v>
      </c>
      <c r="E106" s="67">
        <f t="shared" si="39"/>
        <v>2019</v>
      </c>
      <c r="F106" s="67">
        <f t="shared" si="39"/>
        <v>2020</v>
      </c>
      <c r="G106" s="67">
        <f t="shared" si="39"/>
        <v>2021</v>
      </c>
      <c r="H106" s="67">
        <f t="shared" si="39"/>
        <v>2022</v>
      </c>
      <c r="I106" s="67">
        <f t="shared" si="39"/>
        <v>2023</v>
      </c>
      <c r="J106" s="67">
        <f t="shared" si="39"/>
        <v>2024</v>
      </c>
      <c r="K106" s="67">
        <f t="shared" si="39"/>
        <v>2025</v>
      </c>
      <c r="L106" s="67">
        <f t="shared" si="39"/>
        <v>2026</v>
      </c>
      <c r="M106" s="67">
        <f t="shared" si="39"/>
        <v>2027</v>
      </c>
      <c r="N106" s="67">
        <f t="shared" si="39"/>
        <v>2028</v>
      </c>
      <c r="O106" s="67">
        <f t="shared" si="39"/>
        <v>2029</v>
      </c>
      <c r="P106" s="67">
        <f t="shared" si="39"/>
        <v>2030</v>
      </c>
      <c r="Q106" s="67">
        <f t="shared" si="39"/>
        <v>2031</v>
      </c>
      <c r="R106" s="67">
        <f t="shared" si="39"/>
        <v>2032</v>
      </c>
      <c r="S106" s="67">
        <f t="shared" si="39"/>
        <v>2033</v>
      </c>
      <c r="T106" s="67">
        <f t="shared" si="39"/>
        <v>2034</v>
      </c>
      <c r="U106" s="67">
        <f t="shared" si="39"/>
        <v>2035</v>
      </c>
      <c r="V106" s="67">
        <f t="shared" si="39"/>
        <v>2036</v>
      </c>
      <c r="W106" s="67">
        <f t="shared" si="39"/>
        <v>2037</v>
      </c>
      <c r="X106" s="67">
        <f t="shared" si="39"/>
        <v>2038</v>
      </c>
      <c r="Y106" s="67">
        <f t="shared" si="39"/>
        <v>2039</v>
      </c>
      <c r="Z106" s="67">
        <f t="shared" si="39"/>
        <v>2040</v>
      </c>
    </row>
    <row r="107" spans="1:26">
      <c r="B107" s="73" t="s">
        <v>36</v>
      </c>
      <c r="C107" s="74" t="s">
        <v>193</v>
      </c>
      <c r="D107" s="284">
        <f t="shared" ref="D107:Z107" si="40">SUM(D108:D109)</f>
        <v>56.950970133460643</v>
      </c>
      <c r="E107" s="284">
        <f t="shared" si="40"/>
        <v>62.705556728897186</v>
      </c>
      <c r="F107" s="284">
        <f t="shared" si="40"/>
        <v>142.33660178977064</v>
      </c>
      <c r="G107" s="284">
        <f t="shared" si="40"/>
        <v>254.10011329283543</v>
      </c>
      <c r="H107" s="284">
        <f t="shared" si="40"/>
        <v>340.03925340968766</v>
      </c>
      <c r="I107" s="284">
        <f t="shared" si="40"/>
        <v>389.03375056865332</v>
      </c>
      <c r="J107" s="284">
        <f t="shared" si="40"/>
        <v>428.60285411855494</v>
      </c>
      <c r="K107" s="284">
        <f t="shared" si="40"/>
        <v>459.65168893527698</v>
      </c>
      <c r="L107" s="284">
        <f t="shared" si="40"/>
        <v>487.97792384569891</v>
      </c>
      <c r="M107" s="284">
        <f t="shared" si="40"/>
        <v>507.48794393476408</v>
      </c>
      <c r="N107" s="284">
        <f t="shared" si="40"/>
        <v>529.3560378751132</v>
      </c>
      <c r="O107" s="284">
        <f t="shared" si="40"/>
        <v>557.3615095894454</v>
      </c>
      <c r="P107" s="284">
        <f t="shared" si="40"/>
        <v>626.92582467130705</v>
      </c>
      <c r="Q107" s="284">
        <f t="shared" si="40"/>
        <v>652.67967669803204</v>
      </c>
      <c r="R107" s="284">
        <f t="shared" si="40"/>
        <v>658.31554937107728</v>
      </c>
      <c r="S107" s="284">
        <f t="shared" si="40"/>
        <v>656.88516814307604</v>
      </c>
      <c r="T107" s="284">
        <f t="shared" si="40"/>
        <v>654.4394792723582</v>
      </c>
      <c r="U107" s="284">
        <f t="shared" si="40"/>
        <v>741.48736947974476</v>
      </c>
      <c r="V107" s="284">
        <f t="shared" si="40"/>
        <v>797.68106673699708</v>
      </c>
      <c r="W107" s="284">
        <f t="shared" si="40"/>
        <v>806.56665539051323</v>
      </c>
      <c r="X107" s="284">
        <f t="shared" si="40"/>
        <v>819.81210554967367</v>
      </c>
      <c r="Y107" s="284">
        <f t="shared" si="40"/>
        <v>827.24240915055429</v>
      </c>
      <c r="Z107" s="284">
        <f t="shared" si="40"/>
        <v>828.06518398992262</v>
      </c>
    </row>
    <row r="108" spans="1:26">
      <c r="A108" s="281"/>
      <c r="B108" s="75" t="s">
        <v>241</v>
      </c>
      <c r="C108" s="74" t="s">
        <v>193</v>
      </c>
      <c r="D108" s="381">
        <v>0</v>
      </c>
      <c r="E108" s="381">
        <v>0</v>
      </c>
      <c r="F108" s="381">
        <v>8.0358266357248187</v>
      </c>
      <c r="G108" s="381">
        <v>15.57005919506423</v>
      </c>
      <c r="H108" s="381">
        <v>17.956437039535263</v>
      </c>
      <c r="I108" s="381">
        <v>15.577127574826308</v>
      </c>
      <c r="J108" s="381">
        <v>15.097499164262267</v>
      </c>
      <c r="K108" s="381">
        <v>23.755926864273352</v>
      </c>
      <c r="L108" s="381">
        <v>27.154097307498464</v>
      </c>
      <c r="M108" s="381">
        <v>27.880528913728309</v>
      </c>
      <c r="N108" s="381">
        <v>27.274462595450405</v>
      </c>
      <c r="O108" s="381">
        <v>42.997509885614789</v>
      </c>
      <c r="P108" s="381">
        <v>111.66597877480372</v>
      </c>
      <c r="Q108" s="381">
        <v>110.57151438674804</v>
      </c>
      <c r="R108" s="381">
        <v>109.47780514404003</v>
      </c>
      <c r="S108" s="381">
        <v>107.98814753496913</v>
      </c>
      <c r="T108" s="381">
        <v>107.09989218783566</v>
      </c>
      <c r="U108" s="381">
        <v>196.52908190203004</v>
      </c>
      <c r="V108" s="381">
        <v>272.30156521637247</v>
      </c>
      <c r="W108" s="381">
        <v>276.69940147905942</v>
      </c>
      <c r="X108" s="381">
        <v>287.48957347187422</v>
      </c>
      <c r="Y108" s="381">
        <v>284.25594843686275</v>
      </c>
      <c r="Z108" s="381">
        <v>287.62917809207471</v>
      </c>
    </row>
    <row r="109" spans="1:26">
      <c r="A109" s="281"/>
      <c r="B109" s="282" t="s">
        <v>239</v>
      </c>
      <c r="C109" s="74" t="s">
        <v>193</v>
      </c>
      <c r="D109" s="381">
        <v>56.950970133460643</v>
      </c>
      <c r="E109" s="381">
        <v>62.705556728897186</v>
      </c>
      <c r="F109" s="381">
        <v>134.30077515404582</v>
      </c>
      <c r="G109" s="381">
        <v>238.5300540977712</v>
      </c>
      <c r="H109" s="381">
        <v>322.08281637015239</v>
      </c>
      <c r="I109" s="381">
        <v>373.45662299382701</v>
      </c>
      <c r="J109" s="381">
        <v>413.50535495429267</v>
      </c>
      <c r="K109" s="381">
        <v>435.89576207100362</v>
      </c>
      <c r="L109" s="381">
        <v>460.82382653820042</v>
      </c>
      <c r="M109" s="381">
        <v>479.60741502103576</v>
      </c>
      <c r="N109" s="381">
        <v>502.08157527966279</v>
      </c>
      <c r="O109" s="381">
        <v>514.36399970383059</v>
      </c>
      <c r="P109" s="381">
        <v>515.25984589650329</v>
      </c>
      <c r="Q109" s="381">
        <v>542.10816231128399</v>
      </c>
      <c r="R109" s="381">
        <v>548.83774422703721</v>
      </c>
      <c r="S109" s="381">
        <v>548.89702060810691</v>
      </c>
      <c r="T109" s="381">
        <v>547.33958708452258</v>
      </c>
      <c r="U109" s="381">
        <v>544.95828757771471</v>
      </c>
      <c r="V109" s="381">
        <v>525.37950152062456</v>
      </c>
      <c r="W109" s="381">
        <v>529.86725391145387</v>
      </c>
      <c r="X109" s="381">
        <v>532.32253207779945</v>
      </c>
      <c r="Y109" s="381">
        <v>542.9864607136916</v>
      </c>
      <c r="Z109" s="381">
        <v>540.43600589784785</v>
      </c>
    </row>
    <row r="110" spans="1:26" s="281" customFormat="1">
      <c r="B110" s="74"/>
      <c r="C110" s="74"/>
      <c r="D110" s="304"/>
      <c r="E110" s="304"/>
      <c r="F110" s="304"/>
      <c r="G110" s="304"/>
      <c r="H110" s="304"/>
      <c r="I110" s="304"/>
      <c r="J110" s="304"/>
      <c r="K110" s="304"/>
      <c r="L110" s="304"/>
      <c r="M110" s="304"/>
      <c r="N110" s="304"/>
      <c r="O110" s="304"/>
      <c r="P110" s="304"/>
      <c r="Q110" s="310"/>
      <c r="R110" s="310"/>
      <c r="S110" s="310"/>
      <c r="T110" s="310"/>
      <c r="U110" s="310"/>
      <c r="V110" s="310"/>
      <c r="W110" s="310"/>
      <c r="X110" s="310"/>
      <c r="Y110" s="310"/>
      <c r="Z110" s="310"/>
    </row>
    <row r="111" spans="1:26">
      <c r="B111" s="73" t="s">
        <v>39</v>
      </c>
      <c r="C111" s="74" t="s">
        <v>193</v>
      </c>
      <c r="D111" s="284">
        <f>SUM(D112:D113)</f>
        <v>28.743257100956164</v>
      </c>
      <c r="E111" s="284">
        <f t="shared" ref="E111:Z111" si="41">SUM(E112:E113)</f>
        <v>41.8109894002231</v>
      </c>
      <c r="F111" s="284">
        <f t="shared" si="41"/>
        <v>43.57858050228139</v>
      </c>
      <c r="G111" s="284">
        <f>SUM(G112:G113)</f>
        <v>54.723587393732217</v>
      </c>
      <c r="H111" s="284">
        <f t="shared" si="41"/>
        <v>68.166211692249547</v>
      </c>
      <c r="I111" s="284">
        <f t="shared" si="41"/>
        <v>74.215206334342867</v>
      </c>
      <c r="J111" s="284">
        <f t="shared" si="41"/>
        <v>99.892725738622346</v>
      </c>
      <c r="K111" s="284">
        <f t="shared" si="41"/>
        <v>104.65770825662759</v>
      </c>
      <c r="L111" s="284">
        <f t="shared" si="41"/>
        <v>107.15255563477164</v>
      </c>
      <c r="M111" s="284">
        <f t="shared" si="41"/>
        <v>110.23202815786293</v>
      </c>
      <c r="N111" s="284">
        <f t="shared" si="41"/>
        <v>112.57876314699232</v>
      </c>
      <c r="O111" s="284">
        <f t="shared" si="41"/>
        <v>116.17204541672035</v>
      </c>
      <c r="P111" s="284">
        <f t="shared" si="41"/>
        <v>124.00688215399123</v>
      </c>
      <c r="Q111" s="284">
        <f t="shared" si="41"/>
        <v>125.09505909949308</v>
      </c>
      <c r="R111" s="284">
        <f t="shared" si="41"/>
        <v>126.48275771443097</v>
      </c>
      <c r="S111" s="284">
        <f t="shared" si="41"/>
        <v>149.5636807352262</v>
      </c>
      <c r="T111" s="284">
        <f t="shared" si="41"/>
        <v>152.43643126281637</v>
      </c>
      <c r="U111" s="284">
        <f t="shared" si="41"/>
        <v>152.58205393225913</v>
      </c>
      <c r="V111" s="284">
        <f t="shared" si="41"/>
        <v>283.47326206018289</v>
      </c>
      <c r="W111" s="284">
        <f t="shared" si="41"/>
        <v>592.18611810991115</v>
      </c>
      <c r="X111" s="284">
        <f t="shared" si="41"/>
        <v>629.06460299030209</v>
      </c>
      <c r="Y111" s="284">
        <f t="shared" si="41"/>
        <v>628.76480506434257</v>
      </c>
      <c r="Z111" s="284">
        <f t="shared" si="41"/>
        <v>623.52570633690902</v>
      </c>
    </row>
    <row r="112" spans="1:26" s="281" customFormat="1">
      <c r="B112" s="75" t="s">
        <v>241</v>
      </c>
      <c r="C112" s="74" t="s">
        <v>193</v>
      </c>
      <c r="D112" s="381">
        <v>18.571628143397483</v>
      </c>
      <c r="E112" s="381">
        <v>13.956689488623921</v>
      </c>
      <c r="F112" s="381">
        <v>7.9477743048331391</v>
      </c>
      <c r="G112" s="381">
        <v>9.3843696570550694</v>
      </c>
      <c r="H112" s="381">
        <v>8.3244392736573296</v>
      </c>
      <c r="I112" s="381">
        <v>8.4754086306412812</v>
      </c>
      <c r="J112" s="381">
        <v>29.711201032561451</v>
      </c>
      <c r="K112" s="381">
        <v>29.96234560851309</v>
      </c>
      <c r="L112" s="381">
        <v>29.509777014578741</v>
      </c>
      <c r="M112" s="381">
        <v>29.73190869432544</v>
      </c>
      <c r="N112" s="381">
        <v>29.583289728517329</v>
      </c>
      <c r="O112" s="381">
        <v>30.15405567535587</v>
      </c>
      <c r="P112" s="381">
        <v>32.664315021791104</v>
      </c>
      <c r="Q112" s="381">
        <v>32.79754376432296</v>
      </c>
      <c r="R112" s="381">
        <v>33.507688030004005</v>
      </c>
      <c r="S112" s="381">
        <v>33.657996936850999</v>
      </c>
      <c r="T112" s="381">
        <v>34.891907467185973</v>
      </c>
      <c r="U112" s="381">
        <v>35.493835089657516</v>
      </c>
      <c r="V112" s="381">
        <v>168.68398050178541</v>
      </c>
      <c r="W112" s="381">
        <v>477.80523381966401</v>
      </c>
      <c r="X112" s="381">
        <v>517.33000566705141</v>
      </c>
      <c r="Y112" s="381">
        <v>517.36745344322378</v>
      </c>
      <c r="Z112" s="381">
        <v>513.89453680809243</v>
      </c>
    </row>
    <row r="113" spans="1:27" s="281" customFormat="1">
      <c r="B113" s="282" t="s">
        <v>239</v>
      </c>
      <c r="C113" s="74" t="s">
        <v>193</v>
      </c>
      <c r="D113" s="381">
        <v>10.171628957558683</v>
      </c>
      <c r="E113" s="381">
        <v>27.854299911599178</v>
      </c>
      <c r="F113" s="381">
        <v>35.630806197448251</v>
      </c>
      <c r="G113" s="381">
        <v>45.339217736677149</v>
      </c>
      <c r="H113" s="381">
        <v>59.841772418592221</v>
      </c>
      <c r="I113" s="381">
        <v>65.739797703701583</v>
      </c>
      <c r="J113" s="381">
        <v>70.181524706060898</v>
      </c>
      <c r="K113" s="381">
        <v>74.695362648114497</v>
      </c>
      <c r="L113" s="381">
        <v>77.6427786201929</v>
      </c>
      <c r="M113" s="381">
        <v>80.500119463537487</v>
      </c>
      <c r="N113" s="381">
        <v>82.995473418474987</v>
      </c>
      <c r="O113" s="381">
        <v>86.017989741364488</v>
      </c>
      <c r="P113" s="381">
        <v>91.342567132200116</v>
      </c>
      <c r="Q113" s="381">
        <v>92.297515335170118</v>
      </c>
      <c r="R113" s="381">
        <v>92.97506968442697</v>
      </c>
      <c r="S113" s="381">
        <v>115.90568379837519</v>
      </c>
      <c r="T113" s="381">
        <v>117.5445237956304</v>
      </c>
      <c r="U113" s="381">
        <v>117.08821884260161</v>
      </c>
      <c r="V113" s="381">
        <v>114.78928155839748</v>
      </c>
      <c r="W113" s="381">
        <v>114.38088429024715</v>
      </c>
      <c r="X113" s="381">
        <v>111.73459732325071</v>
      </c>
      <c r="Y113" s="381">
        <v>111.39735162111883</v>
      </c>
      <c r="Z113" s="381">
        <v>109.63116952881656</v>
      </c>
    </row>
    <row r="114" spans="1:27" s="12" customFormat="1">
      <c r="B114" s="81" t="s">
        <v>200</v>
      </c>
      <c r="C114" s="81" t="s">
        <v>193</v>
      </c>
      <c r="D114" s="82">
        <f t="shared" ref="D114:Z114" si="42">D107+D111</f>
        <v>85.694227234416815</v>
      </c>
      <c r="E114" s="82">
        <f t="shared" si="42"/>
        <v>104.51654612912029</v>
      </c>
      <c r="F114" s="82">
        <f t="shared" si="42"/>
        <v>185.91518229205204</v>
      </c>
      <c r="G114" s="82">
        <f t="shared" si="42"/>
        <v>308.82370068656763</v>
      </c>
      <c r="H114" s="82">
        <f t="shared" si="42"/>
        <v>408.20546510193719</v>
      </c>
      <c r="I114" s="82">
        <f t="shared" si="42"/>
        <v>463.24895690299616</v>
      </c>
      <c r="J114" s="82">
        <f t="shared" si="42"/>
        <v>528.49557985717729</v>
      </c>
      <c r="K114" s="82">
        <f t="shared" si="42"/>
        <v>564.30939719190451</v>
      </c>
      <c r="L114" s="82">
        <f t="shared" si="42"/>
        <v>595.13047948047051</v>
      </c>
      <c r="M114" s="82">
        <f t="shared" si="42"/>
        <v>617.71997209262702</v>
      </c>
      <c r="N114" s="82">
        <f t="shared" si="42"/>
        <v>641.93480102210549</v>
      </c>
      <c r="O114" s="82">
        <f t="shared" si="42"/>
        <v>673.53355500616578</v>
      </c>
      <c r="P114" s="82">
        <f t="shared" si="42"/>
        <v>750.93270682529828</v>
      </c>
      <c r="Q114" s="82">
        <f t="shared" si="42"/>
        <v>777.77473579752518</v>
      </c>
      <c r="R114" s="82">
        <f t="shared" si="42"/>
        <v>784.79830708550821</v>
      </c>
      <c r="S114" s="82">
        <f t="shared" si="42"/>
        <v>806.44884887830221</v>
      </c>
      <c r="T114" s="82">
        <f t="shared" si="42"/>
        <v>806.87591053517463</v>
      </c>
      <c r="U114" s="82">
        <f t="shared" si="42"/>
        <v>894.06942341200386</v>
      </c>
      <c r="V114" s="82">
        <f t="shared" si="42"/>
        <v>1081.1543287971799</v>
      </c>
      <c r="W114" s="82">
        <f t="shared" si="42"/>
        <v>1398.7527735004244</v>
      </c>
      <c r="X114" s="82">
        <f t="shared" si="42"/>
        <v>1448.8767085399759</v>
      </c>
      <c r="Y114" s="82">
        <f t="shared" si="42"/>
        <v>1456.007214214897</v>
      </c>
      <c r="Z114" s="82">
        <f t="shared" si="42"/>
        <v>1451.5908903268316</v>
      </c>
    </row>
    <row r="115" spans="1:27">
      <c r="B115" s="65" t="s">
        <v>527</v>
      </c>
      <c r="C115" s="53"/>
      <c r="D115" s="74"/>
      <c r="E115" s="74"/>
      <c r="F115" s="74"/>
      <c r="G115" s="74"/>
      <c r="H115" s="74"/>
      <c r="I115" s="74"/>
      <c r="J115" s="74"/>
      <c r="K115" s="74"/>
      <c r="L115" s="74"/>
      <c r="M115" s="74"/>
      <c r="N115" s="74"/>
      <c r="O115" s="74"/>
      <c r="P115" s="74"/>
      <c r="Q115" s="74"/>
      <c r="R115" s="74"/>
      <c r="S115" s="74"/>
      <c r="T115" s="74"/>
      <c r="U115" s="74"/>
      <c r="V115" s="74"/>
      <c r="W115" s="74"/>
      <c r="X115" s="106"/>
      <c r="Y115" s="106"/>
      <c r="Z115" s="106"/>
    </row>
    <row r="116" spans="1:27">
      <c r="B116" s="53"/>
      <c r="C116" s="53"/>
      <c r="D116" s="74"/>
      <c r="E116" s="74"/>
      <c r="F116" s="74"/>
      <c r="G116" s="74"/>
      <c r="H116" s="74"/>
      <c r="I116" s="74"/>
      <c r="J116" s="74"/>
      <c r="K116" s="74"/>
      <c r="L116" s="74"/>
      <c r="M116" s="74"/>
      <c r="N116" s="74"/>
      <c r="O116" s="74"/>
      <c r="P116" s="74"/>
      <c r="Q116" s="74"/>
      <c r="R116" s="74"/>
      <c r="S116" s="74"/>
      <c r="T116" s="74"/>
      <c r="U116" s="74"/>
      <c r="V116" s="74"/>
      <c r="W116" s="74"/>
      <c r="X116" s="69"/>
      <c r="Y116" s="69"/>
      <c r="Z116" s="69"/>
    </row>
    <row r="117" spans="1:27">
      <c r="B117" s="53"/>
      <c r="C117" s="53"/>
      <c r="D117" s="74"/>
      <c r="E117" s="74"/>
      <c r="F117" s="74"/>
      <c r="G117" s="74"/>
      <c r="H117" s="74"/>
      <c r="I117" s="74"/>
      <c r="J117" s="74"/>
      <c r="K117" s="74"/>
      <c r="L117" s="74"/>
      <c r="M117" s="74"/>
      <c r="N117" s="74"/>
      <c r="O117" s="74"/>
      <c r="P117" s="74"/>
      <c r="Q117" s="74"/>
      <c r="R117" s="74"/>
      <c r="S117" s="74"/>
      <c r="T117" s="74"/>
      <c r="U117" s="74"/>
      <c r="V117" s="74"/>
      <c r="W117" s="74"/>
      <c r="X117" s="69"/>
      <c r="Y117" s="69"/>
      <c r="Z117" s="69"/>
    </row>
    <row r="118" spans="1:27" s="12" customFormat="1">
      <c r="B118" s="56" t="s">
        <v>250</v>
      </c>
      <c r="C118" s="56" t="s">
        <v>1</v>
      </c>
      <c r="D118" s="106">
        <f t="shared" ref="D118:Z118" si="43">D$20</f>
        <v>2018</v>
      </c>
      <c r="E118" s="106">
        <f t="shared" si="43"/>
        <v>2019</v>
      </c>
      <c r="F118" s="106">
        <f t="shared" si="43"/>
        <v>2020</v>
      </c>
      <c r="G118" s="106">
        <f t="shared" si="43"/>
        <v>2021</v>
      </c>
      <c r="H118" s="106">
        <f t="shared" si="43"/>
        <v>2022</v>
      </c>
      <c r="I118" s="106">
        <f t="shared" si="43"/>
        <v>2023</v>
      </c>
      <c r="J118" s="106">
        <f t="shared" si="43"/>
        <v>2024</v>
      </c>
      <c r="K118" s="106">
        <f t="shared" si="43"/>
        <v>2025</v>
      </c>
      <c r="L118" s="106">
        <f t="shared" si="43"/>
        <v>2026</v>
      </c>
      <c r="M118" s="106">
        <f t="shared" si="43"/>
        <v>2027</v>
      </c>
      <c r="N118" s="106">
        <f t="shared" si="43"/>
        <v>2028</v>
      </c>
      <c r="O118" s="106">
        <f t="shared" si="43"/>
        <v>2029</v>
      </c>
      <c r="P118" s="106">
        <f t="shared" si="43"/>
        <v>2030</v>
      </c>
      <c r="Q118" s="67">
        <f t="shared" si="43"/>
        <v>2031</v>
      </c>
      <c r="R118" s="67">
        <f t="shared" si="43"/>
        <v>2032</v>
      </c>
      <c r="S118" s="67">
        <f t="shared" si="43"/>
        <v>2033</v>
      </c>
      <c r="T118" s="67">
        <f t="shared" si="43"/>
        <v>2034</v>
      </c>
      <c r="U118" s="67">
        <f t="shared" si="43"/>
        <v>2035</v>
      </c>
      <c r="V118" s="67">
        <f t="shared" si="43"/>
        <v>2036</v>
      </c>
      <c r="W118" s="67">
        <f t="shared" si="43"/>
        <v>2037</v>
      </c>
      <c r="X118" s="67">
        <f t="shared" si="43"/>
        <v>2038</v>
      </c>
      <c r="Y118" s="67">
        <f t="shared" si="43"/>
        <v>2039</v>
      </c>
      <c r="Z118" s="67">
        <f t="shared" si="43"/>
        <v>2040</v>
      </c>
    </row>
    <row r="119" spans="1:27">
      <c r="B119" s="74" t="s">
        <v>36</v>
      </c>
      <c r="C119" s="74" t="s">
        <v>193</v>
      </c>
      <c r="D119" s="69">
        <f t="shared" ref="D119:Z119" si="44">D107*(1+HLOOKUP(D$175,Elforbrug_Nettab,2,FALSE))</f>
        <v>60.937538042802892</v>
      </c>
      <c r="E119" s="284">
        <f t="shared" si="44"/>
        <v>67.09494569991999</v>
      </c>
      <c r="F119" s="284">
        <f t="shared" si="44"/>
        <v>152.30016391505458</v>
      </c>
      <c r="G119" s="284">
        <f t="shared" si="44"/>
        <v>271.88712122333391</v>
      </c>
      <c r="H119" s="284">
        <f t="shared" si="44"/>
        <v>363.8420011483658</v>
      </c>
      <c r="I119" s="284">
        <f t="shared" si="44"/>
        <v>416.26611310845908</v>
      </c>
      <c r="J119" s="284">
        <f t="shared" si="44"/>
        <v>458.60505390685381</v>
      </c>
      <c r="K119" s="284">
        <f t="shared" si="44"/>
        <v>491.82730716074639</v>
      </c>
      <c r="L119" s="284">
        <f t="shared" si="44"/>
        <v>522.13637851489784</v>
      </c>
      <c r="M119" s="284">
        <f t="shared" si="44"/>
        <v>543.01210001019763</v>
      </c>
      <c r="N119" s="284">
        <f t="shared" si="44"/>
        <v>566.41096052637113</v>
      </c>
      <c r="O119" s="284">
        <f t="shared" si="44"/>
        <v>596.37681526070662</v>
      </c>
      <c r="P119" s="284">
        <f t="shared" si="44"/>
        <v>670.81063239829859</v>
      </c>
      <c r="Q119" s="284">
        <f t="shared" si="44"/>
        <v>698.36725406689436</v>
      </c>
      <c r="R119" s="284">
        <f t="shared" si="44"/>
        <v>704.39763782705268</v>
      </c>
      <c r="S119" s="284">
        <f t="shared" si="44"/>
        <v>702.86712991309139</v>
      </c>
      <c r="T119" s="284">
        <f t="shared" si="44"/>
        <v>700.25024282142329</v>
      </c>
      <c r="U119" s="284">
        <f t="shared" si="44"/>
        <v>793.39148534332696</v>
      </c>
      <c r="V119" s="284">
        <f t="shared" si="44"/>
        <v>853.51874140858695</v>
      </c>
      <c r="W119" s="284">
        <f t="shared" si="44"/>
        <v>863.0263212678492</v>
      </c>
      <c r="X119" s="284">
        <f t="shared" si="44"/>
        <v>877.19895293815091</v>
      </c>
      <c r="Y119" s="284">
        <f t="shared" si="44"/>
        <v>885.14937779109312</v>
      </c>
      <c r="Z119" s="284">
        <f t="shared" si="44"/>
        <v>886.02974686921721</v>
      </c>
    </row>
    <row r="120" spans="1:27" s="12" customFormat="1">
      <c r="B120" s="74" t="s">
        <v>39</v>
      </c>
      <c r="C120" s="74" t="s">
        <v>193</v>
      </c>
      <c r="D120" s="69">
        <f t="shared" ref="D120:Z120" si="45">D111*(1+HLOOKUP(D$175,Elforbrug_Nettab,3,FALSE))</f>
        <v>30.467852527013534</v>
      </c>
      <c r="E120" s="284">
        <f t="shared" si="45"/>
        <v>44.31964876423649</v>
      </c>
      <c r="F120" s="284">
        <f t="shared" si="45"/>
        <v>46.193295332418273</v>
      </c>
      <c r="G120" s="284">
        <f t="shared" si="45"/>
        <v>58.007002637356152</v>
      </c>
      <c r="H120" s="284">
        <f t="shared" si="45"/>
        <v>72.256184393784523</v>
      </c>
      <c r="I120" s="284">
        <f t="shared" si="45"/>
        <v>78.668118714403448</v>
      </c>
      <c r="J120" s="284">
        <f t="shared" si="45"/>
        <v>105.88628928293969</v>
      </c>
      <c r="K120" s="284">
        <f t="shared" si="45"/>
        <v>110.93717075202525</v>
      </c>
      <c r="L120" s="284">
        <f t="shared" si="45"/>
        <v>113.58170897285795</v>
      </c>
      <c r="M120" s="284">
        <f t="shared" si="45"/>
        <v>116.84594984733471</v>
      </c>
      <c r="N120" s="284">
        <f t="shared" si="45"/>
        <v>119.33348893581186</v>
      </c>
      <c r="O120" s="284">
        <f t="shared" si="45"/>
        <v>123.14236814172358</v>
      </c>
      <c r="P120" s="284">
        <f t="shared" si="45"/>
        <v>131.4472950832307</v>
      </c>
      <c r="Q120" s="284">
        <f t="shared" si="45"/>
        <v>132.60076264546268</v>
      </c>
      <c r="R120" s="284">
        <f t="shared" si="45"/>
        <v>134.07172317729683</v>
      </c>
      <c r="S120" s="284">
        <f t="shared" si="45"/>
        <v>158.53750157933979</v>
      </c>
      <c r="T120" s="284">
        <f t="shared" si="45"/>
        <v>161.58261713858536</v>
      </c>
      <c r="U120" s="284">
        <f t="shared" si="45"/>
        <v>161.7369771681947</v>
      </c>
      <c r="V120" s="284">
        <f t="shared" si="45"/>
        <v>300.48165778379388</v>
      </c>
      <c r="W120" s="284">
        <f t="shared" si="45"/>
        <v>627.71728519650583</v>
      </c>
      <c r="X120" s="284">
        <f t="shared" si="45"/>
        <v>666.80847916972027</v>
      </c>
      <c r="Y120" s="284">
        <f t="shared" si="45"/>
        <v>666.49069336820321</v>
      </c>
      <c r="Z120" s="284">
        <f t="shared" si="45"/>
        <v>660.93724871712357</v>
      </c>
    </row>
    <row r="121" spans="1:27" s="305" customFormat="1">
      <c r="A121" s="12"/>
      <c r="B121" s="81" t="s">
        <v>200</v>
      </c>
      <c r="C121" s="81" t="s">
        <v>193</v>
      </c>
      <c r="D121" s="82">
        <f>D119+D120</f>
        <v>91.405390569816433</v>
      </c>
      <c r="E121" s="82">
        <f t="shared" ref="E121:Z121" si="46">E119+E120</f>
        <v>111.41459446415648</v>
      </c>
      <c r="F121" s="82">
        <f t="shared" si="46"/>
        <v>198.49345924747286</v>
      </c>
      <c r="G121" s="82">
        <f t="shared" si="46"/>
        <v>329.89412386069006</v>
      </c>
      <c r="H121" s="82">
        <f t="shared" si="46"/>
        <v>436.0981855421503</v>
      </c>
      <c r="I121" s="82">
        <f t="shared" si="46"/>
        <v>494.93423182286256</v>
      </c>
      <c r="J121" s="82">
        <f t="shared" si="46"/>
        <v>564.4913431897935</v>
      </c>
      <c r="K121" s="82">
        <f t="shared" si="46"/>
        <v>602.76447791277167</v>
      </c>
      <c r="L121" s="82">
        <f t="shared" si="46"/>
        <v>635.71808748775584</v>
      </c>
      <c r="M121" s="82">
        <f t="shared" si="46"/>
        <v>659.85804985753236</v>
      </c>
      <c r="N121" s="82">
        <f t="shared" si="46"/>
        <v>685.74444946218296</v>
      </c>
      <c r="O121" s="82">
        <f t="shared" si="46"/>
        <v>719.51918340243014</v>
      </c>
      <c r="P121" s="82">
        <f t="shared" si="46"/>
        <v>802.25792748152935</v>
      </c>
      <c r="Q121" s="82">
        <f t="shared" si="46"/>
        <v>830.96801671235698</v>
      </c>
      <c r="R121" s="82">
        <f t="shared" si="46"/>
        <v>838.46936100434948</v>
      </c>
      <c r="S121" s="82">
        <f t="shared" si="46"/>
        <v>861.40463149243124</v>
      </c>
      <c r="T121" s="82">
        <f t="shared" si="46"/>
        <v>861.83285996000859</v>
      </c>
      <c r="U121" s="82">
        <f t="shared" si="46"/>
        <v>955.12846251152166</v>
      </c>
      <c r="V121" s="82">
        <f t="shared" si="46"/>
        <v>1154.0003991923809</v>
      </c>
      <c r="W121" s="82">
        <f t="shared" si="46"/>
        <v>1490.743606464355</v>
      </c>
      <c r="X121" s="82">
        <f t="shared" si="46"/>
        <v>1544.0074321078712</v>
      </c>
      <c r="Y121" s="82">
        <f t="shared" si="46"/>
        <v>1551.6400711592964</v>
      </c>
      <c r="Z121" s="82">
        <f t="shared" si="46"/>
        <v>1546.9669955863408</v>
      </c>
    </row>
    <row r="122" spans="1:27">
      <c r="D122" s="166"/>
      <c r="E122" s="166"/>
      <c r="F122" s="166"/>
      <c r="G122" s="166"/>
      <c r="H122" s="166"/>
      <c r="I122" s="166"/>
      <c r="J122" s="166"/>
      <c r="K122" s="166"/>
      <c r="L122" s="166"/>
      <c r="M122" s="166"/>
      <c r="N122" s="166"/>
      <c r="O122" s="166"/>
      <c r="P122" s="166"/>
      <c r="Q122" s="166"/>
      <c r="R122" s="166"/>
      <c r="S122" s="166"/>
      <c r="T122" s="166"/>
      <c r="U122" s="166"/>
      <c r="V122" s="166"/>
      <c r="W122" s="166"/>
      <c r="X122" s="166"/>
    </row>
    <row r="123" spans="1:27">
      <c r="B123" s="12"/>
      <c r="C123" s="12"/>
      <c r="D123" s="12"/>
      <c r="E123" s="12"/>
      <c r="F123" s="12"/>
      <c r="G123" s="12"/>
      <c r="H123" s="12"/>
      <c r="I123" s="12"/>
      <c r="J123" s="12"/>
      <c r="K123" s="12"/>
      <c r="L123" s="12"/>
      <c r="M123" s="12"/>
      <c r="N123" s="12"/>
      <c r="O123" s="12"/>
      <c r="P123" s="12"/>
      <c r="Q123" s="12"/>
      <c r="R123" s="12"/>
      <c r="S123" s="12"/>
      <c r="T123" s="12"/>
      <c r="U123" s="12"/>
      <c r="V123" s="12"/>
      <c r="W123" s="12"/>
      <c r="X123" s="12"/>
    </row>
    <row r="124" spans="1:27">
      <c r="A124" s="63"/>
      <c r="B124" s="63" t="s">
        <v>329</v>
      </c>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row>
    <row r="126" spans="1:27">
      <c r="B126" s="56" t="s">
        <v>240</v>
      </c>
      <c r="C126" s="56" t="s">
        <v>1</v>
      </c>
      <c r="D126" s="67">
        <f t="shared" ref="D126:Z126" si="47">D$20</f>
        <v>2018</v>
      </c>
      <c r="E126" s="67">
        <f t="shared" si="47"/>
        <v>2019</v>
      </c>
      <c r="F126" s="67">
        <f t="shared" si="47"/>
        <v>2020</v>
      </c>
      <c r="G126" s="67">
        <f t="shared" si="47"/>
        <v>2021</v>
      </c>
      <c r="H126" s="67">
        <f t="shared" si="47"/>
        <v>2022</v>
      </c>
      <c r="I126" s="67">
        <f t="shared" si="47"/>
        <v>2023</v>
      </c>
      <c r="J126" s="67">
        <f t="shared" si="47"/>
        <v>2024</v>
      </c>
      <c r="K126" s="67">
        <f t="shared" si="47"/>
        <v>2025</v>
      </c>
      <c r="L126" s="67">
        <f t="shared" si="47"/>
        <v>2026</v>
      </c>
      <c r="M126" s="67">
        <f t="shared" si="47"/>
        <v>2027</v>
      </c>
      <c r="N126" s="67">
        <f t="shared" si="47"/>
        <v>2028</v>
      </c>
      <c r="O126" s="67">
        <f t="shared" si="47"/>
        <v>2029</v>
      </c>
      <c r="P126" s="67">
        <f t="shared" si="47"/>
        <v>2030</v>
      </c>
      <c r="Q126" s="67">
        <f t="shared" si="47"/>
        <v>2031</v>
      </c>
      <c r="R126" s="67">
        <f t="shared" si="47"/>
        <v>2032</v>
      </c>
      <c r="S126" s="67">
        <f t="shared" si="47"/>
        <v>2033</v>
      </c>
      <c r="T126" s="67">
        <f t="shared" si="47"/>
        <v>2034</v>
      </c>
      <c r="U126" s="67">
        <f t="shared" si="47"/>
        <v>2035</v>
      </c>
      <c r="V126" s="67">
        <f t="shared" si="47"/>
        <v>2036</v>
      </c>
      <c r="W126" s="67">
        <f t="shared" si="47"/>
        <v>2037</v>
      </c>
      <c r="X126" s="67">
        <f t="shared" si="47"/>
        <v>2038</v>
      </c>
      <c r="Y126" s="67">
        <f t="shared" si="47"/>
        <v>2039</v>
      </c>
      <c r="Z126" s="67">
        <f t="shared" si="47"/>
        <v>2040</v>
      </c>
    </row>
    <row r="127" spans="1:27">
      <c r="B127" s="75" t="s">
        <v>36</v>
      </c>
      <c r="C127" s="75" t="s">
        <v>184</v>
      </c>
      <c r="D127" s="381">
        <v>526</v>
      </c>
      <c r="E127" s="381">
        <v>601</v>
      </c>
      <c r="F127" s="381">
        <v>609</v>
      </c>
      <c r="G127" s="381">
        <v>647</v>
      </c>
      <c r="H127" s="381">
        <v>647</v>
      </c>
      <c r="I127" s="381">
        <v>647</v>
      </c>
      <c r="J127" s="381">
        <v>647</v>
      </c>
      <c r="K127" s="381">
        <v>647</v>
      </c>
      <c r="L127" s="381">
        <v>647</v>
      </c>
      <c r="M127" s="381">
        <v>647</v>
      </c>
      <c r="N127" s="381">
        <v>647</v>
      </c>
      <c r="O127" s="381">
        <v>647</v>
      </c>
      <c r="P127" s="381">
        <v>647</v>
      </c>
      <c r="Q127" s="381">
        <v>647</v>
      </c>
      <c r="R127" s="381">
        <v>647</v>
      </c>
      <c r="S127" s="381">
        <v>647</v>
      </c>
      <c r="T127" s="381">
        <v>647</v>
      </c>
      <c r="U127" s="381">
        <v>647</v>
      </c>
      <c r="V127" s="381">
        <v>647</v>
      </c>
      <c r="W127" s="381">
        <v>647</v>
      </c>
      <c r="X127" s="381">
        <v>647</v>
      </c>
      <c r="Y127" s="381">
        <v>647</v>
      </c>
      <c r="Z127" s="381">
        <v>647</v>
      </c>
    </row>
    <row r="128" spans="1:27" s="12" customFormat="1">
      <c r="B128" s="75" t="s">
        <v>39</v>
      </c>
      <c r="C128" s="75" t="s">
        <v>184</v>
      </c>
      <c r="D128" s="381">
        <v>135</v>
      </c>
      <c r="E128" s="381">
        <v>175</v>
      </c>
      <c r="F128" s="381">
        <v>175</v>
      </c>
      <c r="G128" s="381">
        <v>255</v>
      </c>
      <c r="H128" s="381">
        <v>255</v>
      </c>
      <c r="I128" s="381">
        <v>255</v>
      </c>
      <c r="J128" s="381">
        <v>255</v>
      </c>
      <c r="K128" s="381">
        <v>255</v>
      </c>
      <c r="L128" s="381">
        <v>255</v>
      </c>
      <c r="M128" s="381">
        <v>255</v>
      </c>
      <c r="N128" s="381">
        <v>255</v>
      </c>
      <c r="O128" s="381">
        <v>255</v>
      </c>
      <c r="P128" s="381">
        <v>255</v>
      </c>
      <c r="Q128" s="381">
        <v>255</v>
      </c>
      <c r="R128" s="381">
        <v>255</v>
      </c>
      <c r="S128" s="381">
        <v>255</v>
      </c>
      <c r="T128" s="381">
        <v>255</v>
      </c>
      <c r="U128" s="381">
        <v>255</v>
      </c>
      <c r="V128" s="381">
        <v>255</v>
      </c>
      <c r="W128" s="381">
        <v>255</v>
      </c>
      <c r="X128" s="381">
        <v>255</v>
      </c>
      <c r="Y128" s="381">
        <v>255</v>
      </c>
      <c r="Z128" s="381">
        <v>255</v>
      </c>
    </row>
    <row r="129" spans="2:29 16352:16356" s="12" customFormat="1">
      <c r="B129" s="79" t="s">
        <v>200</v>
      </c>
      <c r="C129" s="79" t="s">
        <v>184</v>
      </c>
      <c r="D129" s="80">
        <f t="shared" ref="D129:Z129" si="48">D127+D128</f>
        <v>661</v>
      </c>
      <c r="E129" s="279">
        <f t="shared" si="48"/>
        <v>776</v>
      </c>
      <c r="F129" s="279">
        <f t="shared" si="48"/>
        <v>784</v>
      </c>
      <c r="G129" s="279">
        <f t="shared" si="48"/>
        <v>902</v>
      </c>
      <c r="H129" s="279">
        <f t="shared" si="48"/>
        <v>902</v>
      </c>
      <c r="I129" s="279">
        <f t="shared" si="48"/>
        <v>902</v>
      </c>
      <c r="J129" s="279">
        <f t="shared" si="48"/>
        <v>902</v>
      </c>
      <c r="K129" s="279">
        <f t="shared" si="48"/>
        <v>902</v>
      </c>
      <c r="L129" s="279">
        <f t="shared" si="48"/>
        <v>902</v>
      </c>
      <c r="M129" s="279">
        <f t="shared" si="48"/>
        <v>902</v>
      </c>
      <c r="N129" s="279">
        <f t="shared" si="48"/>
        <v>902</v>
      </c>
      <c r="O129" s="279">
        <f t="shared" si="48"/>
        <v>902</v>
      </c>
      <c r="P129" s="279">
        <f t="shared" si="48"/>
        <v>902</v>
      </c>
      <c r="Q129" s="279">
        <f t="shared" si="48"/>
        <v>902</v>
      </c>
      <c r="R129" s="279">
        <f t="shared" si="48"/>
        <v>902</v>
      </c>
      <c r="S129" s="279">
        <f t="shared" si="48"/>
        <v>902</v>
      </c>
      <c r="T129" s="279">
        <f t="shared" si="48"/>
        <v>902</v>
      </c>
      <c r="U129" s="279">
        <f t="shared" si="48"/>
        <v>902</v>
      </c>
      <c r="V129" s="279">
        <f t="shared" si="48"/>
        <v>902</v>
      </c>
      <c r="W129" s="279">
        <f t="shared" si="48"/>
        <v>902</v>
      </c>
      <c r="X129" s="279">
        <f t="shared" si="48"/>
        <v>902</v>
      </c>
      <c r="Y129" s="279">
        <f t="shared" si="48"/>
        <v>902</v>
      </c>
      <c r="Z129" s="279">
        <f t="shared" si="48"/>
        <v>902</v>
      </c>
    </row>
    <row r="130" spans="2:29 16352:16356" s="12" customFormat="1">
      <c r="B130" s="65" t="s">
        <v>519</v>
      </c>
      <c r="C130" s="53"/>
      <c r="D130" s="53"/>
      <c r="E130"/>
      <c r="F130"/>
      <c r="G130"/>
      <c r="H130" s="53"/>
      <c r="I130" s="53"/>
      <c r="J130" s="53"/>
      <c r="K130" s="53"/>
      <c r="L130" s="53"/>
      <c r="M130" s="53"/>
      <c r="N130" s="53"/>
      <c r="O130" s="53"/>
      <c r="P130" s="53"/>
      <c r="Q130" s="53"/>
      <c r="R130" s="53"/>
      <c r="S130" s="53"/>
      <c r="T130" s="53"/>
      <c r="U130" s="53"/>
      <c r="V130" s="53"/>
      <c r="W130" s="53"/>
      <c r="X130" s="67"/>
      <c r="Y130" s="67"/>
      <c r="Z130" s="67"/>
    </row>
    <row r="131" spans="2:29 16352:16356">
      <c r="B131" s="65"/>
      <c r="C131" s="53"/>
      <c r="D131" s="53"/>
      <c r="E131" s="53"/>
      <c r="F131" s="53"/>
      <c r="G131" s="53"/>
      <c r="H131" s="327"/>
      <c r="I131" s="53"/>
      <c r="J131" s="53"/>
      <c r="K131" s="53"/>
      <c r="L131" s="53"/>
      <c r="M131" s="53"/>
      <c r="N131" s="53"/>
      <c r="O131" s="53"/>
      <c r="P131" s="53"/>
      <c r="Q131" s="53"/>
      <c r="R131" s="53"/>
      <c r="S131" s="53"/>
      <c r="T131" s="53"/>
      <c r="U131" s="53"/>
      <c r="V131" s="53"/>
      <c r="W131" s="53"/>
      <c r="X131" s="68"/>
      <c r="Y131" s="68"/>
      <c r="Z131" s="68"/>
    </row>
    <row r="132" spans="2:29 16352:16356" s="12" customFormat="1">
      <c r="B132" s="65"/>
      <c r="C132" s="53"/>
      <c r="D132" s="53"/>
      <c r="E132" s="53"/>
      <c r="F132" s="53"/>
      <c r="G132" s="53"/>
      <c r="H132" s="53"/>
      <c r="I132" s="53"/>
      <c r="J132" s="53"/>
      <c r="K132" s="53"/>
      <c r="L132" s="53"/>
      <c r="M132" s="53"/>
      <c r="N132" s="53"/>
      <c r="O132" s="53"/>
      <c r="P132" s="53"/>
      <c r="Q132" s="53"/>
      <c r="R132" s="53"/>
      <c r="S132" s="53"/>
      <c r="T132" s="53"/>
      <c r="U132" s="53"/>
      <c r="V132" s="53"/>
      <c r="W132" s="53"/>
      <c r="X132" s="68"/>
      <c r="Y132" s="68"/>
      <c r="Z132" s="68"/>
    </row>
    <row r="133" spans="2:29 16352:16356" s="12" customFormat="1">
      <c r="B133" s="56" t="s">
        <v>242</v>
      </c>
      <c r="C133" s="56" t="s">
        <v>1</v>
      </c>
      <c r="D133" s="67">
        <f t="shared" ref="D133:Z133" si="49">D$20</f>
        <v>2018</v>
      </c>
      <c r="E133" s="67">
        <f t="shared" si="49"/>
        <v>2019</v>
      </c>
      <c r="F133" s="67">
        <f t="shared" si="49"/>
        <v>2020</v>
      </c>
      <c r="G133" s="67">
        <f t="shared" si="49"/>
        <v>2021</v>
      </c>
      <c r="H133" s="67">
        <f t="shared" si="49"/>
        <v>2022</v>
      </c>
      <c r="I133" s="67">
        <f t="shared" si="49"/>
        <v>2023</v>
      </c>
      <c r="J133" s="67">
        <f t="shared" si="49"/>
        <v>2024</v>
      </c>
      <c r="K133" s="67">
        <f t="shared" si="49"/>
        <v>2025</v>
      </c>
      <c r="L133" s="67">
        <f t="shared" si="49"/>
        <v>2026</v>
      </c>
      <c r="M133" s="67">
        <f t="shared" si="49"/>
        <v>2027</v>
      </c>
      <c r="N133" s="67">
        <f t="shared" si="49"/>
        <v>2028</v>
      </c>
      <c r="O133" s="67">
        <f t="shared" si="49"/>
        <v>2029</v>
      </c>
      <c r="P133" s="67">
        <f t="shared" si="49"/>
        <v>2030</v>
      </c>
      <c r="Q133" s="67">
        <f t="shared" si="49"/>
        <v>2031</v>
      </c>
      <c r="R133" s="67">
        <f t="shared" si="49"/>
        <v>2032</v>
      </c>
      <c r="S133" s="67">
        <f t="shared" si="49"/>
        <v>2033</v>
      </c>
      <c r="T133" s="67">
        <f t="shared" si="49"/>
        <v>2034</v>
      </c>
      <c r="U133" s="67">
        <f t="shared" si="49"/>
        <v>2035</v>
      </c>
      <c r="V133" s="67">
        <f t="shared" si="49"/>
        <v>2036</v>
      </c>
      <c r="W133" s="67">
        <f t="shared" si="49"/>
        <v>2037</v>
      </c>
      <c r="X133" s="67">
        <f t="shared" si="49"/>
        <v>2038</v>
      </c>
      <c r="Y133" s="67">
        <f t="shared" si="49"/>
        <v>2039</v>
      </c>
      <c r="Z133" s="67">
        <f t="shared" si="49"/>
        <v>2040</v>
      </c>
      <c r="AB133" s="168"/>
      <c r="AC133" s="168"/>
      <c r="XDX133" s="170"/>
      <c r="XDY133" s="170"/>
      <c r="XDZ133" s="170"/>
      <c r="XEA133" s="170"/>
      <c r="XEB133" s="170"/>
    </row>
    <row r="134" spans="2:29 16352:16356" s="12" customFormat="1">
      <c r="B134" s="75" t="s">
        <v>36</v>
      </c>
      <c r="C134" s="53" t="s">
        <v>189</v>
      </c>
      <c r="D134" s="68">
        <f>D140/D127*1000</f>
        <v>53.544638379048678</v>
      </c>
      <c r="E134" s="283">
        <f t="shared" ref="E134:Z134" si="50">E140/E127*1000</f>
        <v>51.733109773790972</v>
      </c>
      <c r="F134" s="283">
        <f t="shared" si="50"/>
        <v>12.879918417228193</v>
      </c>
      <c r="G134" s="283">
        <f t="shared" si="50"/>
        <v>11.634999660798682</v>
      </c>
      <c r="H134" s="283">
        <f t="shared" si="50"/>
        <v>11.534868279355887</v>
      </c>
      <c r="I134" s="283">
        <f t="shared" si="50"/>
        <v>12.140573043430196</v>
      </c>
      <c r="J134" s="283">
        <f t="shared" si="50"/>
        <v>13.85268748259946</v>
      </c>
      <c r="K134" s="283">
        <f t="shared" si="50"/>
        <v>17.620959354251795</v>
      </c>
      <c r="L134" s="283">
        <f t="shared" si="50"/>
        <v>19.970099106249378</v>
      </c>
      <c r="M134" s="283">
        <f t="shared" si="50"/>
        <v>21.851659138329463</v>
      </c>
      <c r="N134" s="283">
        <f t="shared" si="50"/>
        <v>22.035273485400332</v>
      </c>
      <c r="O134" s="283">
        <f t="shared" si="50"/>
        <v>27.538631366917127</v>
      </c>
      <c r="P134" s="283">
        <f t="shared" si="50"/>
        <v>32.351975463781741</v>
      </c>
      <c r="Q134" s="283">
        <f t="shared" si="50"/>
        <v>37.318354521507139</v>
      </c>
      <c r="R134" s="283">
        <f t="shared" si="50"/>
        <v>47.945893095276809</v>
      </c>
      <c r="S134" s="283">
        <f t="shared" si="50"/>
        <v>52.652169515660503</v>
      </c>
      <c r="T134" s="283">
        <f t="shared" si="50"/>
        <v>62.212449807518496</v>
      </c>
      <c r="U134" s="283">
        <f t="shared" si="50"/>
        <v>62.113739321432362</v>
      </c>
      <c r="V134" s="283">
        <f t="shared" si="50"/>
        <v>47.419291770050421</v>
      </c>
      <c r="W134" s="283">
        <f t="shared" si="50"/>
        <v>51.851741264913294</v>
      </c>
      <c r="X134" s="283">
        <f t="shared" si="50"/>
        <v>60.862759694637106</v>
      </c>
      <c r="Y134" s="283">
        <f t="shared" si="50"/>
        <v>65.226582072279356</v>
      </c>
      <c r="Z134" s="283">
        <f t="shared" si="50"/>
        <v>74.911372154952105</v>
      </c>
    </row>
    <row r="135" spans="2:29 16352:16356" s="12" customFormat="1">
      <c r="B135" s="75" t="s">
        <v>39</v>
      </c>
      <c r="C135" s="53" t="s">
        <v>189</v>
      </c>
      <c r="D135" s="68">
        <f>D141/D128*1000</f>
        <v>3.8497704909735999</v>
      </c>
      <c r="E135" s="283">
        <f>E141/E128*1000</f>
        <v>209.64773574430572</v>
      </c>
      <c r="F135" s="283">
        <f t="shared" ref="F135:Z135" si="51">F141/F128*1000</f>
        <v>0.16121487921373828</v>
      </c>
      <c r="G135" s="283">
        <f t="shared" si="51"/>
        <v>1.8139477551071059</v>
      </c>
      <c r="H135" s="283">
        <f t="shared" si="51"/>
        <v>9.0264585189622548E-2</v>
      </c>
      <c r="I135" s="283">
        <f t="shared" si="51"/>
        <v>8.126768491365242</v>
      </c>
      <c r="J135" s="283">
        <f t="shared" si="51"/>
        <v>8.6199971586434785</v>
      </c>
      <c r="K135" s="283">
        <f t="shared" si="51"/>
        <v>10.351897436521705</v>
      </c>
      <c r="L135" s="283">
        <f t="shared" si="51"/>
        <v>10.788419779597021</v>
      </c>
      <c r="M135" s="283">
        <f t="shared" si="51"/>
        <v>11.715119530494324</v>
      </c>
      <c r="N135" s="283">
        <f t="shared" si="51"/>
        <v>11.914560293408352</v>
      </c>
      <c r="O135" s="283">
        <f t="shared" si="51"/>
        <v>14.310733792212408</v>
      </c>
      <c r="P135" s="283">
        <f t="shared" si="51"/>
        <v>15.412352357442037</v>
      </c>
      <c r="Q135" s="283">
        <f t="shared" si="51"/>
        <v>17.344488812659094</v>
      </c>
      <c r="R135" s="283">
        <f t="shared" si="51"/>
        <v>25.896167950488547</v>
      </c>
      <c r="S135" s="283">
        <f t="shared" si="51"/>
        <v>30.577863908847736</v>
      </c>
      <c r="T135" s="283">
        <f t="shared" si="51"/>
        <v>32.617911461630428</v>
      </c>
      <c r="U135" s="283">
        <f t="shared" si="51"/>
        <v>27.707647616181458</v>
      </c>
      <c r="V135" s="283">
        <f t="shared" si="51"/>
        <v>52.035043650408909</v>
      </c>
      <c r="W135" s="283">
        <f t="shared" si="51"/>
        <v>69.084479551338404</v>
      </c>
      <c r="X135" s="283">
        <f t="shared" si="51"/>
        <v>84.681878151781063</v>
      </c>
      <c r="Y135" s="283">
        <f t="shared" si="51"/>
        <v>89.441882539397767</v>
      </c>
      <c r="Z135" s="283">
        <f t="shared" si="51"/>
        <v>93.338277824918819</v>
      </c>
    </row>
    <row r="136" spans="2:29 16352:16356">
      <c r="B136" s="79" t="s">
        <v>338</v>
      </c>
      <c r="C136" s="79" t="s">
        <v>189</v>
      </c>
      <c r="D136" s="169">
        <f t="shared" ref="D136" si="52">D142/D129*1000</f>
        <v>43.395157040334404</v>
      </c>
      <c r="E136" s="169">
        <f t="shared" ref="E136:Z136" si="53">E142/E129*1000</f>
        <v>87.345299908894162</v>
      </c>
      <c r="F136" s="169">
        <f t="shared" si="53"/>
        <v>10.040922091778539</v>
      </c>
      <c r="G136" s="169">
        <f t="shared" si="53"/>
        <v>8.8585382018725696</v>
      </c>
      <c r="H136" s="169">
        <f t="shared" si="53"/>
        <v>8.2994204500738498</v>
      </c>
      <c r="I136" s="169">
        <f t="shared" si="53"/>
        <v>11.005850027048199</v>
      </c>
      <c r="J136" s="169">
        <f t="shared" si="53"/>
        <v>12.373379242456695</v>
      </c>
      <c r="K136" s="169">
        <f t="shared" si="53"/>
        <v>15.565958479505484</v>
      </c>
      <c r="L136" s="169">
        <f t="shared" si="53"/>
        <v>17.37439153607604</v>
      </c>
      <c r="M136" s="169">
        <f t="shared" si="53"/>
        <v>18.986007697090038</v>
      </c>
      <c r="N136" s="169">
        <f t="shared" si="53"/>
        <v>19.174096252630981</v>
      </c>
      <c r="O136" s="169">
        <f t="shared" si="53"/>
        <v>23.799037263203484</v>
      </c>
      <c r="P136" s="169">
        <f t="shared" si="53"/>
        <v>27.563057623297681</v>
      </c>
      <c r="Q136" s="169">
        <f t="shared" si="53"/>
        <v>31.671640823329476</v>
      </c>
      <c r="R136" s="169">
        <f t="shared" si="53"/>
        <v>41.712323348136003</v>
      </c>
      <c r="S136" s="169">
        <f t="shared" si="53"/>
        <v>46.411650746550464</v>
      </c>
      <c r="T136" s="169">
        <f t="shared" si="53"/>
        <v>53.845922891552355</v>
      </c>
      <c r="U136" s="169">
        <f t="shared" si="53"/>
        <v>52.386961732919083</v>
      </c>
      <c r="V136" s="169">
        <f t="shared" si="53"/>
        <v>48.724188365938915</v>
      </c>
      <c r="W136" s="169">
        <f t="shared" si="53"/>
        <v>56.723524261629926</v>
      </c>
      <c r="X136" s="169">
        <f t="shared" si="53"/>
        <v>67.596545954694434</v>
      </c>
      <c r="Y136" s="169">
        <f t="shared" si="53"/>
        <v>72.07237100699686</v>
      </c>
      <c r="Z136" s="169">
        <f t="shared" si="53"/>
        <v>80.120752360984838</v>
      </c>
    </row>
    <row r="137" spans="2:29 16352:16356">
      <c r="B137" s="53"/>
      <c r="C137" s="53"/>
      <c r="D137" s="53"/>
      <c r="E137" s="53"/>
      <c r="F137" s="53"/>
      <c r="G137" s="53"/>
      <c r="H137" s="53"/>
      <c r="I137" s="53"/>
      <c r="J137" s="53"/>
      <c r="K137" s="53"/>
      <c r="L137" s="53"/>
      <c r="M137" s="53"/>
      <c r="N137" s="53"/>
      <c r="O137" s="53"/>
      <c r="P137" s="53"/>
      <c r="Q137" s="53"/>
      <c r="R137" s="53"/>
      <c r="S137" s="53"/>
      <c r="T137" s="53"/>
      <c r="U137" s="53"/>
      <c r="V137" s="53"/>
      <c r="W137" s="53"/>
      <c r="X137" s="71"/>
      <c r="Y137" s="71"/>
      <c r="Z137" s="71"/>
    </row>
    <row r="138" spans="2:29 16352:16356">
      <c r="B138" s="53"/>
      <c r="C138" s="53"/>
      <c r="D138" s="53"/>
      <c r="E138" s="53"/>
      <c r="F138" s="53"/>
      <c r="G138" s="53"/>
      <c r="H138" s="53"/>
      <c r="I138" s="53"/>
      <c r="J138" s="53"/>
      <c r="K138" s="53"/>
      <c r="L138" s="53"/>
      <c r="M138" s="53"/>
      <c r="N138" s="53"/>
      <c r="O138" s="53"/>
      <c r="P138" s="53"/>
      <c r="Q138" s="53"/>
      <c r="R138" s="53"/>
      <c r="S138" s="53"/>
      <c r="T138" s="53"/>
      <c r="U138" s="53"/>
      <c r="V138" s="53"/>
      <c r="W138" s="53"/>
      <c r="X138" s="71"/>
      <c r="Y138" s="71"/>
      <c r="Z138" s="71"/>
    </row>
    <row r="139" spans="2:29 16352:16356">
      <c r="B139" s="56" t="s">
        <v>234</v>
      </c>
      <c r="C139" s="56" t="s">
        <v>1</v>
      </c>
      <c r="D139" s="67">
        <f t="shared" ref="D139:Z139" si="54">D$20</f>
        <v>2018</v>
      </c>
      <c r="E139" s="67">
        <f t="shared" si="54"/>
        <v>2019</v>
      </c>
      <c r="F139" s="67">
        <f t="shared" si="54"/>
        <v>2020</v>
      </c>
      <c r="G139" s="67">
        <f t="shared" si="54"/>
        <v>2021</v>
      </c>
      <c r="H139" s="67">
        <f t="shared" si="54"/>
        <v>2022</v>
      </c>
      <c r="I139" s="67">
        <f t="shared" si="54"/>
        <v>2023</v>
      </c>
      <c r="J139" s="67">
        <f t="shared" si="54"/>
        <v>2024</v>
      </c>
      <c r="K139" s="67">
        <f t="shared" si="54"/>
        <v>2025</v>
      </c>
      <c r="L139" s="67">
        <f t="shared" si="54"/>
        <v>2026</v>
      </c>
      <c r="M139" s="67">
        <f t="shared" si="54"/>
        <v>2027</v>
      </c>
      <c r="N139" s="67">
        <f t="shared" si="54"/>
        <v>2028</v>
      </c>
      <c r="O139" s="67">
        <f t="shared" si="54"/>
        <v>2029</v>
      </c>
      <c r="P139" s="67">
        <f t="shared" si="54"/>
        <v>2030</v>
      </c>
      <c r="Q139" s="67">
        <f t="shared" si="54"/>
        <v>2031</v>
      </c>
      <c r="R139" s="67">
        <f t="shared" si="54"/>
        <v>2032</v>
      </c>
      <c r="S139" s="67">
        <f t="shared" si="54"/>
        <v>2033</v>
      </c>
      <c r="T139" s="67">
        <f t="shared" si="54"/>
        <v>2034</v>
      </c>
      <c r="U139" s="67">
        <f t="shared" si="54"/>
        <v>2035</v>
      </c>
      <c r="V139" s="67">
        <f t="shared" si="54"/>
        <v>2036</v>
      </c>
      <c r="W139" s="67">
        <f t="shared" si="54"/>
        <v>2037</v>
      </c>
      <c r="X139" s="67">
        <f t="shared" si="54"/>
        <v>2038</v>
      </c>
      <c r="Y139" s="67">
        <f t="shared" si="54"/>
        <v>2039</v>
      </c>
      <c r="Z139" s="67">
        <f t="shared" si="54"/>
        <v>2040</v>
      </c>
    </row>
    <row r="140" spans="2:29 16352:16356">
      <c r="B140" s="75" t="s">
        <v>36</v>
      </c>
      <c r="C140" s="53" t="s">
        <v>193</v>
      </c>
      <c r="D140" s="382">
        <v>28.164479787379605</v>
      </c>
      <c r="E140" s="382">
        <v>31.09159897404837</v>
      </c>
      <c r="F140" s="382">
        <v>7.8438703160919694</v>
      </c>
      <c r="G140" s="382">
        <v>7.5278447805367463</v>
      </c>
      <c r="H140" s="382">
        <v>7.4630597767432594</v>
      </c>
      <c r="I140" s="382">
        <v>7.8549507590993377</v>
      </c>
      <c r="J140" s="382">
        <v>8.9626888012418515</v>
      </c>
      <c r="K140" s="382">
        <v>11.400760702200913</v>
      </c>
      <c r="L140" s="382">
        <v>12.920654121743349</v>
      </c>
      <c r="M140" s="382">
        <v>14.138023462499163</v>
      </c>
      <c r="N140" s="382">
        <v>14.256821945054014</v>
      </c>
      <c r="O140" s="382">
        <v>17.81749449439538</v>
      </c>
      <c r="P140" s="382">
        <v>20.931728125066787</v>
      </c>
      <c r="Q140" s="382">
        <v>24.144975375415118</v>
      </c>
      <c r="R140" s="382">
        <v>31.020992832644097</v>
      </c>
      <c r="S140" s="382">
        <v>34.065953676632347</v>
      </c>
      <c r="T140" s="382">
        <v>40.251455025464466</v>
      </c>
      <c r="U140" s="382">
        <v>40.187589340966738</v>
      </c>
      <c r="V140" s="382">
        <v>30.680281775222621</v>
      </c>
      <c r="W140" s="382">
        <v>33.5480765983989</v>
      </c>
      <c r="X140" s="382">
        <v>39.378205522430207</v>
      </c>
      <c r="Y140" s="382">
        <v>42.20159860076474</v>
      </c>
      <c r="Z140" s="382">
        <v>48.467657784254015</v>
      </c>
    </row>
    <row r="141" spans="2:29 16352:16356">
      <c r="B141" s="75" t="s">
        <v>39</v>
      </c>
      <c r="C141" s="53" t="s">
        <v>193</v>
      </c>
      <c r="D141" s="382">
        <v>0.51971901628143602</v>
      </c>
      <c r="E141" s="382">
        <v>36.688353755253502</v>
      </c>
      <c r="F141" s="382">
        <v>2.8212603862404199E-2</v>
      </c>
      <c r="G141" s="382">
        <v>0.462556677552312</v>
      </c>
      <c r="H141" s="382">
        <v>2.3017469223353751E-2</v>
      </c>
      <c r="I141" s="382">
        <v>2.0723259652981367</v>
      </c>
      <c r="J141" s="382">
        <v>2.1980992754540871</v>
      </c>
      <c r="K141" s="382">
        <v>2.6397338463130349</v>
      </c>
      <c r="L141" s="382">
        <v>2.7510470437972403</v>
      </c>
      <c r="M141" s="382">
        <v>2.9873554802760522</v>
      </c>
      <c r="N141" s="382">
        <v>3.0382128748191293</v>
      </c>
      <c r="O141" s="382">
        <v>3.649237117014164</v>
      </c>
      <c r="P141" s="382">
        <v>3.9301498511477195</v>
      </c>
      <c r="Q141" s="382">
        <v>4.4228446472280689</v>
      </c>
      <c r="R141" s="382">
        <v>6.6035228273745794</v>
      </c>
      <c r="S141" s="382">
        <v>7.797355296756173</v>
      </c>
      <c r="T141" s="382">
        <v>8.3175674227157597</v>
      </c>
      <c r="U141" s="382">
        <v>7.0654501421262719</v>
      </c>
      <c r="V141" s="382">
        <v>13.268936130854271</v>
      </c>
      <c r="W141" s="382">
        <v>17.616542285591294</v>
      </c>
      <c r="X141" s="382">
        <v>21.593878928704171</v>
      </c>
      <c r="Y141" s="382">
        <v>22.80768004754643</v>
      </c>
      <c r="Z141" s="382">
        <v>23.8012608453543</v>
      </c>
    </row>
    <row r="142" spans="2:29 16352:16356" s="12" customFormat="1">
      <c r="B142" s="79" t="s">
        <v>200</v>
      </c>
      <c r="C142" s="79" t="s">
        <v>193</v>
      </c>
      <c r="D142" s="80">
        <f t="shared" ref="D142:Z142" si="55">D140+D141</f>
        <v>28.68419880366104</v>
      </c>
      <c r="E142" s="80">
        <f t="shared" si="55"/>
        <v>67.779952729301868</v>
      </c>
      <c r="F142" s="80">
        <f t="shared" si="55"/>
        <v>7.8720829199543738</v>
      </c>
      <c r="G142" s="80">
        <f t="shared" si="55"/>
        <v>7.9904014580890586</v>
      </c>
      <c r="H142" s="80">
        <f t="shared" si="55"/>
        <v>7.4860772459666132</v>
      </c>
      <c r="I142" s="80">
        <f t="shared" si="55"/>
        <v>9.9272767243974744</v>
      </c>
      <c r="J142" s="80">
        <f t="shared" si="55"/>
        <v>11.160788076695939</v>
      </c>
      <c r="K142" s="80">
        <f t="shared" si="55"/>
        <v>14.040494548513948</v>
      </c>
      <c r="L142" s="80">
        <f t="shared" si="55"/>
        <v>15.67170116554059</v>
      </c>
      <c r="M142" s="80">
        <f t="shared" si="55"/>
        <v>17.125378942775214</v>
      </c>
      <c r="N142" s="80">
        <f t="shared" si="55"/>
        <v>17.295034819873145</v>
      </c>
      <c r="O142" s="80">
        <f t="shared" si="55"/>
        <v>21.466731611409543</v>
      </c>
      <c r="P142" s="80">
        <f t="shared" si="55"/>
        <v>24.861877976214508</v>
      </c>
      <c r="Q142" s="279">
        <f t="shared" si="55"/>
        <v>28.567820022643186</v>
      </c>
      <c r="R142" s="279">
        <f t="shared" si="55"/>
        <v>37.624515660018673</v>
      </c>
      <c r="S142" s="279">
        <f t="shared" si="55"/>
        <v>41.86330897338852</v>
      </c>
      <c r="T142" s="279">
        <f t="shared" si="55"/>
        <v>48.569022448180228</v>
      </c>
      <c r="U142" s="279">
        <f t="shared" si="55"/>
        <v>47.253039483093012</v>
      </c>
      <c r="V142" s="279">
        <f t="shared" si="55"/>
        <v>43.949217906076896</v>
      </c>
      <c r="W142" s="279">
        <f t="shared" si="55"/>
        <v>51.164618883990194</v>
      </c>
      <c r="X142" s="279">
        <f t="shared" si="55"/>
        <v>60.972084451134378</v>
      </c>
      <c r="Y142" s="279">
        <f t="shared" si="55"/>
        <v>65.009278648311167</v>
      </c>
      <c r="Z142" s="279">
        <f t="shared" si="55"/>
        <v>72.268918629608322</v>
      </c>
    </row>
    <row r="143" spans="2:29 16352:16356">
      <c r="B143" s="65" t="s">
        <v>527</v>
      </c>
      <c r="C143" s="53"/>
      <c r="D143" s="53"/>
      <c r="E143" s="53"/>
      <c r="F143" s="53"/>
      <c r="G143" s="53"/>
      <c r="H143" s="53"/>
      <c r="I143" s="53"/>
      <c r="J143" s="53"/>
      <c r="K143" s="53"/>
      <c r="L143" s="53"/>
      <c r="M143" s="53"/>
      <c r="N143" s="53"/>
      <c r="O143" s="53"/>
      <c r="P143" s="53"/>
      <c r="Q143" s="53"/>
      <c r="R143" s="53"/>
      <c r="S143" s="53"/>
      <c r="T143" s="53"/>
      <c r="U143" s="53"/>
      <c r="V143" s="53"/>
      <c r="W143" s="53"/>
      <c r="X143" s="67"/>
      <c r="Y143" s="67"/>
      <c r="Z143" s="67"/>
    </row>
    <row r="144" spans="2:29 16352:16356">
      <c r="B144" s="53"/>
      <c r="C144" s="53"/>
      <c r="D144" s="53"/>
      <c r="E144" s="53"/>
      <c r="F144" s="53"/>
      <c r="G144" s="53"/>
      <c r="H144" s="53"/>
      <c r="I144" s="53"/>
      <c r="J144" s="53"/>
      <c r="K144" s="53"/>
      <c r="L144" s="53"/>
      <c r="M144" s="53"/>
      <c r="N144" s="53"/>
      <c r="O144" s="53"/>
      <c r="P144" s="53"/>
      <c r="Q144" s="53"/>
      <c r="R144" s="53"/>
      <c r="S144" s="53"/>
      <c r="T144" s="53"/>
      <c r="U144" s="53"/>
      <c r="V144" s="53"/>
      <c r="W144" s="53"/>
      <c r="X144" s="69"/>
      <c r="Y144" s="69"/>
      <c r="Z144" s="69"/>
    </row>
    <row r="145" spans="1:28">
      <c r="B145" s="53"/>
      <c r="C145" s="53"/>
      <c r="D145" s="53"/>
      <c r="E145" s="53"/>
      <c r="F145" s="53"/>
      <c r="G145" s="53"/>
      <c r="H145" s="53"/>
      <c r="I145" s="53"/>
      <c r="J145" s="53"/>
      <c r="K145" s="53"/>
      <c r="L145" s="53"/>
      <c r="M145" s="53"/>
      <c r="N145" s="53"/>
      <c r="O145" s="53"/>
      <c r="P145" s="53"/>
      <c r="Q145" s="53"/>
      <c r="R145" s="53"/>
      <c r="S145" s="53"/>
      <c r="T145" s="53"/>
      <c r="U145" s="53"/>
      <c r="V145" s="53"/>
      <c r="W145" s="53"/>
      <c r="X145" s="69"/>
      <c r="Y145" s="69"/>
      <c r="Z145" s="69"/>
    </row>
    <row r="146" spans="1:28">
      <c r="B146" s="56" t="s">
        <v>250</v>
      </c>
      <c r="C146" s="56" t="s">
        <v>1</v>
      </c>
      <c r="D146" s="67">
        <f t="shared" ref="D146:Z146" si="56">D$20</f>
        <v>2018</v>
      </c>
      <c r="E146" s="67">
        <f t="shared" si="56"/>
        <v>2019</v>
      </c>
      <c r="F146" s="67">
        <f t="shared" si="56"/>
        <v>2020</v>
      </c>
      <c r="G146" s="67">
        <f t="shared" si="56"/>
        <v>2021</v>
      </c>
      <c r="H146" s="67">
        <f t="shared" si="56"/>
        <v>2022</v>
      </c>
      <c r="I146" s="67">
        <f t="shared" si="56"/>
        <v>2023</v>
      </c>
      <c r="J146" s="67">
        <f t="shared" si="56"/>
        <v>2024</v>
      </c>
      <c r="K146" s="67">
        <f t="shared" si="56"/>
        <v>2025</v>
      </c>
      <c r="L146" s="67">
        <f t="shared" si="56"/>
        <v>2026</v>
      </c>
      <c r="M146" s="67">
        <f t="shared" si="56"/>
        <v>2027</v>
      </c>
      <c r="N146" s="67">
        <f t="shared" si="56"/>
        <v>2028</v>
      </c>
      <c r="O146" s="67">
        <f t="shared" si="56"/>
        <v>2029</v>
      </c>
      <c r="P146" s="67">
        <f t="shared" si="56"/>
        <v>2030</v>
      </c>
      <c r="Q146" s="67">
        <f t="shared" si="56"/>
        <v>2031</v>
      </c>
      <c r="R146" s="67">
        <f t="shared" si="56"/>
        <v>2032</v>
      </c>
      <c r="S146" s="67">
        <f t="shared" si="56"/>
        <v>2033</v>
      </c>
      <c r="T146" s="67">
        <f t="shared" si="56"/>
        <v>2034</v>
      </c>
      <c r="U146" s="67">
        <f t="shared" si="56"/>
        <v>2035</v>
      </c>
      <c r="V146" s="67">
        <f t="shared" si="56"/>
        <v>2036</v>
      </c>
      <c r="W146" s="67">
        <f t="shared" si="56"/>
        <v>2037</v>
      </c>
      <c r="X146" s="67">
        <f t="shared" si="56"/>
        <v>2038</v>
      </c>
      <c r="Y146" s="67">
        <f t="shared" si="56"/>
        <v>2039</v>
      </c>
      <c r="Z146" s="67">
        <f t="shared" si="56"/>
        <v>2040</v>
      </c>
    </row>
    <row r="147" spans="1:28">
      <c r="B147" s="75" t="s">
        <v>36</v>
      </c>
      <c r="C147" s="53" t="s">
        <v>193</v>
      </c>
      <c r="D147" s="69">
        <f t="shared" ref="D147:Z147" si="57">D140*(1+HLOOKUP(D$175,Elforbrug_Nettab,2,FALSE))</f>
        <v>30.135993372496181</v>
      </c>
      <c r="E147" s="284">
        <f t="shared" si="57"/>
        <v>33.268010902231758</v>
      </c>
      <c r="F147" s="284">
        <f t="shared" si="57"/>
        <v>8.3929412382184072</v>
      </c>
      <c r="G147" s="284">
        <f t="shared" si="57"/>
        <v>8.0547939151743186</v>
      </c>
      <c r="H147" s="284">
        <f t="shared" si="57"/>
        <v>7.9854739611152876</v>
      </c>
      <c r="I147" s="284">
        <f t="shared" si="57"/>
        <v>8.4047973122362922</v>
      </c>
      <c r="J147" s="284">
        <f t="shared" si="57"/>
        <v>9.590077017328781</v>
      </c>
      <c r="K147" s="284">
        <f t="shared" si="57"/>
        <v>12.198813951354976</v>
      </c>
      <c r="L147" s="284">
        <f t="shared" si="57"/>
        <v>13.825099910265385</v>
      </c>
      <c r="M147" s="284">
        <f t="shared" si="57"/>
        <v>15.127685104874105</v>
      </c>
      <c r="N147" s="284">
        <f t="shared" si="57"/>
        <v>15.254799481207796</v>
      </c>
      <c r="O147" s="284">
        <f t="shared" si="57"/>
        <v>19.064719109003057</v>
      </c>
      <c r="P147" s="284">
        <f t="shared" si="57"/>
        <v>22.396949093821462</v>
      </c>
      <c r="Q147" s="284">
        <f t="shared" si="57"/>
        <v>25.835123651694179</v>
      </c>
      <c r="R147" s="284">
        <f t="shared" si="57"/>
        <v>33.192462330929189</v>
      </c>
      <c r="S147" s="284">
        <f t="shared" si="57"/>
        <v>36.45057043399661</v>
      </c>
      <c r="T147" s="284">
        <f t="shared" si="57"/>
        <v>43.069056877246979</v>
      </c>
      <c r="U147" s="284">
        <f t="shared" si="57"/>
        <v>43.000720594834412</v>
      </c>
      <c r="V147" s="284">
        <f t="shared" si="57"/>
        <v>32.827901499488206</v>
      </c>
      <c r="W147" s="284">
        <f t="shared" si="57"/>
        <v>35.896441960286822</v>
      </c>
      <c r="X147" s="284">
        <f t="shared" si="57"/>
        <v>42.134679909000326</v>
      </c>
      <c r="Y147" s="284">
        <f t="shared" si="57"/>
        <v>45.155710502818273</v>
      </c>
      <c r="Z147" s="284">
        <f t="shared" si="57"/>
        <v>51.860393829151796</v>
      </c>
    </row>
    <row r="148" spans="1:28" s="12" customFormat="1">
      <c r="B148" s="75" t="s">
        <v>39</v>
      </c>
      <c r="C148" s="53" t="s">
        <v>193</v>
      </c>
      <c r="D148" s="69">
        <f t="shared" ref="D148:Z148" si="58">D141*(1+HLOOKUP(D$175,Elforbrug_Nettab,3,FALSE))</f>
        <v>0.55090215725832226</v>
      </c>
      <c r="E148" s="284">
        <f t="shared" si="58"/>
        <v>38.889654980568714</v>
      </c>
      <c r="F148" s="284">
        <f t="shared" si="58"/>
        <v>2.9905360094148452E-2</v>
      </c>
      <c r="G148" s="284">
        <f t="shared" si="58"/>
        <v>0.49031007820545075</v>
      </c>
      <c r="H148" s="284">
        <f t="shared" si="58"/>
        <v>2.4398517376754976E-2</v>
      </c>
      <c r="I148" s="284">
        <f t="shared" si="58"/>
        <v>2.196665523216025</v>
      </c>
      <c r="J148" s="284">
        <f t="shared" si="58"/>
        <v>2.3299852319813326</v>
      </c>
      <c r="K148" s="284">
        <f t="shared" si="58"/>
        <v>2.7981178770918169</v>
      </c>
      <c r="L148" s="284">
        <f t="shared" si="58"/>
        <v>2.9161098664250749</v>
      </c>
      <c r="M148" s="284">
        <f t="shared" si="58"/>
        <v>3.1665968090926153</v>
      </c>
      <c r="N148" s="284">
        <f t="shared" si="58"/>
        <v>3.2205056473082774</v>
      </c>
      <c r="O148" s="284">
        <f t="shared" si="58"/>
        <v>3.8681913440350142</v>
      </c>
      <c r="P148" s="284">
        <f t="shared" si="58"/>
        <v>4.1659588422165825</v>
      </c>
      <c r="Q148" s="284">
        <f t="shared" si="58"/>
        <v>4.6882153260617532</v>
      </c>
      <c r="R148" s="284">
        <f t="shared" si="58"/>
        <v>6.9997341970170543</v>
      </c>
      <c r="S148" s="284">
        <f t="shared" si="58"/>
        <v>8.2651966145615443</v>
      </c>
      <c r="T148" s="284">
        <f t="shared" si="58"/>
        <v>8.8166214680787061</v>
      </c>
      <c r="U148" s="284">
        <f t="shared" si="58"/>
        <v>7.4893771506538487</v>
      </c>
      <c r="V148" s="284">
        <f t="shared" si="58"/>
        <v>14.065072298705529</v>
      </c>
      <c r="W148" s="284">
        <f t="shared" si="58"/>
        <v>18.673534822726772</v>
      </c>
      <c r="X148" s="284">
        <f t="shared" si="58"/>
        <v>22.889511664426422</v>
      </c>
      <c r="Y148" s="284">
        <f t="shared" si="58"/>
        <v>24.176140850399218</v>
      </c>
      <c r="Z148" s="284">
        <f t="shared" si="58"/>
        <v>25.229336496075558</v>
      </c>
    </row>
    <row r="149" spans="1:28" s="306" customFormat="1">
      <c r="A149" s="12"/>
      <c r="B149" s="79" t="s">
        <v>200</v>
      </c>
      <c r="C149" s="79" t="s">
        <v>193</v>
      </c>
      <c r="D149" s="82">
        <f>D147+D148</f>
        <v>30.686895529754501</v>
      </c>
      <c r="E149" s="82">
        <f t="shared" ref="E149:Z149" si="59">E147+E148</f>
        <v>72.157665882800472</v>
      </c>
      <c r="F149" s="82">
        <f t="shared" si="59"/>
        <v>8.4228465983125549</v>
      </c>
      <c r="G149" s="82">
        <f t="shared" si="59"/>
        <v>8.5451039933797688</v>
      </c>
      <c r="H149" s="82">
        <f t="shared" si="59"/>
        <v>8.0098724784920421</v>
      </c>
      <c r="I149" s="82">
        <f t="shared" si="59"/>
        <v>10.601462835452317</v>
      </c>
      <c r="J149" s="82">
        <f t="shared" si="59"/>
        <v>11.920062249310114</v>
      </c>
      <c r="K149" s="82">
        <f t="shared" si="59"/>
        <v>14.996931828446794</v>
      </c>
      <c r="L149" s="82">
        <f t="shared" si="59"/>
        <v>16.741209776690461</v>
      </c>
      <c r="M149" s="82">
        <f t="shared" si="59"/>
        <v>18.294281913966721</v>
      </c>
      <c r="N149" s="82">
        <f t="shared" si="59"/>
        <v>18.475305128516073</v>
      </c>
      <c r="O149" s="82">
        <f t="shared" si="59"/>
        <v>22.932910453038073</v>
      </c>
      <c r="P149" s="82">
        <f t="shared" si="59"/>
        <v>26.562907936038044</v>
      </c>
      <c r="Q149" s="82">
        <f t="shared" si="59"/>
        <v>30.523338977755934</v>
      </c>
      <c r="R149" s="82">
        <f t="shared" si="59"/>
        <v>40.192196527946244</v>
      </c>
      <c r="S149" s="82">
        <f t="shared" si="59"/>
        <v>44.715767048558156</v>
      </c>
      <c r="T149" s="82">
        <f t="shared" si="59"/>
        <v>51.885678345325687</v>
      </c>
      <c r="U149" s="82">
        <f t="shared" si="59"/>
        <v>50.490097745488264</v>
      </c>
      <c r="V149" s="82">
        <f t="shared" si="59"/>
        <v>46.892973798193736</v>
      </c>
      <c r="W149" s="82">
        <f t="shared" si="59"/>
        <v>54.569976783013594</v>
      </c>
      <c r="X149" s="82">
        <f t="shared" si="59"/>
        <v>65.024191573426748</v>
      </c>
      <c r="Y149" s="82">
        <f t="shared" si="59"/>
        <v>69.331851353217488</v>
      </c>
      <c r="Z149" s="82">
        <f t="shared" si="59"/>
        <v>77.08973032522735</v>
      </c>
    </row>
    <row r="151" spans="1:28" s="12" customFormat="1"/>
    <row r="152" spans="1:28" s="12" customFormat="1">
      <c r="A152" s="63"/>
      <c r="B152" s="63" t="s">
        <v>448</v>
      </c>
      <c r="C152" s="63"/>
      <c r="D152" s="63"/>
      <c r="E152" s="252"/>
      <c r="F152" s="252"/>
      <c r="G152" s="252"/>
      <c r="H152" s="63"/>
      <c r="I152" s="63"/>
      <c r="J152" s="63"/>
      <c r="K152" s="63"/>
      <c r="L152" s="63"/>
      <c r="M152" s="63"/>
      <c r="N152" s="63"/>
      <c r="O152" s="63"/>
      <c r="P152" s="63"/>
      <c r="Q152" s="63"/>
      <c r="R152" s="63"/>
      <c r="S152" s="63"/>
      <c r="T152" s="63"/>
      <c r="U152" s="63"/>
      <c r="V152" s="63"/>
      <c r="W152" s="63"/>
      <c r="X152" s="63"/>
      <c r="Y152" s="252"/>
      <c r="Z152" s="252"/>
      <c r="AA152" s="252"/>
    </row>
    <row r="153" spans="1:28" s="266" customFormat="1">
      <c r="A153" s="12"/>
      <c r="B153"/>
      <c r="C153"/>
      <c r="D153"/>
      <c r="E153"/>
      <c r="F153"/>
      <c r="G153"/>
      <c r="H153"/>
      <c r="I153"/>
      <c r="J153"/>
      <c r="K153"/>
      <c r="L153"/>
      <c r="M153"/>
      <c r="N153"/>
      <c r="O153"/>
      <c r="P153"/>
      <c r="Q153"/>
      <c r="R153"/>
      <c r="S153"/>
      <c r="T153"/>
      <c r="U153"/>
      <c r="V153"/>
      <c r="W153"/>
      <c r="X153"/>
      <c r="AB153" s="272"/>
    </row>
    <row r="154" spans="1:28" s="266" customFormat="1">
      <c r="A154" s="12"/>
      <c r="B154" s="56" t="s">
        <v>234</v>
      </c>
      <c r="C154" s="56" t="s">
        <v>1</v>
      </c>
      <c r="D154" s="67">
        <f t="shared" ref="D154:Z154" si="60">D$20</f>
        <v>2018</v>
      </c>
      <c r="E154" s="67">
        <f t="shared" si="60"/>
        <v>2019</v>
      </c>
      <c r="F154" s="67">
        <f t="shared" si="60"/>
        <v>2020</v>
      </c>
      <c r="G154" s="67">
        <f t="shared" si="60"/>
        <v>2021</v>
      </c>
      <c r="H154" s="67">
        <f t="shared" si="60"/>
        <v>2022</v>
      </c>
      <c r="I154" s="67">
        <f t="shared" si="60"/>
        <v>2023</v>
      </c>
      <c r="J154" s="67">
        <f t="shared" si="60"/>
        <v>2024</v>
      </c>
      <c r="K154" s="67">
        <f t="shared" si="60"/>
        <v>2025</v>
      </c>
      <c r="L154" s="67">
        <f t="shared" si="60"/>
        <v>2026</v>
      </c>
      <c r="M154" s="67">
        <f t="shared" si="60"/>
        <v>2027</v>
      </c>
      <c r="N154" s="67">
        <f t="shared" si="60"/>
        <v>2028</v>
      </c>
      <c r="O154" s="67">
        <f t="shared" si="60"/>
        <v>2029</v>
      </c>
      <c r="P154" s="67">
        <f t="shared" si="60"/>
        <v>2030</v>
      </c>
      <c r="Q154" s="67">
        <f t="shared" si="60"/>
        <v>2031</v>
      </c>
      <c r="R154" s="67">
        <f t="shared" si="60"/>
        <v>2032</v>
      </c>
      <c r="S154" s="67">
        <f t="shared" si="60"/>
        <v>2033</v>
      </c>
      <c r="T154" s="67">
        <f t="shared" si="60"/>
        <v>2034</v>
      </c>
      <c r="U154" s="67">
        <f t="shared" si="60"/>
        <v>2035</v>
      </c>
      <c r="V154" s="67">
        <f t="shared" si="60"/>
        <v>2036</v>
      </c>
      <c r="W154" s="67">
        <f t="shared" si="60"/>
        <v>2037</v>
      </c>
      <c r="X154" s="67">
        <f t="shared" si="60"/>
        <v>2038</v>
      </c>
      <c r="Y154" s="67">
        <f t="shared" si="60"/>
        <v>2039</v>
      </c>
      <c r="Z154" s="67">
        <f t="shared" si="60"/>
        <v>2040</v>
      </c>
      <c r="AB154" s="272"/>
    </row>
    <row r="155" spans="1:28" s="266" customFormat="1">
      <c r="A155" s="12"/>
      <c r="B155" s="56" t="s">
        <v>36</v>
      </c>
      <c r="C155" s="56"/>
      <c r="D155" s="431"/>
      <c r="E155" s="431"/>
      <c r="F155" s="431"/>
      <c r="G155" s="431"/>
      <c r="H155" s="431"/>
      <c r="I155" s="431"/>
      <c r="J155" s="431"/>
      <c r="K155" s="431"/>
      <c r="L155" s="431"/>
      <c r="M155" s="431"/>
      <c r="N155" s="431"/>
      <c r="O155" s="431"/>
      <c r="P155" s="431"/>
      <c r="Q155" s="431"/>
      <c r="R155" s="431"/>
      <c r="S155" s="431"/>
      <c r="T155" s="431"/>
      <c r="U155" s="431"/>
      <c r="V155" s="431"/>
      <c r="W155" s="431"/>
      <c r="X155" s="431"/>
      <c r="Y155" s="431"/>
      <c r="Z155" s="431"/>
      <c r="AB155" s="272"/>
    </row>
    <row r="156" spans="1:28" s="12" customFormat="1">
      <c r="A156" s="266"/>
      <c r="B156" s="271" t="s">
        <v>302</v>
      </c>
      <c r="C156" s="271" t="s">
        <v>193</v>
      </c>
      <c r="D156" s="383">
        <v>13</v>
      </c>
      <c r="E156" s="383">
        <v>16</v>
      </c>
      <c r="F156" s="383">
        <v>18</v>
      </c>
      <c r="G156" s="383">
        <v>23</v>
      </c>
      <c r="H156" s="383">
        <v>29</v>
      </c>
      <c r="I156" s="383">
        <v>37</v>
      </c>
      <c r="J156" s="383">
        <v>49</v>
      </c>
      <c r="K156" s="383">
        <v>65</v>
      </c>
      <c r="L156" s="383">
        <v>90</v>
      </c>
      <c r="M156" s="383">
        <v>124</v>
      </c>
      <c r="N156" s="383">
        <v>169</v>
      </c>
      <c r="O156" s="383">
        <v>224</v>
      </c>
      <c r="P156" s="383">
        <v>283</v>
      </c>
      <c r="Q156" s="383">
        <v>357</v>
      </c>
      <c r="R156" s="383">
        <v>455</v>
      </c>
      <c r="S156" s="383">
        <v>577</v>
      </c>
      <c r="T156" s="383">
        <v>726</v>
      </c>
      <c r="U156" s="383">
        <v>901</v>
      </c>
      <c r="V156" s="384">
        <v>1104</v>
      </c>
      <c r="W156" s="384">
        <v>1337</v>
      </c>
      <c r="X156" s="384">
        <v>1603</v>
      </c>
      <c r="Y156" s="384">
        <v>1908</v>
      </c>
      <c r="Z156" s="384">
        <v>2256</v>
      </c>
    </row>
    <row r="157" spans="1:28" s="12" customFormat="1">
      <c r="A157" s="266"/>
      <c r="B157" s="271" t="s">
        <v>303</v>
      </c>
      <c r="C157" s="271" t="s">
        <v>193</v>
      </c>
      <c r="D157" s="383">
        <v>0</v>
      </c>
      <c r="E157" s="383">
        <v>0</v>
      </c>
      <c r="F157" s="383">
        <v>0</v>
      </c>
      <c r="G157" s="383">
        <v>1</v>
      </c>
      <c r="H157" s="383">
        <v>1</v>
      </c>
      <c r="I157" s="383">
        <v>3</v>
      </c>
      <c r="J157" s="383">
        <v>4</v>
      </c>
      <c r="K157" s="383">
        <v>6</v>
      </c>
      <c r="L157" s="383">
        <v>9</v>
      </c>
      <c r="M157" s="383">
        <v>13</v>
      </c>
      <c r="N157" s="383">
        <v>18</v>
      </c>
      <c r="O157" s="383">
        <v>24</v>
      </c>
      <c r="P157" s="383">
        <v>29</v>
      </c>
      <c r="Q157" s="383">
        <v>37</v>
      </c>
      <c r="R157" s="383">
        <v>47</v>
      </c>
      <c r="S157" s="383">
        <v>59</v>
      </c>
      <c r="T157" s="383">
        <v>74</v>
      </c>
      <c r="U157" s="383">
        <v>89</v>
      </c>
      <c r="V157" s="383">
        <v>107</v>
      </c>
      <c r="W157" s="383">
        <v>131</v>
      </c>
      <c r="X157" s="383">
        <v>158</v>
      </c>
      <c r="Y157" s="383">
        <v>189</v>
      </c>
      <c r="Z157" s="383">
        <v>223</v>
      </c>
    </row>
    <row r="158" spans="1:28" s="12" customFormat="1">
      <c r="A158" s="266"/>
      <c r="B158" s="271" t="s">
        <v>304</v>
      </c>
      <c r="C158" s="271" t="s">
        <v>193</v>
      </c>
      <c r="D158" s="383">
        <v>2</v>
      </c>
      <c r="E158" s="383">
        <v>4</v>
      </c>
      <c r="F158" s="383">
        <v>5</v>
      </c>
      <c r="G158" s="383">
        <v>6</v>
      </c>
      <c r="H158" s="383">
        <v>7</v>
      </c>
      <c r="I158" s="383">
        <v>9</v>
      </c>
      <c r="J158" s="383">
        <v>10</v>
      </c>
      <c r="K158" s="383">
        <v>11</v>
      </c>
      <c r="L158" s="383">
        <v>12</v>
      </c>
      <c r="M158" s="383">
        <v>14</v>
      </c>
      <c r="N158" s="383">
        <v>15</v>
      </c>
      <c r="O158" s="383">
        <v>16</v>
      </c>
      <c r="P158" s="383">
        <v>17</v>
      </c>
      <c r="Q158" s="383">
        <v>20</v>
      </c>
      <c r="R158" s="383">
        <v>23</v>
      </c>
      <c r="S158" s="383">
        <v>26</v>
      </c>
      <c r="T158" s="383">
        <v>29</v>
      </c>
      <c r="U158" s="383">
        <v>32</v>
      </c>
      <c r="V158" s="383">
        <v>35</v>
      </c>
      <c r="W158" s="383">
        <v>38</v>
      </c>
      <c r="X158" s="383">
        <v>40</v>
      </c>
      <c r="Y158" s="383">
        <v>43</v>
      </c>
      <c r="Z158" s="383">
        <v>46</v>
      </c>
    </row>
    <row r="159" spans="1:28" s="266" customFormat="1">
      <c r="A159" s="12"/>
      <c r="B159" s="56" t="str">
        <f>"I alt, "&amp;B155</f>
        <v>I alt, Vestdanmark (DK1)</v>
      </c>
      <c r="C159" s="56" t="s">
        <v>193</v>
      </c>
      <c r="D159" s="70">
        <f>SUM(D156:D158)</f>
        <v>15</v>
      </c>
      <c r="E159" s="70">
        <f t="shared" ref="E159:Z159" si="61">SUM(E156:E158)</f>
        <v>20</v>
      </c>
      <c r="F159" s="70">
        <f t="shared" si="61"/>
        <v>23</v>
      </c>
      <c r="G159" s="70">
        <f t="shared" si="61"/>
        <v>30</v>
      </c>
      <c r="H159" s="70">
        <f t="shared" si="61"/>
        <v>37</v>
      </c>
      <c r="I159" s="70">
        <f t="shared" si="61"/>
        <v>49</v>
      </c>
      <c r="J159" s="70">
        <f t="shared" si="61"/>
        <v>63</v>
      </c>
      <c r="K159" s="70">
        <f t="shared" si="61"/>
        <v>82</v>
      </c>
      <c r="L159" s="70">
        <f t="shared" si="61"/>
        <v>111</v>
      </c>
      <c r="M159" s="70">
        <f t="shared" si="61"/>
        <v>151</v>
      </c>
      <c r="N159" s="70">
        <f t="shared" si="61"/>
        <v>202</v>
      </c>
      <c r="O159" s="70">
        <f t="shared" si="61"/>
        <v>264</v>
      </c>
      <c r="P159" s="70">
        <f t="shared" si="61"/>
        <v>329</v>
      </c>
      <c r="Q159" s="70">
        <f t="shared" si="61"/>
        <v>414</v>
      </c>
      <c r="R159" s="70">
        <f t="shared" si="61"/>
        <v>525</v>
      </c>
      <c r="S159" s="70">
        <f t="shared" si="61"/>
        <v>662</v>
      </c>
      <c r="T159" s="70">
        <f t="shared" si="61"/>
        <v>829</v>
      </c>
      <c r="U159" s="70">
        <f t="shared" si="61"/>
        <v>1022</v>
      </c>
      <c r="V159" s="70">
        <f t="shared" si="61"/>
        <v>1246</v>
      </c>
      <c r="W159" s="70">
        <f t="shared" si="61"/>
        <v>1506</v>
      </c>
      <c r="X159" s="70">
        <f t="shared" si="61"/>
        <v>1801</v>
      </c>
      <c r="Y159" s="70">
        <f t="shared" si="61"/>
        <v>2140</v>
      </c>
      <c r="Z159" s="70">
        <f t="shared" si="61"/>
        <v>2525</v>
      </c>
      <c r="AB159" s="272"/>
    </row>
    <row r="160" spans="1:28" s="266" customFormat="1">
      <c r="A160" s="12"/>
      <c r="B160" s="53"/>
      <c r="C160" s="53"/>
      <c r="D160" s="53"/>
      <c r="E160" s="53"/>
      <c r="F160" s="53"/>
      <c r="G160" s="53"/>
      <c r="H160" s="53"/>
      <c r="I160" s="53"/>
      <c r="J160" s="53"/>
      <c r="K160" s="53"/>
      <c r="L160" s="53"/>
      <c r="M160" s="53"/>
      <c r="N160" s="53"/>
      <c r="O160" s="53"/>
      <c r="P160" s="53"/>
      <c r="Q160" s="288"/>
      <c r="R160" s="288"/>
      <c r="S160" s="288"/>
      <c r="T160" s="288"/>
      <c r="U160" s="288"/>
      <c r="V160" s="288"/>
      <c r="W160" s="288"/>
      <c r="X160" s="293"/>
      <c r="Y160" s="293"/>
      <c r="Z160" s="293"/>
      <c r="AB160" s="272"/>
    </row>
    <row r="161" spans="1:28" s="266" customFormat="1">
      <c r="A161" s="12"/>
      <c r="B161" s="56" t="s">
        <v>39</v>
      </c>
      <c r="C161" s="56"/>
      <c r="D161" s="431"/>
      <c r="E161" s="431"/>
      <c r="F161" s="431"/>
      <c r="G161" s="431"/>
      <c r="H161" s="431"/>
      <c r="I161" s="431"/>
      <c r="J161" s="431"/>
      <c r="K161" s="431"/>
      <c r="L161" s="431"/>
      <c r="M161" s="431"/>
      <c r="N161" s="431"/>
      <c r="O161" s="431"/>
      <c r="P161" s="431"/>
      <c r="Q161" s="431"/>
      <c r="R161" s="431"/>
      <c r="S161" s="431"/>
      <c r="T161" s="431"/>
      <c r="U161" s="431"/>
      <c r="V161" s="431"/>
      <c r="W161" s="431"/>
      <c r="X161" s="431"/>
      <c r="Y161" s="431"/>
      <c r="Z161" s="431"/>
      <c r="AB161" s="272"/>
    </row>
    <row r="162" spans="1:28" s="12" customFormat="1">
      <c r="A162" s="266"/>
      <c r="B162" s="271" t="s">
        <v>302</v>
      </c>
      <c r="C162" s="271" t="s">
        <v>193</v>
      </c>
      <c r="D162" s="383">
        <v>21</v>
      </c>
      <c r="E162" s="383">
        <v>23</v>
      </c>
      <c r="F162" s="383">
        <v>25</v>
      </c>
      <c r="G162" s="383">
        <v>29</v>
      </c>
      <c r="H162" s="383">
        <v>34</v>
      </c>
      <c r="I162" s="383">
        <v>42</v>
      </c>
      <c r="J162" s="383">
        <v>51</v>
      </c>
      <c r="K162" s="383">
        <v>64</v>
      </c>
      <c r="L162" s="383">
        <v>83</v>
      </c>
      <c r="M162" s="383">
        <v>106</v>
      </c>
      <c r="N162" s="383">
        <v>134</v>
      </c>
      <c r="O162" s="383">
        <v>166</v>
      </c>
      <c r="P162" s="383">
        <v>209</v>
      </c>
      <c r="Q162" s="383">
        <v>265</v>
      </c>
      <c r="R162" s="383">
        <v>337</v>
      </c>
      <c r="S162" s="383">
        <v>428</v>
      </c>
      <c r="T162" s="383">
        <v>537</v>
      </c>
      <c r="U162" s="383">
        <v>667</v>
      </c>
      <c r="V162" s="383">
        <v>818</v>
      </c>
      <c r="W162" s="383">
        <v>991</v>
      </c>
      <c r="X162" s="384">
        <v>1188</v>
      </c>
      <c r="Y162" s="384">
        <v>1413</v>
      </c>
      <c r="Z162" s="384">
        <v>1671</v>
      </c>
    </row>
    <row r="163" spans="1:28" s="12" customFormat="1">
      <c r="A163" s="266"/>
      <c r="B163" s="271" t="s">
        <v>303</v>
      </c>
      <c r="C163" s="271" t="s">
        <v>193</v>
      </c>
      <c r="D163" s="383">
        <v>0</v>
      </c>
      <c r="E163" s="383">
        <v>0</v>
      </c>
      <c r="F163" s="383">
        <v>1</v>
      </c>
      <c r="G163" s="383">
        <v>1</v>
      </c>
      <c r="H163" s="383">
        <v>2</v>
      </c>
      <c r="I163" s="383">
        <v>3</v>
      </c>
      <c r="J163" s="383">
        <v>4</v>
      </c>
      <c r="K163" s="383">
        <v>6</v>
      </c>
      <c r="L163" s="383">
        <v>8</v>
      </c>
      <c r="M163" s="383">
        <v>11</v>
      </c>
      <c r="N163" s="383">
        <v>14</v>
      </c>
      <c r="O163" s="383">
        <v>18</v>
      </c>
      <c r="P163" s="383">
        <v>22</v>
      </c>
      <c r="Q163" s="383">
        <v>27</v>
      </c>
      <c r="R163" s="383">
        <v>35</v>
      </c>
      <c r="S163" s="383">
        <v>44</v>
      </c>
      <c r="T163" s="383">
        <v>55</v>
      </c>
      <c r="U163" s="383">
        <v>66</v>
      </c>
      <c r="V163" s="383">
        <v>80</v>
      </c>
      <c r="W163" s="383">
        <v>97</v>
      </c>
      <c r="X163" s="383">
        <v>117</v>
      </c>
      <c r="Y163" s="383">
        <v>140</v>
      </c>
      <c r="Z163" s="383">
        <v>165</v>
      </c>
    </row>
    <row r="164" spans="1:28" s="12" customFormat="1">
      <c r="A164" s="266"/>
      <c r="B164" s="271" t="s">
        <v>304</v>
      </c>
      <c r="C164" s="271" t="s">
        <v>193</v>
      </c>
      <c r="D164" s="383">
        <v>94</v>
      </c>
      <c r="E164" s="383">
        <v>94</v>
      </c>
      <c r="F164" s="383">
        <v>89</v>
      </c>
      <c r="G164" s="383">
        <v>89</v>
      </c>
      <c r="H164" s="383">
        <v>89</v>
      </c>
      <c r="I164" s="383">
        <v>89</v>
      </c>
      <c r="J164" s="383">
        <v>90</v>
      </c>
      <c r="K164" s="383">
        <v>89</v>
      </c>
      <c r="L164" s="383">
        <v>89</v>
      </c>
      <c r="M164" s="383">
        <v>89</v>
      </c>
      <c r="N164" s="383">
        <v>89</v>
      </c>
      <c r="O164" s="383">
        <v>89</v>
      </c>
      <c r="P164" s="383">
        <v>89</v>
      </c>
      <c r="Q164" s="383">
        <v>89</v>
      </c>
      <c r="R164" s="383">
        <v>89</v>
      </c>
      <c r="S164" s="383">
        <v>89</v>
      </c>
      <c r="T164" s="383">
        <v>90</v>
      </c>
      <c r="U164" s="383">
        <v>90</v>
      </c>
      <c r="V164" s="383">
        <v>90</v>
      </c>
      <c r="W164" s="383">
        <v>90</v>
      </c>
      <c r="X164" s="383">
        <v>90</v>
      </c>
      <c r="Y164" s="383">
        <v>90</v>
      </c>
      <c r="Z164" s="383">
        <v>90</v>
      </c>
    </row>
    <row r="165" spans="1:28" s="266" customFormat="1">
      <c r="A165" s="12"/>
      <c r="B165" s="56" t="str">
        <f>"I alt, "&amp;B161</f>
        <v>I alt, Østdanmark (DK2)</v>
      </c>
      <c r="C165" s="56" t="s">
        <v>193</v>
      </c>
      <c r="D165" s="70">
        <f t="shared" ref="D165:Z165" si="62">SUM(D162:D164)</f>
        <v>115</v>
      </c>
      <c r="E165" s="70">
        <f t="shared" si="62"/>
        <v>117</v>
      </c>
      <c r="F165" s="70">
        <f t="shared" si="62"/>
        <v>115</v>
      </c>
      <c r="G165" s="70">
        <f t="shared" si="62"/>
        <v>119</v>
      </c>
      <c r="H165" s="70">
        <f t="shared" si="62"/>
        <v>125</v>
      </c>
      <c r="I165" s="70">
        <f t="shared" si="62"/>
        <v>134</v>
      </c>
      <c r="J165" s="70">
        <f t="shared" si="62"/>
        <v>145</v>
      </c>
      <c r="K165" s="70">
        <f t="shared" si="62"/>
        <v>159</v>
      </c>
      <c r="L165" s="70">
        <f t="shared" si="62"/>
        <v>180</v>
      </c>
      <c r="M165" s="70">
        <f t="shared" si="62"/>
        <v>206</v>
      </c>
      <c r="N165" s="70">
        <f t="shared" si="62"/>
        <v>237</v>
      </c>
      <c r="O165" s="70">
        <f t="shared" si="62"/>
        <v>273</v>
      </c>
      <c r="P165" s="70">
        <f t="shared" si="62"/>
        <v>320</v>
      </c>
      <c r="Q165" s="70">
        <f t="shared" si="62"/>
        <v>381</v>
      </c>
      <c r="R165" s="70">
        <f t="shared" si="62"/>
        <v>461</v>
      </c>
      <c r="S165" s="70">
        <f t="shared" si="62"/>
        <v>561</v>
      </c>
      <c r="T165" s="70">
        <f t="shared" si="62"/>
        <v>682</v>
      </c>
      <c r="U165" s="70">
        <f t="shared" si="62"/>
        <v>823</v>
      </c>
      <c r="V165" s="70">
        <f t="shared" si="62"/>
        <v>988</v>
      </c>
      <c r="W165" s="70">
        <f t="shared" si="62"/>
        <v>1178</v>
      </c>
      <c r="X165" s="70">
        <f t="shared" si="62"/>
        <v>1395</v>
      </c>
      <c r="Y165" s="70">
        <f t="shared" si="62"/>
        <v>1643</v>
      </c>
      <c r="Z165" s="70">
        <f t="shared" si="62"/>
        <v>1926</v>
      </c>
      <c r="AB165" s="274"/>
    </row>
    <row r="166" spans="1:28" s="266" customFormat="1">
      <c r="A166" s="12"/>
      <c r="B166" s="53"/>
      <c r="C166" s="53"/>
      <c r="D166" s="53"/>
      <c r="E166" s="53"/>
      <c r="F166" s="53"/>
      <c r="G166" s="53"/>
      <c r="H166" s="53"/>
      <c r="I166" s="53"/>
      <c r="J166" s="53"/>
      <c r="K166" s="53"/>
      <c r="L166" s="53"/>
      <c r="M166" s="53"/>
      <c r="N166" s="53"/>
      <c r="O166" s="53"/>
      <c r="P166" s="53"/>
      <c r="Q166" s="288"/>
      <c r="R166" s="288"/>
      <c r="S166" s="288"/>
      <c r="T166" s="288"/>
      <c r="U166" s="288"/>
      <c r="V166" s="288"/>
      <c r="W166" s="288"/>
      <c r="X166" s="293"/>
      <c r="Y166" s="293"/>
      <c r="Z166" s="293"/>
      <c r="AB166" s="274"/>
    </row>
    <row r="167" spans="1:28" s="266" customFormat="1">
      <c r="A167" s="12"/>
      <c r="B167" s="56" t="s">
        <v>208</v>
      </c>
      <c r="C167" s="56"/>
      <c r="D167" s="431"/>
      <c r="E167" s="431"/>
      <c r="F167" s="431"/>
      <c r="G167" s="431"/>
      <c r="H167" s="431"/>
      <c r="I167" s="431"/>
      <c r="J167" s="431"/>
      <c r="K167" s="431"/>
      <c r="L167" s="431"/>
      <c r="M167" s="431"/>
      <c r="N167" s="431"/>
      <c r="O167" s="431"/>
      <c r="P167" s="431"/>
      <c r="Q167" s="431"/>
      <c r="R167" s="431"/>
      <c r="S167" s="431"/>
      <c r="T167" s="431"/>
      <c r="U167" s="431"/>
      <c r="V167" s="431"/>
      <c r="W167" s="431"/>
      <c r="X167" s="431"/>
      <c r="Y167" s="431"/>
      <c r="Z167" s="431"/>
      <c r="AB167" s="274"/>
    </row>
    <row r="168" spans="1:28" s="12" customFormat="1">
      <c r="A168" s="266"/>
      <c r="B168" s="271" t="s">
        <v>302</v>
      </c>
      <c r="C168" s="271" t="s">
        <v>193</v>
      </c>
      <c r="D168" s="274">
        <f t="shared" ref="D168:Z168" si="63">SUM(D156,D162)</f>
        <v>34</v>
      </c>
      <c r="E168" s="274">
        <f t="shared" si="63"/>
        <v>39</v>
      </c>
      <c r="F168" s="274">
        <f t="shared" si="63"/>
        <v>43</v>
      </c>
      <c r="G168" s="274">
        <f t="shared" si="63"/>
        <v>52</v>
      </c>
      <c r="H168" s="274">
        <f t="shared" si="63"/>
        <v>63</v>
      </c>
      <c r="I168" s="274">
        <f t="shared" si="63"/>
        <v>79</v>
      </c>
      <c r="J168" s="274">
        <f t="shared" si="63"/>
        <v>100</v>
      </c>
      <c r="K168" s="274">
        <f t="shared" si="63"/>
        <v>129</v>
      </c>
      <c r="L168" s="274">
        <f t="shared" si="63"/>
        <v>173</v>
      </c>
      <c r="M168" s="274">
        <f t="shared" si="63"/>
        <v>230</v>
      </c>
      <c r="N168" s="274">
        <f t="shared" si="63"/>
        <v>303</v>
      </c>
      <c r="O168" s="274">
        <f t="shared" si="63"/>
        <v>390</v>
      </c>
      <c r="P168" s="274">
        <f t="shared" si="63"/>
        <v>492</v>
      </c>
      <c r="Q168" s="274">
        <f t="shared" si="63"/>
        <v>622</v>
      </c>
      <c r="R168" s="274">
        <f t="shared" si="63"/>
        <v>792</v>
      </c>
      <c r="S168" s="274">
        <f t="shared" si="63"/>
        <v>1005</v>
      </c>
      <c r="T168" s="274">
        <f t="shared" si="63"/>
        <v>1263</v>
      </c>
      <c r="U168" s="274">
        <f t="shared" si="63"/>
        <v>1568</v>
      </c>
      <c r="V168" s="274">
        <f t="shared" si="63"/>
        <v>1922</v>
      </c>
      <c r="W168" s="274">
        <f t="shared" si="63"/>
        <v>2328</v>
      </c>
      <c r="X168" s="274">
        <f t="shared" si="63"/>
        <v>2791</v>
      </c>
      <c r="Y168" s="274">
        <f t="shared" si="63"/>
        <v>3321</v>
      </c>
      <c r="Z168" s="274">
        <f t="shared" si="63"/>
        <v>3927</v>
      </c>
    </row>
    <row r="169" spans="1:28" s="12" customFormat="1">
      <c r="A169" s="266"/>
      <c r="B169" s="271" t="s">
        <v>303</v>
      </c>
      <c r="C169" s="271" t="s">
        <v>193</v>
      </c>
      <c r="D169" s="274">
        <f>SUM(D157,D163)</f>
        <v>0</v>
      </c>
      <c r="E169" s="274">
        <f t="shared" ref="E169:Z169" si="64">SUM(E157,E163)</f>
        <v>0</v>
      </c>
      <c r="F169" s="274">
        <f t="shared" si="64"/>
        <v>1</v>
      </c>
      <c r="G169" s="274">
        <f t="shared" si="64"/>
        <v>2</v>
      </c>
      <c r="H169" s="274">
        <f t="shared" si="64"/>
        <v>3</v>
      </c>
      <c r="I169" s="274">
        <f t="shared" si="64"/>
        <v>6</v>
      </c>
      <c r="J169" s="274">
        <f t="shared" si="64"/>
        <v>8</v>
      </c>
      <c r="K169" s="274">
        <f t="shared" si="64"/>
        <v>12</v>
      </c>
      <c r="L169" s="274">
        <f t="shared" si="64"/>
        <v>17</v>
      </c>
      <c r="M169" s="274">
        <f t="shared" si="64"/>
        <v>24</v>
      </c>
      <c r="N169" s="274">
        <f t="shared" si="64"/>
        <v>32</v>
      </c>
      <c r="O169" s="274">
        <f t="shared" si="64"/>
        <v>42</v>
      </c>
      <c r="P169" s="274">
        <f t="shared" si="64"/>
        <v>51</v>
      </c>
      <c r="Q169" s="274">
        <f t="shared" si="64"/>
        <v>64</v>
      </c>
      <c r="R169" s="274">
        <f t="shared" si="64"/>
        <v>82</v>
      </c>
      <c r="S169" s="274">
        <f t="shared" si="64"/>
        <v>103</v>
      </c>
      <c r="T169" s="274">
        <f t="shared" si="64"/>
        <v>129</v>
      </c>
      <c r="U169" s="274">
        <f t="shared" si="64"/>
        <v>155</v>
      </c>
      <c r="V169" s="274">
        <f t="shared" si="64"/>
        <v>187</v>
      </c>
      <c r="W169" s="274">
        <f t="shared" si="64"/>
        <v>228</v>
      </c>
      <c r="X169" s="274">
        <f t="shared" si="64"/>
        <v>275</v>
      </c>
      <c r="Y169" s="274">
        <f t="shared" si="64"/>
        <v>329</v>
      </c>
      <c r="Z169" s="274">
        <f t="shared" si="64"/>
        <v>388</v>
      </c>
    </row>
    <row r="170" spans="1:28" s="12" customFormat="1">
      <c r="A170" s="266"/>
      <c r="B170" s="271" t="s">
        <v>304</v>
      </c>
      <c r="C170" s="271" t="s">
        <v>193</v>
      </c>
      <c r="D170" s="274">
        <f>SUM(D158,D164)</f>
        <v>96</v>
      </c>
      <c r="E170" s="274">
        <f t="shared" ref="E170:Z170" si="65">SUM(E158,E164)</f>
        <v>98</v>
      </c>
      <c r="F170" s="274">
        <f t="shared" si="65"/>
        <v>94</v>
      </c>
      <c r="G170" s="274">
        <f t="shared" si="65"/>
        <v>95</v>
      </c>
      <c r="H170" s="274">
        <f t="shared" si="65"/>
        <v>96</v>
      </c>
      <c r="I170" s="274">
        <f t="shared" si="65"/>
        <v>98</v>
      </c>
      <c r="J170" s="274">
        <f t="shared" si="65"/>
        <v>100</v>
      </c>
      <c r="K170" s="274">
        <f t="shared" si="65"/>
        <v>100</v>
      </c>
      <c r="L170" s="274">
        <f t="shared" si="65"/>
        <v>101</v>
      </c>
      <c r="M170" s="274">
        <f t="shared" si="65"/>
        <v>103</v>
      </c>
      <c r="N170" s="274">
        <f t="shared" si="65"/>
        <v>104</v>
      </c>
      <c r="O170" s="274">
        <f t="shared" si="65"/>
        <v>105</v>
      </c>
      <c r="P170" s="274">
        <f t="shared" si="65"/>
        <v>106</v>
      </c>
      <c r="Q170" s="274">
        <f t="shared" si="65"/>
        <v>109</v>
      </c>
      <c r="R170" s="274">
        <f t="shared" si="65"/>
        <v>112</v>
      </c>
      <c r="S170" s="274">
        <f t="shared" si="65"/>
        <v>115</v>
      </c>
      <c r="T170" s="274">
        <f t="shared" si="65"/>
        <v>119</v>
      </c>
      <c r="U170" s="274">
        <f t="shared" si="65"/>
        <v>122</v>
      </c>
      <c r="V170" s="274">
        <f t="shared" si="65"/>
        <v>125</v>
      </c>
      <c r="W170" s="274">
        <f t="shared" si="65"/>
        <v>128</v>
      </c>
      <c r="X170" s="274">
        <f t="shared" si="65"/>
        <v>130</v>
      </c>
      <c r="Y170" s="274">
        <f t="shared" si="65"/>
        <v>133</v>
      </c>
      <c r="Z170" s="274">
        <f t="shared" si="65"/>
        <v>136</v>
      </c>
    </row>
    <row r="171" spans="1:28" s="12" customFormat="1">
      <c r="B171" s="79" t="s">
        <v>200</v>
      </c>
      <c r="C171" s="79" t="s">
        <v>193</v>
      </c>
      <c r="D171" s="82">
        <f t="shared" ref="D171:Z171" si="66">SUM(D168:D170)</f>
        <v>130</v>
      </c>
      <c r="E171" s="82">
        <f t="shared" si="66"/>
        <v>137</v>
      </c>
      <c r="F171" s="82">
        <f t="shared" si="66"/>
        <v>138</v>
      </c>
      <c r="G171" s="82">
        <f t="shared" si="66"/>
        <v>149</v>
      </c>
      <c r="H171" s="82">
        <f t="shared" si="66"/>
        <v>162</v>
      </c>
      <c r="I171" s="82">
        <f t="shared" si="66"/>
        <v>183</v>
      </c>
      <c r="J171" s="82">
        <f t="shared" si="66"/>
        <v>208</v>
      </c>
      <c r="K171" s="82">
        <f t="shared" si="66"/>
        <v>241</v>
      </c>
      <c r="L171" s="82">
        <f t="shared" si="66"/>
        <v>291</v>
      </c>
      <c r="M171" s="82">
        <f t="shared" si="66"/>
        <v>357</v>
      </c>
      <c r="N171" s="82">
        <f t="shared" si="66"/>
        <v>439</v>
      </c>
      <c r="O171" s="82">
        <f t="shared" si="66"/>
        <v>537</v>
      </c>
      <c r="P171" s="82">
        <f t="shared" si="66"/>
        <v>649</v>
      </c>
      <c r="Q171" s="82">
        <f t="shared" si="66"/>
        <v>795</v>
      </c>
      <c r="R171" s="82">
        <f t="shared" si="66"/>
        <v>986</v>
      </c>
      <c r="S171" s="82">
        <f t="shared" si="66"/>
        <v>1223</v>
      </c>
      <c r="T171" s="82">
        <f t="shared" si="66"/>
        <v>1511</v>
      </c>
      <c r="U171" s="82">
        <f t="shared" si="66"/>
        <v>1845</v>
      </c>
      <c r="V171" s="82">
        <f t="shared" si="66"/>
        <v>2234</v>
      </c>
      <c r="W171" s="82">
        <f t="shared" si="66"/>
        <v>2684</v>
      </c>
      <c r="X171" s="82">
        <f t="shared" si="66"/>
        <v>3196</v>
      </c>
      <c r="Y171" s="82">
        <f t="shared" si="66"/>
        <v>3783</v>
      </c>
      <c r="Z171" s="82">
        <f t="shared" si="66"/>
        <v>4451</v>
      </c>
    </row>
    <row r="172" spans="1:28" s="12" customFormat="1">
      <c r="B172" s="65" t="s">
        <v>465</v>
      </c>
      <c r="C172" s="53"/>
      <c r="D172" s="53"/>
      <c r="E172" s="53"/>
      <c r="F172" s="53"/>
      <c r="G172" s="53"/>
      <c r="H172" s="53"/>
      <c r="I172" s="53"/>
      <c r="J172" s="53"/>
      <c r="K172" s="53"/>
      <c r="L172" s="53"/>
      <c r="M172" s="53"/>
      <c r="N172" s="53"/>
      <c r="O172" s="53"/>
      <c r="P172" s="53"/>
      <c r="Q172" s="53"/>
      <c r="R172" s="53"/>
      <c r="S172" s="53"/>
      <c r="T172" s="53"/>
      <c r="U172" s="53"/>
      <c r="V172" s="53"/>
      <c r="W172" s="53"/>
    </row>
    <row r="173" spans="1:28" s="12" customFormat="1">
      <c r="B173" s="65"/>
      <c r="C173" s="53"/>
      <c r="D173" s="53"/>
      <c r="E173" s="53"/>
      <c r="F173" s="53"/>
      <c r="G173" s="53"/>
      <c r="H173" s="53"/>
      <c r="I173" s="53"/>
      <c r="J173" s="53"/>
      <c r="K173" s="53"/>
      <c r="L173" s="53"/>
      <c r="M173" s="53"/>
      <c r="N173" s="53"/>
      <c r="O173" s="53"/>
      <c r="P173" s="53"/>
      <c r="Q173" s="53"/>
      <c r="R173" s="53"/>
      <c r="S173" s="53"/>
      <c r="T173" s="53"/>
      <c r="U173" s="53"/>
      <c r="V173" s="53"/>
      <c r="W173" s="53"/>
    </row>
    <row r="174" spans="1:28" s="12" customFormat="1">
      <c r="B174" s="53"/>
      <c r="C174" s="53"/>
      <c r="D174" s="53"/>
      <c r="E174" s="53"/>
      <c r="F174" s="53"/>
      <c r="G174" s="53"/>
      <c r="H174" s="53"/>
      <c r="I174" s="53"/>
      <c r="J174" s="53"/>
      <c r="K174" s="53"/>
      <c r="L174" s="53"/>
      <c r="M174" s="53"/>
      <c r="N174" s="53"/>
      <c r="O174" s="53"/>
      <c r="P174" s="53"/>
      <c r="Q174" s="53"/>
      <c r="R174" s="53"/>
      <c r="S174" s="53"/>
      <c r="T174" s="53"/>
      <c r="U174" s="53"/>
      <c r="V174" s="53"/>
      <c r="W174" s="53"/>
    </row>
    <row r="175" spans="1:28" s="12" customFormat="1">
      <c r="B175" s="269" t="s">
        <v>250</v>
      </c>
      <c r="C175" s="269" t="s">
        <v>1</v>
      </c>
      <c r="D175" s="67">
        <f t="shared" ref="D175:Z175" si="67">D$20</f>
        <v>2018</v>
      </c>
      <c r="E175" s="67">
        <f t="shared" si="67"/>
        <v>2019</v>
      </c>
      <c r="F175" s="67">
        <f t="shared" si="67"/>
        <v>2020</v>
      </c>
      <c r="G175" s="67">
        <f t="shared" si="67"/>
        <v>2021</v>
      </c>
      <c r="H175" s="67">
        <f t="shared" si="67"/>
        <v>2022</v>
      </c>
      <c r="I175" s="67">
        <f t="shared" si="67"/>
        <v>2023</v>
      </c>
      <c r="J175" s="67">
        <f t="shared" si="67"/>
        <v>2024</v>
      </c>
      <c r="K175" s="67">
        <f t="shared" si="67"/>
        <v>2025</v>
      </c>
      <c r="L175" s="67">
        <f t="shared" si="67"/>
        <v>2026</v>
      </c>
      <c r="M175" s="67">
        <f t="shared" si="67"/>
        <v>2027</v>
      </c>
      <c r="N175" s="67">
        <f t="shared" si="67"/>
        <v>2028</v>
      </c>
      <c r="O175" s="67">
        <f t="shared" si="67"/>
        <v>2029</v>
      </c>
      <c r="P175" s="67">
        <f t="shared" si="67"/>
        <v>2030</v>
      </c>
      <c r="Q175" s="67">
        <f t="shared" si="67"/>
        <v>2031</v>
      </c>
      <c r="R175" s="67">
        <f t="shared" si="67"/>
        <v>2032</v>
      </c>
      <c r="S175" s="67">
        <f t="shared" si="67"/>
        <v>2033</v>
      </c>
      <c r="T175" s="67">
        <f t="shared" si="67"/>
        <v>2034</v>
      </c>
      <c r="U175" s="67">
        <f t="shared" si="67"/>
        <v>2035</v>
      </c>
      <c r="V175" s="67">
        <f t="shared" si="67"/>
        <v>2036</v>
      </c>
      <c r="W175" s="67">
        <f t="shared" si="67"/>
        <v>2037</v>
      </c>
      <c r="X175" s="67">
        <f t="shared" si="67"/>
        <v>2038</v>
      </c>
      <c r="Y175" s="67">
        <f t="shared" si="67"/>
        <v>2039</v>
      </c>
      <c r="Z175" s="67">
        <f t="shared" si="67"/>
        <v>2040</v>
      </c>
    </row>
    <row r="176" spans="1:28" s="12" customFormat="1">
      <c r="B176" s="269" t="s">
        <v>36</v>
      </c>
      <c r="C176" s="269"/>
      <c r="D176" s="434"/>
      <c r="E176" s="434"/>
      <c r="F176" s="434"/>
      <c r="G176" s="434"/>
      <c r="H176" s="434"/>
      <c r="I176" s="434"/>
      <c r="J176" s="434"/>
      <c r="K176" s="434"/>
      <c r="L176" s="434"/>
      <c r="M176" s="434"/>
      <c r="N176" s="434"/>
      <c r="O176" s="434"/>
      <c r="P176" s="434"/>
      <c r="Q176" s="434"/>
      <c r="R176" s="434"/>
      <c r="S176" s="434"/>
      <c r="T176" s="434"/>
      <c r="U176" s="434"/>
      <c r="V176" s="434"/>
      <c r="W176" s="434"/>
      <c r="X176" s="434"/>
      <c r="Y176" s="434"/>
      <c r="Z176" s="434"/>
    </row>
    <row r="177" spans="1:26" s="12" customFormat="1">
      <c r="B177" s="271" t="s">
        <v>302</v>
      </c>
      <c r="C177" s="271" t="s">
        <v>193</v>
      </c>
      <c r="D177" s="262">
        <f t="shared" ref="D177:Z177" si="68">D156*(1+HLOOKUP(D$175,Elforbrug_Nettab,2,FALSE))</f>
        <v>13.91</v>
      </c>
      <c r="E177" s="262">
        <f t="shared" si="68"/>
        <v>17.12</v>
      </c>
      <c r="F177" s="262">
        <f t="shared" si="68"/>
        <v>19.260000000000002</v>
      </c>
      <c r="G177" s="262">
        <f t="shared" si="68"/>
        <v>24.610000000000003</v>
      </c>
      <c r="H177" s="262">
        <f t="shared" si="68"/>
        <v>31.03</v>
      </c>
      <c r="I177" s="262">
        <f t="shared" si="68"/>
        <v>39.590000000000003</v>
      </c>
      <c r="J177" s="262">
        <f t="shared" si="68"/>
        <v>52.43</v>
      </c>
      <c r="K177" s="262">
        <f t="shared" si="68"/>
        <v>69.55</v>
      </c>
      <c r="L177" s="262">
        <f t="shared" si="68"/>
        <v>96.300000000000011</v>
      </c>
      <c r="M177" s="262">
        <f t="shared" si="68"/>
        <v>132.68</v>
      </c>
      <c r="N177" s="262">
        <f t="shared" si="68"/>
        <v>180.83</v>
      </c>
      <c r="O177" s="262">
        <f t="shared" si="68"/>
        <v>239.68</v>
      </c>
      <c r="P177" s="262">
        <f t="shared" si="68"/>
        <v>302.81</v>
      </c>
      <c r="Q177" s="322">
        <f t="shared" si="68"/>
        <v>381.99</v>
      </c>
      <c r="R177" s="322">
        <f t="shared" si="68"/>
        <v>486.85</v>
      </c>
      <c r="S177" s="322">
        <f t="shared" si="68"/>
        <v>617.39</v>
      </c>
      <c r="T177" s="322">
        <f t="shared" si="68"/>
        <v>776.82</v>
      </c>
      <c r="U177" s="322">
        <f t="shared" si="68"/>
        <v>964.07</v>
      </c>
      <c r="V177" s="322">
        <f t="shared" si="68"/>
        <v>1181.28</v>
      </c>
      <c r="W177" s="322">
        <f t="shared" si="68"/>
        <v>1430.5900000000001</v>
      </c>
      <c r="X177" s="322">
        <f t="shared" si="68"/>
        <v>1715.21</v>
      </c>
      <c r="Y177" s="322">
        <f t="shared" si="68"/>
        <v>2041.5600000000002</v>
      </c>
      <c r="Z177" s="322">
        <f t="shared" si="68"/>
        <v>2413.92</v>
      </c>
    </row>
    <row r="178" spans="1:26" s="12" customFormat="1">
      <c r="B178" s="271" t="s">
        <v>303</v>
      </c>
      <c r="C178" s="271" t="s">
        <v>193</v>
      </c>
      <c r="D178" s="262">
        <f t="shared" ref="D178:Z178" si="69">D157*(1+HLOOKUP(D$175,Elforbrug_Nettab,2,FALSE))</f>
        <v>0</v>
      </c>
      <c r="E178" s="262">
        <f t="shared" si="69"/>
        <v>0</v>
      </c>
      <c r="F178" s="262">
        <f t="shared" si="69"/>
        <v>0</v>
      </c>
      <c r="G178" s="262">
        <f t="shared" si="69"/>
        <v>1.07</v>
      </c>
      <c r="H178" s="262">
        <f t="shared" si="69"/>
        <v>1.07</v>
      </c>
      <c r="I178" s="262">
        <f t="shared" si="69"/>
        <v>3.21</v>
      </c>
      <c r="J178" s="262">
        <f t="shared" si="69"/>
        <v>4.28</v>
      </c>
      <c r="K178" s="262">
        <f t="shared" si="69"/>
        <v>6.42</v>
      </c>
      <c r="L178" s="262">
        <f t="shared" si="69"/>
        <v>9.6300000000000008</v>
      </c>
      <c r="M178" s="262">
        <f t="shared" si="69"/>
        <v>13.91</v>
      </c>
      <c r="N178" s="262">
        <f t="shared" si="69"/>
        <v>19.260000000000002</v>
      </c>
      <c r="O178" s="262">
        <f t="shared" si="69"/>
        <v>25.68</v>
      </c>
      <c r="P178" s="262">
        <f t="shared" si="69"/>
        <v>31.03</v>
      </c>
      <c r="Q178" s="322">
        <f t="shared" si="69"/>
        <v>39.590000000000003</v>
      </c>
      <c r="R178" s="322">
        <f t="shared" si="69"/>
        <v>50.290000000000006</v>
      </c>
      <c r="S178" s="322">
        <f t="shared" si="69"/>
        <v>63.13</v>
      </c>
      <c r="T178" s="322">
        <f t="shared" si="69"/>
        <v>79.180000000000007</v>
      </c>
      <c r="U178" s="322">
        <f t="shared" si="69"/>
        <v>95.23</v>
      </c>
      <c r="V178" s="322">
        <f t="shared" si="69"/>
        <v>114.49000000000001</v>
      </c>
      <c r="W178" s="322">
        <f t="shared" si="69"/>
        <v>140.17000000000002</v>
      </c>
      <c r="X178" s="322">
        <f t="shared" si="69"/>
        <v>169.06</v>
      </c>
      <c r="Y178" s="322">
        <f t="shared" si="69"/>
        <v>202.23000000000002</v>
      </c>
      <c r="Z178" s="322">
        <f t="shared" si="69"/>
        <v>238.61</v>
      </c>
    </row>
    <row r="179" spans="1:26" s="12" customFormat="1">
      <c r="B179" s="271" t="s">
        <v>304</v>
      </c>
      <c r="C179" s="271" t="s">
        <v>193</v>
      </c>
      <c r="D179" s="262">
        <f t="shared" ref="D179:Z179" si="70">D158*(1+HLOOKUP(D$175,Elforbrug_Nettab,2,FALSE))</f>
        <v>2.14</v>
      </c>
      <c r="E179" s="262">
        <f t="shared" si="70"/>
        <v>4.28</v>
      </c>
      <c r="F179" s="262">
        <f t="shared" si="70"/>
        <v>5.3500000000000005</v>
      </c>
      <c r="G179" s="262">
        <f t="shared" si="70"/>
        <v>6.42</v>
      </c>
      <c r="H179" s="262">
        <f t="shared" si="70"/>
        <v>7.49</v>
      </c>
      <c r="I179" s="262">
        <f t="shared" si="70"/>
        <v>9.6300000000000008</v>
      </c>
      <c r="J179" s="262">
        <f t="shared" si="70"/>
        <v>10.700000000000001</v>
      </c>
      <c r="K179" s="262">
        <f t="shared" si="70"/>
        <v>11.770000000000001</v>
      </c>
      <c r="L179" s="262">
        <f t="shared" si="70"/>
        <v>12.84</v>
      </c>
      <c r="M179" s="262">
        <f t="shared" si="70"/>
        <v>14.98</v>
      </c>
      <c r="N179" s="262">
        <f t="shared" si="70"/>
        <v>16.05</v>
      </c>
      <c r="O179" s="262">
        <f t="shared" si="70"/>
        <v>17.12</v>
      </c>
      <c r="P179" s="262">
        <f t="shared" si="70"/>
        <v>18.190000000000001</v>
      </c>
      <c r="Q179" s="322">
        <f t="shared" si="70"/>
        <v>21.400000000000002</v>
      </c>
      <c r="R179" s="322">
        <f t="shared" si="70"/>
        <v>24.610000000000003</v>
      </c>
      <c r="S179" s="322">
        <f t="shared" si="70"/>
        <v>27.82</v>
      </c>
      <c r="T179" s="322">
        <f t="shared" si="70"/>
        <v>31.03</v>
      </c>
      <c r="U179" s="322">
        <f t="shared" si="70"/>
        <v>34.24</v>
      </c>
      <c r="V179" s="322">
        <f t="shared" si="70"/>
        <v>37.450000000000003</v>
      </c>
      <c r="W179" s="322">
        <f t="shared" si="70"/>
        <v>40.660000000000004</v>
      </c>
      <c r="X179" s="322">
        <f t="shared" si="70"/>
        <v>42.800000000000004</v>
      </c>
      <c r="Y179" s="322">
        <f t="shared" si="70"/>
        <v>46.010000000000005</v>
      </c>
      <c r="Z179" s="322">
        <f t="shared" si="70"/>
        <v>49.220000000000006</v>
      </c>
    </row>
    <row r="180" spans="1:26" s="12" customFormat="1">
      <c r="B180" s="269" t="s">
        <v>315</v>
      </c>
      <c r="C180" s="269" t="s">
        <v>193</v>
      </c>
      <c r="D180" s="367">
        <f>SUM(D177:D179)</f>
        <v>16.05</v>
      </c>
      <c r="E180" s="263">
        <f t="shared" ref="E180:W180" si="71">SUM(E177:E179)</f>
        <v>21.400000000000002</v>
      </c>
      <c r="F180" s="263">
        <f t="shared" si="71"/>
        <v>24.610000000000003</v>
      </c>
      <c r="G180" s="263">
        <f t="shared" si="71"/>
        <v>32.1</v>
      </c>
      <c r="H180" s="263">
        <f t="shared" si="71"/>
        <v>39.590000000000003</v>
      </c>
      <c r="I180" s="263">
        <f t="shared" si="71"/>
        <v>52.430000000000007</v>
      </c>
      <c r="J180" s="263">
        <f t="shared" si="71"/>
        <v>67.41</v>
      </c>
      <c r="K180" s="263">
        <f t="shared" si="71"/>
        <v>87.74</v>
      </c>
      <c r="L180" s="263">
        <f t="shared" si="71"/>
        <v>118.77000000000001</v>
      </c>
      <c r="M180" s="263">
        <f t="shared" si="71"/>
        <v>161.57</v>
      </c>
      <c r="N180" s="263">
        <f t="shared" si="71"/>
        <v>216.14000000000001</v>
      </c>
      <c r="O180" s="263">
        <f t="shared" si="71"/>
        <v>282.48</v>
      </c>
      <c r="P180" s="263">
        <f t="shared" si="71"/>
        <v>352.03000000000003</v>
      </c>
      <c r="Q180" s="323">
        <f t="shared" si="71"/>
        <v>442.98</v>
      </c>
      <c r="R180" s="323">
        <f t="shared" si="71"/>
        <v>561.75</v>
      </c>
      <c r="S180" s="323">
        <f t="shared" si="71"/>
        <v>708.34</v>
      </c>
      <c r="T180" s="323">
        <f t="shared" si="71"/>
        <v>887.03</v>
      </c>
      <c r="U180" s="323">
        <f t="shared" si="71"/>
        <v>1093.54</v>
      </c>
      <c r="V180" s="323">
        <f t="shared" si="71"/>
        <v>1333.22</v>
      </c>
      <c r="W180" s="323">
        <f t="shared" si="71"/>
        <v>1611.4200000000003</v>
      </c>
      <c r="X180" s="323">
        <f>SUM(X177:X179)</f>
        <v>1927.07</v>
      </c>
      <c r="Y180" s="323">
        <f>SUM(Y177:Y179)</f>
        <v>2289.8000000000002</v>
      </c>
      <c r="Z180" s="323">
        <f>SUM(Z177:Z179)</f>
        <v>2701.75</v>
      </c>
    </row>
    <row r="181" spans="1:26" s="12" customFormat="1">
      <c r="B181" s="271"/>
      <c r="C181" s="271"/>
      <c r="D181" s="262"/>
      <c r="E181" s="262"/>
      <c r="F181" s="262"/>
      <c r="G181" s="262"/>
      <c r="H181" s="262"/>
      <c r="I181" s="262"/>
      <c r="J181" s="262"/>
      <c r="K181" s="262"/>
      <c r="L181" s="262"/>
      <c r="M181" s="262"/>
      <c r="N181" s="262"/>
      <c r="O181" s="262"/>
      <c r="P181" s="262"/>
      <c r="Q181" s="322"/>
      <c r="R181" s="322"/>
      <c r="S181" s="322"/>
      <c r="T181" s="322"/>
      <c r="U181" s="322"/>
      <c r="V181" s="322"/>
      <c r="W181" s="322"/>
      <c r="X181" s="322"/>
      <c r="Y181" s="322"/>
      <c r="Z181" s="322"/>
    </row>
    <row r="182" spans="1:26" s="266" customFormat="1">
      <c r="A182" s="12"/>
      <c r="B182" s="269" t="s">
        <v>39</v>
      </c>
      <c r="C182" s="269"/>
      <c r="D182" s="434"/>
      <c r="E182" s="434"/>
      <c r="F182" s="434"/>
      <c r="G182" s="434"/>
      <c r="H182" s="434"/>
      <c r="I182" s="434"/>
      <c r="J182" s="434"/>
      <c r="K182" s="434"/>
      <c r="L182" s="434"/>
      <c r="M182" s="434"/>
      <c r="N182" s="434"/>
      <c r="O182" s="434"/>
      <c r="P182" s="434"/>
      <c r="Q182" s="434"/>
      <c r="R182" s="434"/>
      <c r="S182" s="434"/>
      <c r="T182" s="434"/>
      <c r="U182" s="434"/>
      <c r="V182" s="434"/>
      <c r="W182" s="434"/>
      <c r="X182" s="434"/>
      <c r="Y182" s="434"/>
      <c r="Z182" s="434"/>
    </row>
    <row r="183" spans="1:26" s="266" customFormat="1">
      <c r="A183" s="12"/>
      <c r="B183" s="271" t="s">
        <v>302</v>
      </c>
      <c r="C183" s="271" t="s">
        <v>193</v>
      </c>
      <c r="D183" s="262">
        <f t="shared" ref="D183:Z183" si="72">D162*(1+HLOOKUP(D$175,Elforbrug_Nettab,3,FALSE))</f>
        <v>22.26</v>
      </c>
      <c r="E183" s="262">
        <f t="shared" si="72"/>
        <v>24.380000000000003</v>
      </c>
      <c r="F183" s="262">
        <f t="shared" si="72"/>
        <v>26.5</v>
      </c>
      <c r="G183" s="262">
        <f t="shared" si="72"/>
        <v>30.740000000000002</v>
      </c>
      <c r="H183" s="262">
        <f t="shared" si="72"/>
        <v>36.04</v>
      </c>
      <c r="I183" s="262">
        <f t="shared" si="72"/>
        <v>44.52</v>
      </c>
      <c r="J183" s="262">
        <f t="shared" si="72"/>
        <v>54.06</v>
      </c>
      <c r="K183" s="262">
        <f t="shared" si="72"/>
        <v>67.84</v>
      </c>
      <c r="L183" s="262">
        <f t="shared" si="72"/>
        <v>87.98</v>
      </c>
      <c r="M183" s="262">
        <f t="shared" si="72"/>
        <v>112.36</v>
      </c>
      <c r="N183" s="262">
        <f t="shared" si="72"/>
        <v>142.04000000000002</v>
      </c>
      <c r="O183" s="262">
        <f t="shared" si="72"/>
        <v>175.96</v>
      </c>
      <c r="P183" s="262">
        <f t="shared" si="72"/>
        <v>221.54000000000002</v>
      </c>
      <c r="Q183" s="322">
        <f t="shared" si="72"/>
        <v>280.90000000000003</v>
      </c>
      <c r="R183" s="322">
        <f t="shared" si="72"/>
        <v>357.22</v>
      </c>
      <c r="S183" s="322">
        <f t="shared" si="72"/>
        <v>453.68</v>
      </c>
      <c r="T183" s="322">
        <f t="shared" si="72"/>
        <v>569.22</v>
      </c>
      <c r="U183" s="322">
        <f t="shared" si="72"/>
        <v>707.02</v>
      </c>
      <c r="V183" s="322">
        <f t="shared" si="72"/>
        <v>867.08</v>
      </c>
      <c r="W183" s="322">
        <f t="shared" si="72"/>
        <v>1050.46</v>
      </c>
      <c r="X183" s="322">
        <f t="shared" si="72"/>
        <v>1259.28</v>
      </c>
      <c r="Y183" s="322">
        <f t="shared" si="72"/>
        <v>1497.78</v>
      </c>
      <c r="Z183" s="322">
        <f t="shared" si="72"/>
        <v>1771.26</v>
      </c>
    </row>
    <row r="184" spans="1:26" s="266" customFormat="1">
      <c r="A184" s="12"/>
      <c r="B184" s="271" t="s">
        <v>303</v>
      </c>
      <c r="C184" s="271" t="s">
        <v>193</v>
      </c>
      <c r="D184" s="262">
        <f t="shared" ref="D184:Z184" si="73">D163*(1+HLOOKUP(D$175,Elforbrug_Nettab,3,FALSE))</f>
        <v>0</v>
      </c>
      <c r="E184" s="262">
        <f t="shared" si="73"/>
        <v>0</v>
      </c>
      <c r="F184" s="262">
        <f t="shared" si="73"/>
        <v>1.06</v>
      </c>
      <c r="G184" s="262">
        <f t="shared" si="73"/>
        <v>1.06</v>
      </c>
      <c r="H184" s="262">
        <f t="shared" si="73"/>
        <v>2.12</v>
      </c>
      <c r="I184" s="262">
        <f t="shared" si="73"/>
        <v>3.18</v>
      </c>
      <c r="J184" s="262">
        <f t="shared" si="73"/>
        <v>4.24</v>
      </c>
      <c r="K184" s="262">
        <f t="shared" si="73"/>
        <v>6.36</v>
      </c>
      <c r="L184" s="262">
        <f t="shared" si="73"/>
        <v>8.48</v>
      </c>
      <c r="M184" s="262">
        <f t="shared" si="73"/>
        <v>11.66</v>
      </c>
      <c r="N184" s="262">
        <f t="shared" si="73"/>
        <v>14.84</v>
      </c>
      <c r="O184" s="262">
        <f t="shared" si="73"/>
        <v>19.080000000000002</v>
      </c>
      <c r="P184" s="262">
        <f t="shared" si="73"/>
        <v>23.32</v>
      </c>
      <c r="Q184" s="322">
        <f t="shared" si="73"/>
        <v>28.62</v>
      </c>
      <c r="R184" s="322">
        <f t="shared" si="73"/>
        <v>37.1</v>
      </c>
      <c r="S184" s="322">
        <f t="shared" si="73"/>
        <v>46.64</v>
      </c>
      <c r="T184" s="322">
        <f t="shared" si="73"/>
        <v>58.300000000000004</v>
      </c>
      <c r="U184" s="322">
        <f t="shared" si="73"/>
        <v>69.960000000000008</v>
      </c>
      <c r="V184" s="322">
        <f t="shared" si="73"/>
        <v>84.800000000000011</v>
      </c>
      <c r="W184" s="322">
        <f t="shared" si="73"/>
        <v>102.82000000000001</v>
      </c>
      <c r="X184" s="322">
        <f t="shared" si="73"/>
        <v>124.02000000000001</v>
      </c>
      <c r="Y184" s="322">
        <f t="shared" si="73"/>
        <v>148.4</v>
      </c>
      <c r="Z184" s="322">
        <f t="shared" si="73"/>
        <v>174.9</v>
      </c>
    </row>
    <row r="185" spans="1:26" s="266" customFormat="1">
      <c r="B185" s="271" t="s">
        <v>304</v>
      </c>
      <c r="C185" s="271" t="s">
        <v>193</v>
      </c>
      <c r="D185" s="262">
        <f t="shared" ref="D185:Z185" si="74">D164*(1+HLOOKUP(D$175,Elforbrug_Nettab,3,FALSE))</f>
        <v>99.64</v>
      </c>
      <c r="E185" s="262">
        <f t="shared" si="74"/>
        <v>99.64</v>
      </c>
      <c r="F185" s="262">
        <f t="shared" si="74"/>
        <v>94.34</v>
      </c>
      <c r="G185" s="262">
        <f t="shared" si="74"/>
        <v>94.34</v>
      </c>
      <c r="H185" s="262">
        <f t="shared" si="74"/>
        <v>94.34</v>
      </c>
      <c r="I185" s="262">
        <f t="shared" si="74"/>
        <v>94.34</v>
      </c>
      <c r="J185" s="262">
        <f t="shared" si="74"/>
        <v>95.4</v>
      </c>
      <c r="K185" s="262">
        <f t="shared" si="74"/>
        <v>94.34</v>
      </c>
      <c r="L185" s="262">
        <f t="shared" si="74"/>
        <v>94.34</v>
      </c>
      <c r="M185" s="262">
        <f t="shared" si="74"/>
        <v>94.34</v>
      </c>
      <c r="N185" s="262">
        <f t="shared" si="74"/>
        <v>94.34</v>
      </c>
      <c r="O185" s="262">
        <f t="shared" si="74"/>
        <v>94.34</v>
      </c>
      <c r="P185" s="262">
        <f t="shared" si="74"/>
        <v>94.34</v>
      </c>
      <c r="Q185" s="322">
        <f t="shared" si="74"/>
        <v>94.34</v>
      </c>
      <c r="R185" s="322">
        <f t="shared" si="74"/>
        <v>94.34</v>
      </c>
      <c r="S185" s="322">
        <f t="shared" si="74"/>
        <v>94.34</v>
      </c>
      <c r="T185" s="322">
        <f t="shared" si="74"/>
        <v>95.4</v>
      </c>
      <c r="U185" s="322">
        <f t="shared" si="74"/>
        <v>95.4</v>
      </c>
      <c r="V185" s="322">
        <f t="shared" si="74"/>
        <v>95.4</v>
      </c>
      <c r="W185" s="322">
        <f t="shared" si="74"/>
        <v>95.4</v>
      </c>
      <c r="X185" s="322">
        <f t="shared" si="74"/>
        <v>95.4</v>
      </c>
      <c r="Y185" s="322">
        <f t="shared" si="74"/>
        <v>95.4</v>
      </c>
      <c r="Z185" s="322">
        <f t="shared" si="74"/>
        <v>95.4</v>
      </c>
    </row>
    <row r="186" spans="1:26" s="266" customFormat="1">
      <c r="B186" s="269" t="s">
        <v>314</v>
      </c>
      <c r="C186" s="269" t="s">
        <v>193</v>
      </c>
      <c r="D186" s="263">
        <f t="shared" ref="D186:Z186" si="75">SUM(D183:D185)</f>
        <v>121.9</v>
      </c>
      <c r="E186" s="263">
        <f t="shared" si="75"/>
        <v>124.02000000000001</v>
      </c>
      <c r="F186" s="263">
        <f t="shared" si="75"/>
        <v>121.9</v>
      </c>
      <c r="G186" s="263">
        <f t="shared" si="75"/>
        <v>126.14</v>
      </c>
      <c r="H186" s="263">
        <f t="shared" si="75"/>
        <v>132.5</v>
      </c>
      <c r="I186" s="263">
        <f t="shared" si="75"/>
        <v>142.04000000000002</v>
      </c>
      <c r="J186" s="263">
        <f t="shared" si="75"/>
        <v>153.70000000000002</v>
      </c>
      <c r="K186" s="263">
        <f t="shared" si="75"/>
        <v>168.54000000000002</v>
      </c>
      <c r="L186" s="263">
        <f t="shared" si="75"/>
        <v>190.8</v>
      </c>
      <c r="M186" s="263">
        <f t="shared" si="75"/>
        <v>218.36</v>
      </c>
      <c r="N186" s="263">
        <f t="shared" si="75"/>
        <v>251.22000000000003</v>
      </c>
      <c r="O186" s="263">
        <f t="shared" si="75"/>
        <v>289.38</v>
      </c>
      <c r="P186" s="263">
        <f t="shared" si="75"/>
        <v>339.20000000000005</v>
      </c>
      <c r="Q186" s="323">
        <f t="shared" si="75"/>
        <v>403.86</v>
      </c>
      <c r="R186" s="323">
        <f t="shared" si="75"/>
        <v>488.66000000000008</v>
      </c>
      <c r="S186" s="323">
        <f t="shared" si="75"/>
        <v>594.66</v>
      </c>
      <c r="T186" s="323">
        <f t="shared" si="75"/>
        <v>722.92</v>
      </c>
      <c r="U186" s="323">
        <f t="shared" si="75"/>
        <v>872.38</v>
      </c>
      <c r="V186" s="323">
        <f t="shared" si="75"/>
        <v>1047.2800000000002</v>
      </c>
      <c r="W186" s="323">
        <f t="shared" si="75"/>
        <v>1248.68</v>
      </c>
      <c r="X186" s="323">
        <f t="shared" si="75"/>
        <v>1478.7</v>
      </c>
      <c r="Y186" s="323">
        <f t="shared" si="75"/>
        <v>1741.5800000000002</v>
      </c>
      <c r="Z186" s="323">
        <f t="shared" si="75"/>
        <v>2041.5600000000002</v>
      </c>
    </row>
    <row r="187" spans="1:26" s="266" customFormat="1">
      <c r="B187" s="271"/>
      <c r="C187" s="271"/>
      <c r="D187" s="262"/>
      <c r="E187" s="262"/>
      <c r="F187" s="262"/>
      <c r="G187" s="262"/>
      <c r="H187" s="262"/>
      <c r="I187" s="262"/>
      <c r="J187" s="262"/>
      <c r="K187" s="262"/>
      <c r="L187" s="262"/>
      <c r="M187" s="262"/>
      <c r="N187" s="262"/>
      <c r="O187" s="262"/>
      <c r="P187" s="262"/>
      <c r="Q187" s="322"/>
      <c r="R187" s="322"/>
      <c r="S187" s="322"/>
      <c r="T187" s="322"/>
      <c r="U187" s="322"/>
      <c r="V187" s="322"/>
      <c r="W187" s="322"/>
      <c r="X187" s="322"/>
      <c r="Y187" s="322"/>
      <c r="Z187" s="322"/>
    </row>
    <row r="188" spans="1:26" s="266" customFormat="1">
      <c r="B188" s="269" t="s">
        <v>208</v>
      </c>
      <c r="C188" s="269"/>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row>
    <row r="189" spans="1:26" s="266" customFormat="1">
      <c r="B189" s="271" t="s">
        <v>302</v>
      </c>
      <c r="C189" s="271" t="s">
        <v>193</v>
      </c>
      <c r="D189" s="262">
        <f>D177+D183</f>
        <v>36.17</v>
      </c>
      <c r="E189" s="262">
        <f t="shared" ref="D189:W191" si="76">E177+E183</f>
        <v>41.5</v>
      </c>
      <c r="F189" s="262">
        <f t="shared" si="76"/>
        <v>45.760000000000005</v>
      </c>
      <c r="G189" s="262">
        <f t="shared" si="76"/>
        <v>55.350000000000009</v>
      </c>
      <c r="H189" s="262">
        <f t="shared" si="76"/>
        <v>67.069999999999993</v>
      </c>
      <c r="I189" s="262">
        <f t="shared" si="76"/>
        <v>84.110000000000014</v>
      </c>
      <c r="J189" s="262">
        <f t="shared" si="76"/>
        <v>106.49000000000001</v>
      </c>
      <c r="K189" s="262">
        <f t="shared" si="76"/>
        <v>137.38999999999999</v>
      </c>
      <c r="L189" s="262">
        <f t="shared" si="76"/>
        <v>184.28000000000003</v>
      </c>
      <c r="M189" s="262">
        <f t="shared" si="76"/>
        <v>245.04000000000002</v>
      </c>
      <c r="N189" s="262">
        <f t="shared" si="76"/>
        <v>322.87</v>
      </c>
      <c r="O189" s="262">
        <f t="shared" si="76"/>
        <v>415.64</v>
      </c>
      <c r="P189" s="262">
        <f t="shared" si="76"/>
        <v>524.35</v>
      </c>
      <c r="Q189" s="322">
        <f t="shared" si="76"/>
        <v>662.8900000000001</v>
      </c>
      <c r="R189" s="322">
        <f t="shared" si="76"/>
        <v>844.07</v>
      </c>
      <c r="S189" s="322">
        <f t="shared" si="76"/>
        <v>1071.07</v>
      </c>
      <c r="T189" s="322">
        <f t="shared" si="76"/>
        <v>1346.04</v>
      </c>
      <c r="U189" s="322">
        <f t="shared" si="76"/>
        <v>1671.0900000000001</v>
      </c>
      <c r="V189" s="322">
        <f t="shared" si="76"/>
        <v>2048.36</v>
      </c>
      <c r="W189" s="322">
        <f t="shared" si="76"/>
        <v>2481.0500000000002</v>
      </c>
      <c r="X189" s="322">
        <f t="shared" ref="X189:Z189" si="77">X177+X183</f>
        <v>2974.49</v>
      </c>
      <c r="Y189" s="322">
        <f t="shared" si="77"/>
        <v>3539.34</v>
      </c>
      <c r="Z189" s="322">
        <f t="shared" si="77"/>
        <v>4185.18</v>
      </c>
    </row>
    <row r="190" spans="1:26" s="266" customFormat="1">
      <c r="B190" s="271" t="s">
        <v>303</v>
      </c>
      <c r="C190" s="271" t="s">
        <v>193</v>
      </c>
      <c r="D190" s="262">
        <f>D178+D184</f>
        <v>0</v>
      </c>
      <c r="E190" s="262">
        <f t="shared" ref="E190:R190" si="78">E178+E184</f>
        <v>0</v>
      </c>
      <c r="F190" s="262">
        <f t="shared" si="78"/>
        <v>1.06</v>
      </c>
      <c r="G190" s="262">
        <f t="shared" si="78"/>
        <v>2.13</v>
      </c>
      <c r="H190" s="262">
        <f t="shared" si="78"/>
        <v>3.1900000000000004</v>
      </c>
      <c r="I190" s="262">
        <f t="shared" si="78"/>
        <v>6.3900000000000006</v>
      </c>
      <c r="J190" s="262">
        <f t="shared" si="78"/>
        <v>8.52</v>
      </c>
      <c r="K190" s="262">
        <f t="shared" si="78"/>
        <v>12.780000000000001</v>
      </c>
      <c r="L190" s="262">
        <f t="shared" si="78"/>
        <v>18.11</v>
      </c>
      <c r="M190" s="262">
        <f t="shared" si="78"/>
        <v>25.57</v>
      </c>
      <c r="N190" s="262">
        <f t="shared" si="78"/>
        <v>34.1</v>
      </c>
      <c r="O190" s="262">
        <f t="shared" si="78"/>
        <v>44.760000000000005</v>
      </c>
      <c r="P190" s="262">
        <f t="shared" si="78"/>
        <v>54.35</v>
      </c>
      <c r="Q190" s="322">
        <f t="shared" si="78"/>
        <v>68.210000000000008</v>
      </c>
      <c r="R190" s="322">
        <f t="shared" si="78"/>
        <v>87.390000000000015</v>
      </c>
      <c r="S190" s="322">
        <f t="shared" si="76"/>
        <v>109.77000000000001</v>
      </c>
      <c r="T190" s="322">
        <f t="shared" si="76"/>
        <v>137.48000000000002</v>
      </c>
      <c r="U190" s="322">
        <f t="shared" si="76"/>
        <v>165.19</v>
      </c>
      <c r="V190" s="322">
        <f t="shared" si="76"/>
        <v>199.29000000000002</v>
      </c>
      <c r="W190" s="322">
        <f t="shared" si="76"/>
        <v>242.99</v>
      </c>
      <c r="X190" s="322">
        <f t="shared" ref="X190:Z190" si="79">X178+X184</f>
        <v>293.08000000000004</v>
      </c>
      <c r="Y190" s="322">
        <f t="shared" si="79"/>
        <v>350.63</v>
      </c>
      <c r="Z190" s="322">
        <f t="shared" si="79"/>
        <v>413.51</v>
      </c>
    </row>
    <row r="191" spans="1:26" s="266" customFormat="1">
      <c r="B191" s="271" t="s">
        <v>304</v>
      </c>
      <c r="C191" s="271" t="s">
        <v>193</v>
      </c>
      <c r="D191" s="262">
        <f t="shared" si="76"/>
        <v>101.78</v>
      </c>
      <c r="E191" s="262">
        <f t="shared" si="76"/>
        <v>103.92</v>
      </c>
      <c r="F191" s="262">
        <f t="shared" si="76"/>
        <v>99.69</v>
      </c>
      <c r="G191" s="262">
        <f t="shared" si="76"/>
        <v>100.76</v>
      </c>
      <c r="H191" s="262">
        <f t="shared" si="76"/>
        <v>101.83</v>
      </c>
      <c r="I191" s="262">
        <f t="shared" si="76"/>
        <v>103.97</v>
      </c>
      <c r="J191" s="262">
        <f t="shared" si="76"/>
        <v>106.10000000000001</v>
      </c>
      <c r="K191" s="262">
        <f t="shared" si="76"/>
        <v>106.11</v>
      </c>
      <c r="L191" s="262">
        <f t="shared" si="76"/>
        <v>107.18</v>
      </c>
      <c r="M191" s="262">
        <f t="shared" si="76"/>
        <v>109.32000000000001</v>
      </c>
      <c r="N191" s="262">
        <f t="shared" si="76"/>
        <v>110.39</v>
      </c>
      <c r="O191" s="262">
        <f t="shared" si="76"/>
        <v>111.46000000000001</v>
      </c>
      <c r="P191" s="262">
        <f t="shared" si="76"/>
        <v>112.53</v>
      </c>
      <c r="Q191" s="322">
        <f t="shared" si="76"/>
        <v>115.74000000000001</v>
      </c>
      <c r="R191" s="322">
        <f t="shared" si="76"/>
        <v>118.95</v>
      </c>
      <c r="S191" s="322">
        <f t="shared" si="76"/>
        <v>122.16</v>
      </c>
      <c r="T191" s="322">
        <f t="shared" si="76"/>
        <v>126.43</v>
      </c>
      <c r="U191" s="322">
        <f t="shared" si="76"/>
        <v>129.64000000000001</v>
      </c>
      <c r="V191" s="322">
        <f t="shared" si="76"/>
        <v>132.85000000000002</v>
      </c>
      <c r="W191" s="322">
        <f t="shared" si="76"/>
        <v>136.06</v>
      </c>
      <c r="X191" s="322">
        <f t="shared" ref="X191:Z191" si="80">X179+X185</f>
        <v>138.20000000000002</v>
      </c>
      <c r="Y191" s="322">
        <f t="shared" si="80"/>
        <v>141.41000000000003</v>
      </c>
      <c r="Z191" s="322">
        <f t="shared" si="80"/>
        <v>144.62</v>
      </c>
    </row>
    <row r="192" spans="1:26" s="170" customFormat="1">
      <c r="A192" s="266"/>
      <c r="B192" s="275" t="s">
        <v>200</v>
      </c>
      <c r="C192" s="275" t="s">
        <v>193</v>
      </c>
      <c r="D192" s="261">
        <f t="shared" ref="D192:W192" si="81">SUM(D189:D191)</f>
        <v>137.94999999999999</v>
      </c>
      <c r="E192" s="261">
        <f t="shared" si="81"/>
        <v>145.42000000000002</v>
      </c>
      <c r="F192" s="261">
        <f t="shared" si="81"/>
        <v>146.51</v>
      </c>
      <c r="G192" s="261">
        <f>SUM(G189:G191)</f>
        <v>158.24</v>
      </c>
      <c r="H192" s="261">
        <f t="shared" si="81"/>
        <v>172.08999999999997</v>
      </c>
      <c r="I192" s="261">
        <f t="shared" si="81"/>
        <v>194.47000000000003</v>
      </c>
      <c r="J192" s="261">
        <f t="shared" si="81"/>
        <v>221.11</v>
      </c>
      <c r="K192" s="261">
        <f t="shared" si="81"/>
        <v>256.27999999999997</v>
      </c>
      <c r="L192" s="261">
        <f t="shared" si="81"/>
        <v>309.57000000000005</v>
      </c>
      <c r="M192" s="261">
        <f t="shared" si="81"/>
        <v>379.93</v>
      </c>
      <c r="N192" s="261">
        <f t="shared" si="81"/>
        <v>467.36</v>
      </c>
      <c r="O192" s="261">
        <f t="shared" si="81"/>
        <v>571.86</v>
      </c>
      <c r="P192" s="261">
        <f t="shared" si="81"/>
        <v>691.23</v>
      </c>
      <c r="Q192" s="324">
        <f t="shared" si="81"/>
        <v>846.84000000000015</v>
      </c>
      <c r="R192" s="324">
        <f t="shared" si="81"/>
        <v>1050.4100000000001</v>
      </c>
      <c r="S192" s="324">
        <f t="shared" si="81"/>
        <v>1303</v>
      </c>
      <c r="T192" s="324">
        <f t="shared" si="81"/>
        <v>1609.95</v>
      </c>
      <c r="U192" s="324">
        <f t="shared" si="81"/>
        <v>1965.9200000000003</v>
      </c>
      <c r="V192" s="324">
        <f t="shared" si="81"/>
        <v>2380.5</v>
      </c>
      <c r="W192" s="324">
        <f t="shared" si="81"/>
        <v>2860.1</v>
      </c>
      <c r="X192" s="324">
        <f t="shared" ref="X192:Z192" si="82">SUM(X189:X191)</f>
        <v>3405.7699999999995</v>
      </c>
      <c r="Y192" s="324">
        <f t="shared" si="82"/>
        <v>4031.38</v>
      </c>
      <c r="Z192" s="324">
        <f t="shared" si="82"/>
        <v>4743.3100000000004</v>
      </c>
    </row>
    <row r="193" spans="1:29" s="266" customFormat="1">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row>
    <row r="194" spans="1:29" s="266" customFormat="1">
      <c r="D194" s="133"/>
      <c r="E194" s="133"/>
      <c r="F194" s="133"/>
      <c r="G194" s="133"/>
      <c r="H194" s="133"/>
      <c r="I194" s="133"/>
      <c r="J194" s="133"/>
      <c r="K194" s="133"/>
      <c r="L194" s="133"/>
      <c r="M194" s="133"/>
      <c r="N194" s="133"/>
      <c r="O194" s="133"/>
      <c r="P194" s="133"/>
      <c r="Q194" s="133"/>
      <c r="R194" s="133"/>
      <c r="S194" s="133"/>
      <c r="T194" s="133"/>
      <c r="U194" s="133"/>
      <c r="V194" s="133"/>
      <c r="W194" s="133"/>
      <c r="X194" s="133"/>
      <c r="AB194"/>
      <c r="AC194"/>
    </row>
    <row r="195" spans="1:29" s="266" customFormat="1">
      <c r="A195" s="265"/>
      <c r="B195" s="252" t="s">
        <v>504</v>
      </c>
      <c r="C195" s="265"/>
      <c r="D195" s="264"/>
      <c r="E195" s="264"/>
      <c r="F195" s="264"/>
      <c r="G195" s="264"/>
      <c r="H195" s="264"/>
      <c r="I195" s="264"/>
      <c r="J195" s="264"/>
      <c r="K195" s="264"/>
      <c r="L195" s="264"/>
      <c r="M195" s="264"/>
      <c r="N195" s="264"/>
      <c r="O195" s="264"/>
      <c r="P195" s="264"/>
      <c r="Q195" s="264"/>
      <c r="R195" s="264"/>
      <c r="S195" s="264"/>
      <c r="T195" s="264"/>
      <c r="U195" s="264"/>
      <c r="V195" s="264"/>
      <c r="W195" s="264"/>
      <c r="X195" s="264"/>
      <c r="Y195" s="264"/>
      <c r="Z195" s="264"/>
      <c r="AA195" s="264"/>
      <c r="AB195"/>
      <c r="AC195"/>
    </row>
    <row r="196" spans="1:29" s="266" customFormat="1">
      <c r="D196" s="133"/>
      <c r="E196" s="133"/>
      <c r="F196" s="133"/>
      <c r="G196" s="133"/>
      <c r="H196" s="133"/>
      <c r="I196" s="133"/>
      <c r="J196" s="133"/>
      <c r="K196" s="133"/>
      <c r="L196" s="133"/>
      <c r="M196" s="133"/>
      <c r="N196" s="133"/>
      <c r="O196" s="133"/>
      <c r="P196" s="133"/>
      <c r="Q196" s="133"/>
      <c r="R196" s="133"/>
      <c r="S196" s="133"/>
      <c r="T196" s="133"/>
      <c r="U196" s="133"/>
      <c r="V196" s="133"/>
      <c r="W196" s="133"/>
      <c r="X196" s="133"/>
      <c r="AB196"/>
      <c r="AC196"/>
    </row>
    <row r="197" spans="1:29" s="266" customFormat="1">
      <c r="B197" s="269" t="s">
        <v>234</v>
      </c>
      <c r="C197" s="269" t="s">
        <v>1</v>
      </c>
      <c r="D197" s="270">
        <v>2018</v>
      </c>
      <c r="E197" s="270">
        <v>2019</v>
      </c>
      <c r="F197" s="270">
        <v>2020</v>
      </c>
      <c r="G197" s="270">
        <v>2021</v>
      </c>
      <c r="H197" s="270">
        <v>2022</v>
      </c>
      <c r="I197" s="270">
        <v>2023</v>
      </c>
      <c r="J197" s="270">
        <v>2024</v>
      </c>
      <c r="K197" s="270">
        <v>2025</v>
      </c>
      <c r="L197" s="270">
        <v>2026</v>
      </c>
      <c r="M197" s="270">
        <v>2027</v>
      </c>
      <c r="N197" s="270">
        <v>2028</v>
      </c>
      <c r="O197" s="270">
        <v>2029</v>
      </c>
      <c r="P197" s="270">
        <v>2030</v>
      </c>
      <c r="Q197" s="270">
        <v>2031</v>
      </c>
      <c r="R197" s="270">
        <v>2032</v>
      </c>
      <c r="S197" s="270">
        <v>2033</v>
      </c>
      <c r="T197" s="270">
        <v>2034</v>
      </c>
      <c r="U197" s="270">
        <v>2035</v>
      </c>
      <c r="V197" s="270">
        <v>2036</v>
      </c>
      <c r="W197" s="270">
        <v>2037</v>
      </c>
      <c r="X197" s="270">
        <v>2038</v>
      </c>
      <c r="Y197" s="270">
        <v>2039</v>
      </c>
      <c r="Z197" s="270">
        <v>2040</v>
      </c>
      <c r="AB197"/>
      <c r="AC197"/>
    </row>
    <row r="198" spans="1:29" s="266" customFormat="1">
      <c r="B198" s="269" t="s">
        <v>36</v>
      </c>
      <c r="C198" s="269"/>
      <c r="D198" s="434"/>
      <c r="E198" s="434"/>
      <c r="F198" s="434"/>
      <c r="G198" s="434"/>
      <c r="H198" s="434"/>
      <c r="I198" s="434"/>
      <c r="J198" s="434"/>
      <c r="K198" s="434"/>
      <c r="L198" s="434"/>
      <c r="M198" s="434"/>
      <c r="N198" s="434"/>
      <c r="O198" s="434"/>
      <c r="P198" s="434"/>
      <c r="Q198" s="434"/>
      <c r="R198" s="434"/>
      <c r="S198" s="434"/>
      <c r="T198" s="434"/>
      <c r="U198" s="434"/>
      <c r="V198" s="434"/>
      <c r="W198" s="434"/>
      <c r="X198" s="434"/>
      <c r="Y198" s="434"/>
      <c r="Z198" s="434"/>
      <c r="AB198"/>
      <c r="AC198"/>
    </row>
    <row r="199" spans="1:29" s="266" customFormat="1">
      <c r="B199" s="328" t="s">
        <v>505</v>
      </c>
      <c r="C199" s="328" t="s">
        <v>193</v>
      </c>
      <c r="D199" s="385">
        <v>74</v>
      </c>
      <c r="E199" s="385">
        <v>74</v>
      </c>
      <c r="F199" s="385">
        <v>74</v>
      </c>
      <c r="G199" s="385">
        <v>74</v>
      </c>
      <c r="H199" s="385">
        <v>74</v>
      </c>
      <c r="I199" s="385">
        <v>74</v>
      </c>
      <c r="J199" s="385">
        <v>74</v>
      </c>
      <c r="K199" s="385">
        <v>74</v>
      </c>
      <c r="L199" s="385">
        <v>74</v>
      </c>
      <c r="M199" s="385">
        <v>74</v>
      </c>
      <c r="N199" s="385">
        <v>74</v>
      </c>
      <c r="O199" s="385">
        <v>74</v>
      </c>
      <c r="P199" s="385">
        <v>74</v>
      </c>
      <c r="Q199" s="385">
        <v>74</v>
      </c>
      <c r="R199" s="385">
        <v>74</v>
      </c>
      <c r="S199" s="385">
        <v>74</v>
      </c>
      <c r="T199" s="385">
        <v>74</v>
      </c>
      <c r="U199" s="385">
        <v>74</v>
      </c>
      <c r="V199" s="385">
        <v>74</v>
      </c>
      <c r="W199" s="385">
        <v>74</v>
      </c>
      <c r="X199" s="385">
        <v>74</v>
      </c>
      <c r="Y199" s="385">
        <v>74</v>
      </c>
      <c r="Z199" s="385">
        <v>74</v>
      </c>
      <c r="AB199"/>
      <c r="AC199"/>
    </row>
    <row r="200" spans="1:29" s="266" customFormat="1">
      <c r="B200" s="328" t="s">
        <v>506</v>
      </c>
      <c r="C200" s="328" t="s">
        <v>193</v>
      </c>
      <c r="D200" s="385">
        <v>11.320388000000001</v>
      </c>
      <c r="E200" s="385">
        <v>22.640776000000002</v>
      </c>
      <c r="F200" s="385">
        <v>42.399940000000001</v>
      </c>
      <c r="G200" s="385">
        <v>91.586920000000006</v>
      </c>
      <c r="H200" s="385">
        <v>170.348612</v>
      </c>
      <c r="I200" s="385">
        <v>252.90587600000003</v>
      </c>
      <c r="J200" s="385">
        <v>335.46313999999995</v>
      </c>
      <c r="K200" s="385">
        <v>413.08422800000005</v>
      </c>
      <c r="L200" s="385">
        <v>464.64066000000003</v>
      </c>
      <c r="M200" s="385">
        <v>486.62238000000002</v>
      </c>
      <c r="N200" s="385">
        <v>493.48814000000004</v>
      </c>
      <c r="O200" s="385">
        <v>500.35389999999995</v>
      </c>
      <c r="P200" s="385">
        <v>503.71705999999995</v>
      </c>
      <c r="Q200" s="385">
        <v>503.71705999999995</v>
      </c>
      <c r="R200" s="385">
        <v>503.71705999999995</v>
      </c>
      <c r="S200" s="385">
        <v>503.71705999999995</v>
      </c>
      <c r="T200" s="385">
        <v>503.71705999999995</v>
      </c>
      <c r="U200" s="385">
        <v>503.71705999999995</v>
      </c>
      <c r="V200" s="385">
        <v>503.71705999999995</v>
      </c>
      <c r="W200" s="385">
        <v>503.71705999999995</v>
      </c>
      <c r="X200" s="385">
        <v>503.71705999999995</v>
      </c>
      <c r="Y200" s="385">
        <v>503.71705999999995</v>
      </c>
      <c r="Z200" s="385">
        <v>503.71705999999995</v>
      </c>
      <c r="AB200"/>
      <c r="AC200"/>
    </row>
    <row r="201" spans="1:29" s="346" customFormat="1">
      <c r="B201" s="356" t="s">
        <v>503</v>
      </c>
      <c r="C201" s="356" t="s">
        <v>193</v>
      </c>
      <c r="D201" s="383">
        <v>14</v>
      </c>
      <c r="E201" s="383">
        <v>14</v>
      </c>
      <c r="F201" s="383">
        <v>14</v>
      </c>
      <c r="G201" s="383">
        <v>20</v>
      </c>
      <c r="H201" s="383">
        <v>20</v>
      </c>
      <c r="I201" s="383">
        <v>20</v>
      </c>
      <c r="J201" s="383">
        <v>20</v>
      </c>
      <c r="K201" s="383">
        <v>20</v>
      </c>
      <c r="L201" s="383">
        <v>20</v>
      </c>
      <c r="M201" s="383">
        <v>20</v>
      </c>
      <c r="N201" s="383">
        <v>20</v>
      </c>
      <c r="O201" s="383">
        <v>20</v>
      </c>
      <c r="P201" s="383">
        <v>20</v>
      </c>
      <c r="Q201" s="383">
        <v>20</v>
      </c>
      <c r="R201" s="383">
        <v>20</v>
      </c>
      <c r="S201" s="383">
        <v>20</v>
      </c>
      <c r="T201" s="383">
        <v>20</v>
      </c>
      <c r="U201" s="383">
        <v>20</v>
      </c>
      <c r="V201" s="383">
        <v>20</v>
      </c>
      <c r="W201" s="383">
        <v>20</v>
      </c>
      <c r="X201" s="383">
        <v>20</v>
      </c>
      <c r="Y201" s="383">
        <v>20</v>
      </c>
      <c r="Z201" s="383">
        <v>20</v>
      </c>
    </row>
    <row r="202" spans="1:29" s="266" customFormat="1">
      <c r="B202" s="269" t="s">
        <v>449</v>
      </c>
      <c r="C202" s="56" t="s">
        <v>193</v>
      </c>
      <c r="D202" s="273">
        <f>SUM(D199:D201)</f>
        <v>99.320388000000008</v>
      </c>
      <c r="E202" s="355">
        <f t="shared" ref="E202:Z202" si="83">SUM(E199:E201)</f>
        <v>110.640776</v>
      </c>
      <c r="F202" s="355">
        <f t="shared" si="83"/>
        <v>130.39994000000002</v>
      </c>
      <c r="G202" s="355">
        <f t="shared" si="83"/>
        <v>185.58692000000002</v>
      </c>
      <c r="H202" s="355">
        <f t="shared" si="83"/>
        <v>264.348612</v>
      </c>
      <c r="I202" s="355">
        <f t="shared" si="83"/>
        <v>346.90587600000003</v>
      </c>
      <c r="J202" s="355">
        <f t="shared" si="83"/>
        <v>429.46313999999995</v>
      </c>
      <c r="K202" s="355">
        <f t="shared" si="83"/>
        <v>507.08422800000005</v>
      </c>
      <c r="L202" s="355">
        <f t="shared" si="83"/>
        <v>558.64066000000003</v>
      </c>
      <c r="M202" s="355">
        <f t="shared" si="83"/>
        <v>580.62238000000002</v>
      </c>
      <c r="N202" s="355">
        <f t="shared" si="83"/>
        <v>587.48814000000004</v>
      </c>
      <c r="O202" s="355">
        <f t="shared" si="83"/>
        <v>594.35389999999995</v>
      </c>
      <c r="P202" s="355">
        <f t="shared" si="83"/>
        <v>597.71705999999995</v>
      </c>
      <c r="Q202" s="355">
        <f t="shared" si="83"/>
        <v>597.71705999999995</v>
      </c>
      <c r="R202" s="355">
        <f t="shared" si="83"/>
        <v>597.71705999999995</v>
      </c>
      <c r="S202" s="355">
        <f t="shared" si="83"/>
        <v>597.71705999999995</v>
      </c>
      <c r="T202" s="355">
        <f t="shared" si="83"/>
        <v>597.71705999999995</v>
      </c>
      <c r="U202" s="355">
        <f t="shared" si="83"/>
        <v>597.71705999999995</v>
      </c>
      <c r="V202" s="355">
        <f t="shared" si="83"/>
        <v>597.71705999999995</v>
      </c>
      <c r="W202" s="355">
        <f t="shared" si="83"/>
        <v>597.71705999999995</v>
      </c>
      <c r="X202" s="355">
        <f t="shared" si="83"/>
        <v>597.71705999999995</v>
      </c>
      <c r="Y202" s="355">
        <f t="shared" si="83"/>
        <v>597.71705999999995</v>
      </c>
      <c r="Z202" s="355">
        <f t="shared" si="83"/>
        <v>597.71705999999995</v>
      </c>
      <c r="AB202"/>
      <c r="AC202"/>
    </row>
    <row r="203" spans="1:29" s="266" customFormat="1">
      <c r="D203" s="133"/>
      <c r="E203" s="133"/>
      <c r="F203" s="133"/>
      <c r="G203" s="133"/>
      <c r="H203" s="133"/>
      <c r="I203" s="133"/>
      <c r="J203" s="133"/>
      <c r="K203" s="133"/>
      <c r="L203" s="133"/>
      <c r="M203" s="133"/>
      <c r="N203" s="133"/>
      <c r="O203" s="133"/>
      <c r="P203" s="133"/>
      <c r="Q203" s="292"/>
      <c r="R203" s="292"/>
      <c r="S203" s="292"/>
      <c r="T203" s="292"/>
      <c r="U203" s="292"/>
      <c r="V203" s="292"/>
      <c r="W203" s="292"/>
      <c r="X203" s="292"/>
      <c r="Y203" s="292"/>
      <c r="Z203" s="292"/>
      <c r="AB203"/>
      <c r="AC203"/>
    </row>
    <row r="204" spans="1:29" s="266" customFormat="1">
      <c r="B204" s="269" t="s">
        <v>39</v>
      </c>
      <c r="C204" s="269"/>
      <c r="D204" s="434"/>
      <c r="E204" s="434"/>
      <c r="F204" s="434"/>
      <c r="G204" s="434"/>
      <c r="H204" s="434"/>
      <c r="I204" s="434"/>
      <c r="J204" s="434"/>
      <c r="K204" s="434"/>
      <c r="L204" s="434"/>
      <c r="M204" s="434"/>
      <c r="N204" s="434"/>
      <c r="O204" s="434"/>
      <c r="P204" s="434"/>
      <c r="Q204" s="434"/>
      <c r="R204" s="434"/>
      <c r="S204" s="434"/>
      <c r="T204" s="434"/>
      <c r="U204" s="434"/>
      <c r="V204" s="434"/>
      <c r="W204" s="434"/>
      <c r="X204" s="434"/>
      <c r="Y204" s="434"/>
      <c r="Z204" s="434"/>
      <c r="AB204"/>
      <c r="AC204"/>
    </row>
    <row r="205" spans="1:29" s="266" customFormat="1">
      <c r="B205" s="359" t="s">
        <v>505</v>
      </c>
      <c r="C205" s="328" t="s">
        <v>193</v>
      </c>
      <c r="D205" s="385">
        <v>119.80000000000001</v>
      </c>
      <c r="E205" s="385">
        <v>119.80000000000001</v>
      </c>
      <c r="F205" s="385">
        <v>119.80000000000001</v>
      </c>
      <c r="G205" s="385">
        <v>119.80000000000001</v>
      </c>
      <c r="H205" s="385">
        <v>119.80000000000001</v>
      </c>
      <c r="I205" s="385">
        <v>119.80000000000001</v>
      </c>
      <c r="J205" s="385">
        <v>119.80000000000001</v>
      </c>
      <c r="K205" s="385">
        <v>119.80000000000001</v>
      </c>
      <c r="L205" s="385">
        <v>119.80000000000001</v>
      </c>
      <c r="M205" s="385">
        <v>119.80000000000001</v>
      </c>
      <c r="N205" s="385">
        <v>119.80000000000001</v>
      </c>
      <c r="O205" s="385">
        <v>119.80000000000001</v>
      </c>
      <c r="P205" s="385">
        <v>119.80000000000001</v>
      </c>
      <c r="Q205" s="385">
        <v>119.80000000000001</v>
      </c>
      <c r="R205" s="385">
        <v>119.80000000000001</v>
      </c>
      <c r="S205" s="385">
        <v>119.80000000000001</v>
      </c>
      <c r="T205" s="385">
        <v>119.80000000000001</v>
      </c>
      <c r="U205" s="385">
        <v>119.80000000000001</v>
      </c>
      <c r="V205" s="385">
        <v>119.80000000000001</v>
      </c>
      <c r="W205" s="385">
        <v>119.80000000000001</v>
      </c>
      <c r="X205" s="385">
        <v>119.80000000000001</v>
      </c>
      <c r="Y205" s="385">
        <v>119.80000000000001</v>
      </c>
      <c r="Z205" s="385">
        <v>119.80000000000001</v>
      </c>
      <c r="AB205"/>
      <c r="AC205"/>
    </row>
    <row r="206" spans="1:29" s="266" customFormat="1">
      <c r="B206" s="359" t="s">
        <v>506</v>
      </c>
      <c r="C206" s="328" t="s">
        <v>193</v>
      </c>
      <c r="D206" s="385">
        <v>20.123847999999999</v>
      </c>
      <c r="E206" s="385">
        <v>40.247695999999998</v>
      </c>
      <c r="F206" s="385">
        <v>80.311464000000001</v>
      </c>
      <c r="G206" s="385">
        <v>193.18781200000001</v>
      </c>
      <c r="H206" s="385">
        <v>306.06416000000002</v>
      </c>
      <c r="I206" s="385">
        <v>398.81665999999996</v>
      </c>
      <c r="J206" s="385">
        <v>530.7677359999999</v>
      </c>
      <c r="K206" s="385">
        <v>642.77889200000004</v>
      </c>
      <c r="L206" s="385">
        <v>700.56946799999992</v>
      </c>
      <c r="M206" s="385">
        <v>758.3600439999999</v>
      </c>
      <c r="N206" s="385">
        <v>816.15062</v>
      </c>
      <c r="O206" s="385">
        <v>834.74261999999999</v>
      </c>
      <c r="P206" s="385">
        <v>853.33462000000009</v>
      </c>
      <c r="Q206" s="385">
        <v>853.33462000000009</v>
      </c>
      <c r="R206" s="385">
        <v>853.33462000000009</v>
      </c>
      <c r="S206" s="385">
        <v>853.33462000000009</v>
      </c>
      <c r="T206" s="385">
        <v>853.33462000000009</v>
      </c>
      <c r="U206" s="385">
        <v>853.33462000000009</v>
      </c>
      <c r="V206" s="385">
        <v>853.33462000000009</v>
      </c>
      <c r="W206" s="385">
        <v>853.33462000000009</v>
      </c>
      <c r="X206" s="385">
        <v>853.33462000000009</v>
      </c>
      <c r="Y206" s="385">
        <v>853.33462000000009</v>
      </c>
      <c r="Z206" s="385">
        <v>853.33462000000009</v>
      </c>
      <c r="AB206"/>
      <c r="AC206"/>
    </row>
    <row r="207" spans="1:29" s="354" customFormat="1">
      <c r="B207" s="368" t="s">
        <v>503</v>
      </c>
      <c r="C207" s="368" t="s">
        <v>193</v>
      </c>
      <c r="D207" s="383">
        <v>106</v>
      </c>
      <c r="E207" s="383">
        <v>117</v>
      </c>
      <c r="F207" s="383">
        <v>129</v>
      </c>
      <c r="G207" s="383">
        <v>128</v>
      </c>
      <c r="H207" s="383">
        <v>128</v>
      </c>
      <c r="I207" s="383">
        <v>134</v>
      </c>
      <c r="J207" s="383">
        <v>148</v>
      </c>
      <c r="K207" s="383">
        <v>148</v>
      </c>
      <c r="L207" s="383">
        <v>148</v>
      </c>
      <c r="M207" s="383">
        <v>147</v>
      </c>
      <c r="N207" s="383">
        <v>147</v>
      </c>
      <c r="O207" s="383">
        <v>147</v>
      </c>
      <c r="P207" s="383">
        <v>146</v>
      </c>
      <c r="Q207" s="383">
        <v>146</v>
      </c>
      <c r="R207" s="383">
        <v>146</v>
      </c>
      <c r="S207" s="383">
        <v>146</v>
      </c>
      <c r="T207" s="383">
        <v>146</v>
      </c>
      <c r="U207" s="383">
        <v>146</v>
      </c>
      <c r="V207" s="383">
        <v>146</v>
      </c>
      <c r="W207" s="383">
        <v>146</v>
      </c>
      <c r="X207" s="383">
        <v>146</v>
      </c>
      <c r="Y207" s="383">
        <v>146</v>
      </c>
      <c r="Z207" s="383">
        <v>146</v>
      </c>
    </row>
    <row r="208" spans="1:29" s="266" customFormat="1">
      <c r="B208" s="269" t="s">
        <v>450</v>
      </c>
      <c r="C208" s="56" t="s">
        <v>193</v>
      </c>
      <c r="D208" s="115">
        <f>SUM(D205:D207)</f>
        <v>245.92384800000002</v>
      </c>
      <c r="E208" s="362">
        <f t="shared" ref="E208:Z208" si="84">SUM(E205:E207)</f>
        <v>277.04769599999997</v>
      </c>
      <c r="F208" s="362">
        <f t="shared" si="84"/>
        <v>329.11146400000001</v>
      </c>
      <c r="G208" s="362">
        <f t="shared" si="84"/>
        <v>440.98781200000002</v>
      </c>
      <c r="H208" s="362">
        <f t="shared" si="84"/>
        <v>553.86416000000008</v>
      </c>
      <c r="I208" s="362">
        <f t="shared" si="84"/>
        <v>652.61665999999991</v>
      </c>
      <c r="J208" s="362">
        <f t="shared" si="84"/>
        <v>798.56773599999997</v>
      </c>
      <c r="K208" s="362">
        <f t="shared" si="84"/>
        <v>910.578892</v>
      </c>
      <c r="L208" s="362">
        <f t="shared" si="84"/>
        <v>968.36946799999987</v>
      </c>
      <c r="M208" s="362">
        <f t="shared" si="84"/>
        <v>1025.160044</v>
      </c>
      <c r="N208" s="362">
        <f t="shared" si="84"/>
        <v>1082.9506200000001</v>
      </c>
      <c r="O208" s="362">
        <f t="shared" si="84"/>
        <v>1101.5426199999999</v>
      </c>
      <c r="P208" s="362">
        <f t="shared" si="84"/>
        <v>1119.13462</v>
      </c>
      <c r="Q208" s="362">
        <f t="shared" si="84"/>
        <v>1119.13462</v>
      </c>
      <c r="R208" s="362">
        <f t="shared" si="84"/>
        <v>1119.13462</v>
      </c>
      <c r="S208" s="362">
        <f t="shared" si="84"/>
        <v>1119.13462</v>
      </c>
      <c r="T208" s="362">
        <f t="shared" si="84"/>
        <v>1119.13462</v>
      </c>
      <c r="U208" s="362">
        <f t="shared" si="84"/>
        <v>1119.13462</v>
      </c>
      <c r="V208" s="362">
        <f t="shared" si="84"/>
        <v>1119.13462</v>
      </c>
      <c r="W208" s="362">
        <f t="shared" si="84"/>
        <v>1119.13462</v>
      </c>
      <c r="X208" s="362">
        <f t="shared" si="84"/>
        <v>1119.13462</v>
      </c>
      <c r="Y208" s="362">
        <f t="shared" si="84"/>
        <v>1119.13462</v>
      </c>
      <c r="Z208" s="362">
        <f t="shared" si="84"/>
        <v>1119.13462</v>
      </c>
      <c r="AB208"/>
      <c r="AC208"/>
    </row>
    <row r="209" spans="2:29" s="266" customFormat="1">
      <c r="D209" s="133"/>
      <c r="E209" s="133"/>
      <c r="F209" s="133"/>
      <c r="G209" s="133"/>
      <c r="H209" s="133"/>
      <c r="I209" s="133"/>
      <c r="J209" s="133"/>
      <c r="K209" s="133"/>
      <c r="L209" s="133"/>
      <c r="M209" s="133"/>
      <c r="N209" s="133"/>
      <c r="O209" s="133"/>
      <c r="P209" s="133"/>
      <c r="Q209" s="292"/>
      <c r="R209" s="292"/>
      <c r="S209" s="292"/>
      <c r="T209" s="292"/>
      <c r="U209" s="292"/>
      <c r="V209" s="292"/>
      <c r="W209" s="292"/>
      <c r="X209" s="292"/>
      <c r="Y209" s="292"/>
      <c r="Z209" s="292"/>
      <c r="AB209"/>
      <c r="AC209"/>
    </row>
    <row r="210" spans="2:29" s="266" customFormat="1">
      <c r="B210" s="267" t="s">
        <v>208</v>
      </c>
      <c r="D210" s="434"/>
      <c r="E210" s="434"/>
      <c r="F210" s="434"/>
      <c r="G210" s="434"/>
      <c r="H210" s="434"/>
      <c r="I210" s="434"/>
      <c r="J210" s="434"/>
      <c r="K210" s="434"/>
      <c r="L210" s="434"/>
      <c r="M210" s="434"/>
      <c r="N210" s="434"/>
      <c r="O210" s="434"/>
      <c r="P210" s="434"/>
      <c r="Q210" s="434"/>
      <c r="R210" s="434"/>
      <c r="S210" s="434"/>
      <c r="T210" s="434"/>
      <c r="U210" s="434"/>
      <c r="V210" s="434"/>
      <c r="W210" s="434"/>
      <c r="X210" s="434"/>
      <c r="Y210" s="434"/>
      <c r="Z210" s="434"/>
      <c r="AB210"/>
      <c r="AC210"/>
    </row>
    <row r="211" spans="2:29" s="266" customFormat="1">
      <c r="B211" s="359" t="s">
        <v>505</v>
      </c>
      <c r="C211" s="271" t="s">
        <v>193</v>
      </c>
      <c r="D211" s="114">
        <f>D199+D205</f>
        <v>193.8</v>
      </c>
      <c r="E211" s="114">
        <f t="shared" ref="E211:Z211" si="85">E199+E205</f>
        <v>193.8</v>
      </c>
      <c r="F211" s="114">
        <f t="shared" si="85"/>
        <v>193.8</v>
      </c>
      <c r="G211" s="114">
        <f t="shared" si="85"/>
        <v>193.8</v>
      </c>
      <c r="H211" s="114">
        <f t="shared" si="85"/>
        <v>193.8</v>
      </c>
      <c r="I211" s="114">
        <f t="shared" si="85"/>
        <v>193.8</v>
      </c>
      <c r="J211" s="114">
        <f t="shared" si="85"/>
        <v>193.8</v>
      </c>
      <c r="K211" s="114">
        <f t="shared" si="85"/>
        <v>193.8</v>
      </c>
      <c r="L211" s="114">
        <f t="shared" si="85"/>
        <v>193.8</v>
      </c>
      <c r="M211" s="114">
        <f t="shared" si="85"/>
        <v>193.8</v>
      </c>
      <c r="N211" s="114">
        <f t="shared" si="85"/>
        <v>193.8</v>
      </c>
      <c r="O211" s="114">
        <f t="shared" si="85"/>
        <v>193.8</v>
      </c>
      <c r="P211" s="114">
        <f t="shared" si="85"/>
        <v>193.8</v>
      </c>
      <c r="Q211" s="114">
        <f t="shared" si="85"/>
        <v>193.8</v>
      </c>
      <c r="R211" s="114">
        <f t="shared" si="85"/>
        <v>193.8</v>
      </c>
      <c r="S211" s="114">
        <f t="shared" si="85"/>
        <v>193.8</v>
      </c>
      <c r="T211" s="114">
        <f t="shared" si="85"/>
        <v>193.8</v>
      </c>
      <c r="U211" s="114">
        <f t="shared" si="85"/>
        <v>193.8</v>
      </c>
      <c r="V211" s="114">
        <f t="shared" si="85"/>
        <v>193.8</v>
      </c>
      <c r="W211" s="114">
        <f t="shared" si="85"/>
        <v>193.8</v>
      </c>
      <c r="X211" s="114">
        <f t="shared" si="85"/>
        <v>193.8</v>
      </c>
      <c r="Y211" s="114">
        <f t="shared" si="85"/>
        <v>193.8</v>
      </c>
      <c r="Z211" s="114">
        <f t="shared" si="85"/>
        <v>193.8</v>
      </c>
      <c r="AB211"/>
      <c r="AC211"/>
    </row>
    <row r="212" spans="2:29" s="266" customFormat="1">
      <c r="B212" s="359" t="s">
        <v>506</v>
      </c>
      <c r="C212" s="271" t="s">
        <v>193</v>
      </c>
      <c r="D212" s="114">
        <f>D200+D206</f>
        <v>31.444236</v>
      </c>
      <c r="E212" s="114">
        <f t="shared" ref="E212:Z212" si="86">E200+E206</f>
        <v>62.888472</v>
      </c>
      <c r="F212" s="114">
        <f t="shared" si="86"/>
        <v>122.711404</v>
      </c>
      <c r="G212" s="114">
        <f t="shared" si="86"/>
        <v>284.77473200000003</v>
      </c>
      <c r="H212" s="114">
        <f t="shared" si="86"/>
        <v>476.41277200000002</v>
      </c>
      <c r="I212" s="114">
        <f t="shared" si="86"/>
        <v>651.72253599999999</v>
      </c>
      <c r="J212" s="114">
        <f t="shared" si="86"/>
        <v>866.23087599999985</v>
      </c>
      <c r="K212" s="114">
        <f t="shared" si="86"/>
        <v>1055.86312</v>
      </c>
      <c r="L212" s="114">
        <f t="shared" si="86"/>
        <v>1165.2101279999999</v>
      </c>
      <c r="M212" s="114">
        <f t="shared" si="86"/>
        <v>1244.9824239999998</v>
      </c>
      <c r="N212" s="114">
        <f t="shared" si="86"/>
        <v>1309.63876</v>
      </c>
      <c r="O212" s="114">
        <f t="shared" si="86"/>
        <v>1335.0965200000001</v>
      </c>
      <c r="P212" s="114">
        <f t="shared" si="86"/>
        <v>1357.05168</v>
      </c>
      <c r="Q212" s="114">
        <f t="shared" si="86"/>
        <v>1357.05168</v>
      </c>
      <c r="R212" s="114">
        <f t="shared" si="86"/>
        <v>1357.05168</v>
      </c>
      <c r="S212" s="114">
        <f t="shared" si="86"/>
        <v>1357.05168</v>
      </c>
      <c r="T212" s="114">
        <f t="shared" si="86"/>
        <v>1357.05168</v>
      </c>
      <c r="U212" s="114">
        <f t="shared" si="86"/>
        <v>1357.05168</v>
      </c>
      <c r="V212" s="114">
        <f t="shared" si="86"/>
        <v>1357.05168</v>
      </c>
      <c r="W212" s="114">
        <f t="shared" si="86"/>
        <v>1357.05168</v>
      </c>
      <c r="X212" s="114">
        <f t="shared" si="86"/>
        <v>1357.05168</v>
      </c>
      <c r="Y212" s="114">
        <f t="shared" si="86"/>
        <v>1357.05168</v>
      </c>
      <c r="Z212" s="114">
        <f t="shared" si="86"/>
        <v>1357.05168</v>
      </c>
      <c r="AB212"/>
      <c r="AC212"/>
    </row>
    <row r="213" spans="2:29" s="357" customFormat="1">
      <c r="B213" s="368" t="s">
        <v>503</v>
      </c>
      <c r="C213" s="368" t="s">
        <v>193</v>
      </c>
      <c r="D213" s="361">
        <f>D201+D207</f>
        <v>120</v>
      </c>
      <c r="E213" s="361">
        <f t="shared" ref="E213:Z213" si="87">E201+E207</f>
        <v>131</v>
      </c>
      <c r="F213" s="361">
        <f t="shared" si="87"/>
        <v>143</v>
      </c>
      <c r="G213" s="361">
        <f t="shared" si="87"/>
        <v>148</v>
      </c>
      <c r="H213" s="361">
        <f t="shared" si="87"/>
        <v>148</v>
      </c>
      <c r="I213" s="361">
        <f t="shared" si="87"/>
        <v>154</v>
      </c>
      <c r="J213" s="361">
        <f t="shared" si="87"/>
        <v>168</v>
      </c>
      <c r="K213" s="361">
        <f t="shared" si="87"/>
        <v>168</v>
      </c>
      <c r="L213" s="361">
        <f t="shared" si="87"/>
        <v>168</v>
      </c>
      <c r="M213" s="361">
        <f t="shared" si="87"/>
        <v>167</v>
      </c>
      <c r="N213" s="361">
        <f t="shared" si="87"/>
        <v>167</v>
      </c>
      <c r="O213" s="361">
        <f t="shared" si="87"/>
        <v>167</v>
      </c>
      <c r="P213" s="361">
        <f t="shared" si="87"/>
        <v>166</v>
      </c>
      <c r="Q213" s="361">
        <f t="shared" si="87"/>
        <v>166</v>
      </c>
      <c r="R213" s="361">
        <f t="shared" si="87"/>
        <v>166</v>
      </c>
      <c r="S213" s="361">
        <f t="shared" si="87"/>
        <v>166</v>
      </c>
      <c r="T213" s="361">
        <f t="shared" si="87"/>
        <v>166</v>
      </c>
      <c r="U213" s="361">
        <f t="shared" si="87"/>
        <v>166</v>
      </c>
      <c r="V213" s="361">
        <f t="shared" si="87"/>
        <v>166</v>
      </c>
      <c r="W213" s="361">
        <f t="shared" si="87"/>
        <v>166</v>
      </c>
      <c r="X213" s="361">
        <f t="shared" si="87"/>
        <v>166</v>
      </c>
      <c r="Y213" s="361">
        <f t="shared" si="87"/>
        <v>166</v>
      </c>
      <c r="Z213" s="361">
        <f t="shared" si="87"/>
        <v>166</v>
      </c>
    </row>
    <row r="214" spans="2:29" s="266" customFormat="1">
      <c r="B214" s="260" t="s">
        <v>200</v>
      </c>
      <c r="C214" s="260" t="s">
        <v>193</v>
      </c>
      <c r="D214" s="173">
        <f>SUM(D211:D213)</f>
        <v>345.244236</v>
      </c>
      <c r="E214" s="363">
        <f t="shared" ref="E214:Z214" si="88">SUM(E211:E213)</f>
        <v>387.68847199999999</v>
      </c>
      <c r="F214" s="363">
        <f t="shared" si="88"/>
        <v>459.51140400000003</v>
      </c>
      <c r="G214" s="363">
        <f t="shared" si="88"/>
        <v>626.57473200000004</v>
      </c>
      <c r="H214" s="363">
        <f t="shared" si="88"/>
        <v>818.21277200000009</v>
      </c>
      <c r="I214" s="363">
        <f t="shared" si="88"/>
        <v>999.52253599999995</v>
      </c>
      <c r="J214" s="363">
        <f t="shared" si="88"/>
        <v>1228.0308759999998</v>
      </c>
      <c r="K214" s="363">
        <f t="shared" si="88"/>
        <v>1417.6631199999999</v>
      </c>
      <c r="L214" s="363">
        <f t="shared" si="88"/>
        <v>1527.0101279999999</v>
      </c>
      <c r="M214" s="363">
        <f t="shared" si="88"/>
        <v>1605.7824239999998</v>
      </c>
      <c r="N214" s="363">
        <f t="shared" si="88"/>
        <v>1670.43876</v>
      </c>
      <c r="O214" s="363">
        <f t="shared" si="88"/>
        <v>1695.89652</v>
      </c>
      <c r="P214" s="363">
        <f t="shared" si="88"/>
        <v>1716.85168</v>
      </c>
      <c r="Q214" s="363">
        <f t="shared" si="88"/>
        <v>1716.85168</v>
      </c>
      <c r="R214" s="363">
        <f t="shared" si="88"/>
        <v>1716.85168</v>
      </c>
      <c r="S214" s="363">
        <f t="shared" si="88"/>
        <v>1716.85168</v>
      </c>
      <c r="T214" s="363">
        <f t="shared" si="88"/>
        <v>1716.85168</v>
      </c>
      <c r="U214" s="363">
        <f t="shared" si="88"/>
        <v>1716.85168</v>
      </c>
      <c r="V214" s="363">
        <f t="shared" si="88"/>
        <v>1716.85168</v>
      </c>
      <c r="W214" s="363">
        <f t="shared" si="88"/>
        <v>1716.85168</v>
      </c>
      <c r="X214" s="363">
        <f t="shared" si="88"/>
        <v>1716.85168</v>
      </c>
      <c r="Y214" s="363">
        <f t="shared" si="88"/>
        <v>1716.85168</v>
      </c>
      <c r="Z214" s="363">
        <f t="shared" si="88"/>
        <v>1716.85168</v>
      </c>
      <c r="AB214"/>
      <c r="AC214"/>
    </row>
    <row r="215" spans="2:29" s="266" customFormat="1">
      <c r="D215" s="133"/>
      <c r="E215" s="133"/>
      <c r="F215" s="133"/>
      <c r="G215" s="133"/>
      <c r="H215" s="133"/>
      <c r="I215" s="133"/>
      <c r="J215" s="133"/>
      <c r="K215" s="133"/>
      <c r="L215" s="133"/>
      <c r="M215" s="133"/>
      <c r="N215" s="133"/>
      <c r="O215" s="133"/>
      <c r="P215" s="133"/>
      <c r="Q215" s="325"/>
      <c r="R215" s="325"/>
      <c r="S215" s="325"/>
      <c r="T215" s="325"/>
      <c r="U215" s="325"/>
      <c r="V215" s="325"/>
      <c r="W215" s="325"/>
      <c r="X215" s="325"/>
      <c r="Y215" s="325"/>
      <c r="Z215" s="325"/>
      <c r="AB215"/>
      <c r="AC215"/>
    </row>
    <row r="216" spans="2:29" s="266" customFormat="1">
      <c r="B216" s="269" t="s">
        <v>250</v>
      </c>
      <c r="C216" s="269" t="s">
        <v>1</v>
      </c>
      <c r="D216" s="270">
        <v>2018</v>
      </c>
      <c r="E216" s="270">
        <v>2019</v>
      </c>
      <c r="F216" s="270">
        <v>2020</v>
      </c>
      <c r="G216" s="270">
        <v>2021</v>
      </c>
      <c r="H216" s="270">
        <v>2022</v>
      </c>
      <c r="I216" s="270">
        <v>2023</v>
      </c>
      <c r="J216" s="270">
        <v>2024</v>
      </c>
      <c r="K216" s="270">
        <v>2025</v>
      </c>
      <c r="L216" s="270">
        <v>2026</v>
      </c>
      <c r="M216" s="270">
        <v>2027</v>
      </c>
      <c r="N216" s="270">
        <v>2028</v>
      </c>
      <c r="O216" s="270">
        <v>2029</v>
      </c>
      <c r="P216" s="270">
        <v>2030</v>
      </c>
      <c r="Q216" s="326">
        <v>2031</v>
      </c>
      <c r="R216" s="326">
        <v>2032</v>
      </c>
      <c r="S216" s="326">
        <v>2033</v>
      </c>
      <c r="T216" s="326">
        <v>2034</v>
      </c>
      <c r="U216" s="326">
        <v>2035</v>
      </c>
      <c r="V216" s="326">
        <v>2036</v>
      </c>
      <c r="W216" s="326">
        <v>2037</v>
      </c>
      <c r="X216" s="326">
        <v>2038</v>
      </c>
      <c r="Y216" s="326">
        <v>2039</v>
      </c>
      <c r="Z216" s="326">
        <v>2040</v>
      </c>
      <c r="AB216"/>
      <c r="AC216"/>
    </row>
    <row r="217" spans="2:29" s="266" customFormat="1">
      <c r="B217" s="269" t="s">
        <v>36</v>
      </c>
      <c r="C217" s="269"/>
      <c r="D217" s="434"/>
      <c r="E217" s="434"/>
      <c r="F217" s="434"/>
      <c r="G217" s="434"/>
      <c r="H217" s="434"/>
      <c r="I217" s="434"/>
      <c r="J217" s="434"/>
      <c r="K217" s="434"/>
      <c r="L217" s="434"/>
      <c r="M217" s="434"/>
      <c r="N217" s="434"/>
      <c r="O217" s="434"/>
      <c r="P217" s="434"/>
      <c r="Q217" s="434"/>
      <c r="R217" s="434"/>
      <c r="S217" s="434"/>
      <c r="T217" s="434"/>
      <c r="U217" s="434"/>
      <c r="V217" s="434"/>
      <c r="W217" s="434"/>
      <c r="X217" s="434"/>
      <c r="Y217" s="434"/>
      <c r="Z217" s="434"/>
      <c r="AB217"/>
      <c r="AC217"/>
    </row>
    <row r="218" spans="2:29" s="266" customFormat="1">
      <c r="B218" s="359" t="s">
        <v>505</v>
      </c>
      <c r="C218" s="271" t="s">
        <v>193</v>
      </c>
      <c r="D218" s="262">
        <f t="shared" ref="D218:Z218" si="89">D199*(1+HLOOKUP(D$175,Elforbrug_Nettab,2,FALSE))</f>
        <v>79.180000000000007</v>
      </c>
      <c r="E218" s="262">
        <f t="shared" si="89"/>
        <v>79.180000000000007</v>
      </c>
      <c r="F218" s="262">
        <f t="shared" si="89"/>
        <v>79.180000000000007</v>
      </c>
      <c r="G218" s="262">
        <f t="shared" si="89"/>
        <v>79.180000000000007</v>
      </c>
      <c r="H218" s="262">
        <f t="shared" si="89"/>
        <v>79.180000000000007</v>
      </c>
      <c r="I218" s="262">
        <f t="shared" si="89"/>
        <v>79.180000000000007</v>
      </c>
      <c r="J218" s="262">
        <f t="shared" si="89"/>
        <v>79.180000000000007</v>
      </c>
      <c r="K218" s="262">
        <f t="shared" si="89"/>
        <v>79.180000000000007</v>
      </c>
      <c r="L218" s="262">
        <f t="shared" si="89"/>
        <v>79.180000000000007</v>
      </c>
      <c r="M218" s="262">
        <f t="shared" si="89"/>
        <v>79.180000000000007</v>
      </c>
      <c r="N218" s="262">
        <f t="shared" si="89"/>
        <v>79.180000000000007</v>
      </c>
      <c r="O218" s="262">
        <f t="shared" si="89"/>
        <v>79.180000000000007</v>
      </c>
      <c r="P218" s="262">
        <f t="shared" si="89"/>
        <v>79.180000000000007</v>
      </c>
      <c r="Q218" s="262">
        <f t="shared" si="89"/>
        <v>79.180000000000007</v>
      </c>
      <c r="R218" s="262">
        <f t="shared" si="89"/>
        <v>79.180000000000007</v>
      </c>
      <c r="S218" s="262">
        <f t="shared" si="89"/>
        <v>79.180000000000007</v>
      </c>
      <c r="T218" s="262">
        <f t="shared" si="89"/>
        <v>79.180000000000007</v>
      </c>
      <c r="U218" s="262">
        <f t="shared" si="89"/>
        <v>79.180000000000007</v>
      </c>
      <c r="V218" s="262">
        <f t="shared" si="89"/>
        <v>79.180000000000007</v>
      </c>
      <c r="W218" s="262">
        <f t="shared" si="89"/>
        <v>79.180000000000007</v>
      </c>
      <c r="X218" s="262">
        <f t="shared" si="89"/>
        <v>79.180000000000007</v>
      </c>
      <c r="Y218" s="262">
        <f t="shared" si="89"/>
        <v>79.180000000000007</v>
      </c>
      <c r="Z218" s="262">
        <f t="shared" si="89"/>
        <v>79.180000000000007</v>
      </c>
      <c r="AB218"/>
      <c r="AC218"/>
    </row>
    <row r="219" spans="2:29" s="266" customFormat="1">
      <c r="B219" s="359" t="s">
        <v>506</v>
      </c>
      <c r="C219" s="271" t="s">
        <v>193</v>
      </c>
      <c r="D219" s="262">
        <f t="shared" ref="D219:Z220" si="90">D200*(1+HLOOKUP(D$175,Elforbrug_Nettab,2,FALSE))</f>
        <v>12.112815160000002</v>
      </c>
      <c r="E219" s="262">
        <f t="shared" si="90"/>
        <v>24.225630320000004</v>
      </c>
      <c r="F219" s="262">
        <f t="shared" si="90"/>
        <v>45.367935800000005</v>
      </c>
      <c r="G219" s="262">
        <f t="shared" si="90"/>
        <v>97.998004400000013</v>
      </c>
      <c r="H219" s="262">
        <f t="shared" si="90"/>
        <v>182.27301484</v>
      </c>
      <c r="I219" s="262">
        <f t="shared" si="90"/>
        <v>270.60928732000008</v>
      </c>
      <c r="J219" s="262">
        <f t="shared" si="90"/>
        <v>358.94555979999996</v>
      </c>
      <c r="K219" s="262">
        <f t="shared" si="90"/>
        <v>442.00012396000011</v>
      </c>
      <c r="L219" s="262">
        <f t="shared" si="90"/>
        <v>497.16550620000004</v>
      </c>
      <c r="M219" s="262">
        <f t="shared" si="90"/>
        <v>520.68594660000008</v>
      </c>
      <c r="N219" s="262">
        <f t="shared" si="90"/>
        <v>528.03230980000012</v>
      </c>
      <c r="O219" s="262">
        <f t="shared" si="90"/>
        <v>535.37867299999994</v>
      </c>
      <c r="P219" s="262">
        <f t="shared" si="90"/>
        <v>538.97725419999995</v>
      </c>
      <c r="Q219" s="262">
        <f t="shared" si="90"/>
        <v>538.97725419999995</v>
      </c>
      <c r="R219" s="262">
        <f t="shared" si="90"/>
        <v>538.97725419999995</v>
      </c>
      <c r="S219" s="262">
        <f t="shared" si="90"/>
        <v>538.97725419999995</v>
      </c>
      <c r="T219" s="262">
        <f t="shared" si="90"/>
        <v>538.97725419999995</v>
      </c>
      <c r="U219" s="262">
        <f t="shared" si="90"/>
        <v>538.97725419999995</v>
      </c>
      <c r="V219" s="262">
        <f t="shared" si="90"/>
        <v>538.97725419999995</v>
      </c>
      <c r="W219" s="262">
        <f t="shared" si="90"/>
        <v>538.97725419999995</v>
      </c>
      <c r="X219" s="262">
        <f t="shared" si="90"/>
        <v>538.97725419999995</v>
      </c>
      <c r="Y219" s="262">
        <f t="shared" si="90"/>
        <v>538.97725419999995</v>
      </c>
      <c r="Z219" s="262">
        <f t="shared" si="90"/>
        <v>538.97725419999995</v>
      </c>
      <c r="AB219"/>
      <c r="AC219"/>
    </row>
    <row r="220" spans="2:29" s="357" customFormat="1">
      <c r="B220" s="368" t="s">
        <v>503</v>
      </c>
      <c r="C220" s="368" t="s">
        <v>193</v>
      </c>
      <c r="D220" s="366">
        <f t="shared" si="90"/>
        <v>14.98</v>
      </c>
      <c r="E220" s="366">
        <f t="shared" si="90"/>
        <v>14.98</v>
      </c>
      <c r="F220" s="366">
        <f t="shared" si="90"/>
        <v>14.98</v>
      </c>
      <c r="G220" s="366">
        <f t="shared" si="90"/>
        <v>21.400000000000002</v>
      </c>
      <c r="H220" s="366">
        <f t="shared" si="90"/>
        <v>21.400000000000002</v>
      </c>
      <c r="I220" s="366">
        <f t="shared" si="90"/>
        <v>21.400000000000002</v>
      </c>
      <c r="J220" s="366">
        <f t="shared" si="90"/>
        <v>21.400000000000002</v>
      </c>
      <c r="K220" s="366">
        <f t="shared" si="90"/>
        <v>21.400000000000002</v>
      </c>
      <c r="L220" s="366">
        <f t="shared" si="90"/>
        <v>21.400000000000002</v>
      </c>
      <c r="M220" s="366">
        <f t="shared" si="90"/>
        <v>21.400000000000002</v>
      </c>
      <c r="N220" s="366">
        <f t="shared" si="90"/>
        <v>21.400000000000002</v>
      </c>
      <c r="O220" s="366">
        <f t="shared" si="90"/>
        <v>21.400000000000002</v>
      </c>
      <c r="P220" s="366">
        <f t="shared" si="90"/>
        <v>21.400000000000002</v>
      </c>
      <c r="Q220" s="366">
        <f t="shared" si="90"/>
        <v>21.400000000000002</v>
      </c>
      <c r="R220" s="366">
        <f t="shared" si="90"/>
        <v>21.400000000000002</v>
      </c>
      <c r="S220" s="366">
        <f t="shared" si="90"/>
        <v>21.400000000000002</v>
      </c>
      <c r="T220" s="366">
        <f t="shared" si="90"/>
        <v>21.400000000000002</v>
      </c>
      <c r="U220" s="366">
        <f t="shared" si="90"/>
        <v>21.400000000000002</v>
      </c>
      <c r="V220" s="366">
        <f t="shared" si="90"/>
        <v>21.400000000000002</v>
      </c>
      <c r="W220" s="366">
        <f t="shared" si="90"/>
        <v>21.400000000000002</v>
      </c>
      <c r="X220" s="366">
        <f t="shared" si="90"/>
        <v>21.400000000000002</v>
      </c>
      <c r="Y220" s="366">
        <f t="shared" si="90"/>
        <v>21.400000000000002</v>
      </c>
      <c r="Z220" s="366">
        <f t="shared" si="90"/>
        <v>21.400000000000002</v>
      </c>
    </row>
    <row r="221" spans="2:29" s="266" customFormat="1">
      <c r="B221" s="269" t="s">
        <v>449</v>
      </c>
      <c r="C221" s="56" t="s">
        <v>193</v>
      </c>
      <c r="D221" s="263">
        <f>SUM(D218:D220)</f>
        <v>106.27281516000001</v>
      </c>
      <c r="E221" s="367">
        <f t="shared" ref="E221:Z221" si="91">SUM(E218:E220)</f>
        <v>118.38563032000002</v>
      </c>
      <c r="F221" s="367">
        <f t="shared" si="91"/>
        <v>139.52793579999999</v>
      </c>
      <c r="G221" s="367">
        <f t="shared" si="91"/>
        <v>198.57800440000003</v>
      </c>
      <c r="H221" s="367">
        <f t="shared" si="91"/>
        <v>282.85301484000001</v>
      </c>
      <c r="I221" s="367">
        <f t="shared" si="91"/>
        <v>371.18928732000006</v>
      </c>
      <c r="J221" s="367">
        <f t="shared" si="91"/>
        <v>459.52555979999994</v>
      </c>
      <c r="K221" s="367">
        <f t="shared" si="91"/>
        <v>542.58012396000015</v>
      </c>
      <c r="L221" s="367">
        <f t="shared" si="91"/>
        <v>597.74550620000002</v>
      </c>
      <c r="M221" s="367">
        <f t="shared" si="91"/>
        <v>621.26594660000012</v>
      </c>
      <c r="N221" s="367">
        <f t="shared" si="91"/>
        <v>628.61230980000016</v>
      </c>
      <c r="O221" s="367">
        <f t="shared" si="91"/>
        <v>635.95867299999998</v>
      </c>
      <c r="P221" s="367">
        <f t="shared" si="91"/>
        <v>639.55725419999987</v>
      </c>
      <c r="Q221" s="367">
        <f t="shared" si="91"/>
        <v>639.55725419999987</v>
      </c>
      <c r="R221" s="367">
        <f t="shared" si="91"/>
        <v>639.55725419999987</v>
      </c>
      <c r="S221" s="367">
        <f t="shared" si="91"/>
        <v>639.55725419999987</v>
      </c>
      <c r="T221" s="367">
        <f t="shared" si="91"/>
        <v>639.55725419999987</v>
      </c>
      <c r="U221" s="367">
        <f t="shared" si="91"/>
        <v>639.55725419999987</v>
      </c>
      <c r="V221" s="367">
        <f t="shared" si="91"/>
        <v>639.55725419999987</v>
      </c>
      <c r="W221" s="367">
        <f t="shared" si="91"/>
        <v>639.55725419999987</v>
      </c>
      <c r="X221" s="367">
        <f t="shared" si="91"/>
        <v>639.55725419999987</v>
      </c>
      <c r="Y221" s="367">
        <f t="shared" si="91"/>
        <v>639.55725419999987</v>
      </c>
      <c r="Z221" s="367">
        <f t="shared" si="91"/>
        <v>639.55725419999987</v>
      </c>
      <c r="AB221"/>
      <c r="AC221"/>
    </row>
    <row r="222" spans="2:29" s="266" customFormat="1">
      <c r="Q222" s="166"/>
      <c r="R222" s="166"/>
      <c r="S222" s="166"/>
      <c r="T222" s="166"/>
      <c r="U222" s="166"/>
      <c r="V222" s="166"/>
      <c r="W222" s="166"/>
      <c r="X222" s="166"/>
      <c r="Y222" s="166"/>
      <c r="Z222" s="166"/>
      <c r="AB222"/>
      <c r="AC222"/>
    </row>
    <row r="223" spans="2:29" s="266" customFormat="1">
      <c r="B223" s="269" t="s">
        <v>39</v>
      </c>
      <c r="C223" s="269"/>
      <c r="D223" s="434"/>
      <c r="E223" s="434"/>
      <c r="F223" s="434"/>
      <c r="G223" s="434"/>
      <c r="H223" s="434"/>
      <c r="I223" s="434"/>
      <c r="J223" s="434"/>
      <c r="K223" s="434"/>
      <c r="L223" s="434"/>
      <c r="M223" s="434"/>
      <c r="N223" s="434"/>
      <c r="O223" s="434"/>
      <c r="P223" s="434"/>
      <c r="Q223" s="434"/>
      <c r="R223" s="434"/>
      <c r="S223" s="434"/>
      <c r="T223" s="434"/>
      <c r="U223" s="434"/>
      <c r="V223" s="434"/>
      <c r="W223" s="434"/>
      <c r="X223" s="434"/>
      <c r="Y223" s="434"/>
      <c r="Z223" s="434"/>
      <c r="AB223"/>
      <c r="AC223"/>
    </row>
    <row r="224" spans="2:29" s="266" customFormat="1">
      <c r="B224" s="359" t="s">
        <v>505</v>
      </c>
      <c r="C224" s="271" t="s">
        <v>193</v>
      </c>
      <c r="D224" s="262">
        <f t="shared" ref="D224:Z224" si="92">D205*(1+HLOOKUP(D$175,Elforbrug_Nettab,3,FALSE))</f>
        <v>126.98800000000001</v>
      </c>
      <c r="E224" s="262">
        <f t="shared" si="92"/>
        <v>126.98800000000001</v>
      </c>
      <c r="F224" s="262">
        <f t="shared" si="92"/>
        <v>126.98800000000001</v>
      </c>
      <c r="G224" s="262">
        <f t="shared" si="92"/>
        <v>126.98800000000001</v>
      </c>
      <c r="H224" s="262">
        <f t="shared" si="92"/>
        <v>126.98800000000001</v>
      </c>
      <c r="I224" s="262">
        <f t="shared" si="92"/>
        <v>126.98800000000001</v>
      </c>
      <c r="J224" s="262">
        <f t="shared" si="92"/>
        <v>126.98800000000001</v>
      </c>
      <c r="K224" s="262">
        <f t="shared" si="92"/>
        <v>126.98800000000001</v>
      </c>
      <c r="L224" s="262">
        <f t="shared" si="92"/>
        <v>126.98800000000001</v>
      </c>
      <c r="M224" s="262">
        <f t="shared" si="92"/>
        <v>126.98800000000001</v>
      </c>
      <c r="N224" s="262">
        <f t="shared" si="92"/>
        <v>126.98800000000001</v>
      </c>
      <c r="O224" s="262">
        <f t="shared" si="92"/>
        <v>126.98800000000001</v>
      </c>
      <c r="P224" s="262">
        <f t="shared" si="92"/>
        <v>126.98800000000001</v>
      </c>
      <c r="Q224" s="262">
        <f t="shared" si="92"/>
        <v>126.98800000000001</v>
      </c>
      <c r="R224" s="262">
        <f t="shared" si="92"/>
        <v>126.98800000000001</v>
      </c>
      <c r="S224" s="262">
        <f t="shared" si="92"/>
        <v>126.98800000000001</v>
      </c>
      <c r="T224" s="262">
        <f t="shared" si="92"/>
        <v>126.98800000000001</v>
      </c>
      <c r="U224" s="262">
        <f t="shared" si="92"/>
        <v>126.98800000000001</v>
      </c>
      <c r="V224" s="262">
        <f t="shared" si="92"/>
        <v>126.98800000000001</v>
      </c>
      <c r="W224" s="262">
        <f t="shared" si="92"/>
        <v>126.98800000000001</v>
      </c>
      <c r="X224" s="262">
        <f t="shared" si="92"/>
        <v>126.98800000000001</v>
      </c>
      <c r="Y224" s="262">
        <f t="shared" si="92"/>
        <v>126.98800000000001</v>
      </c>
      <c r="Z224" s="262">
        <f t="shared" si="92"/>
        <v>126.98800000000001</v>
      </c>
      <c r="AB224"/>
      <c r="AC224"/>
    </row>
    <row r="225" spans="1:29" s="266" customFormat="1">
      <c r="B225" s="359" t="s">
        <v>506</v>
      </c>
      <c r="C225" s="271" t="s">
        <v>193</v>
      </c>
      <c r="D225" s="262">
        <f t="shared" ref="D225:Z226" si="93">D206*(1+HLOOKUP(D$175,Elforbrug_Nettab,3,FALSE))</f>
        <v>21.331278879999999</v>
      </c>
      <c r="E225" s="262">
        <f t="shared" si="93"/>
        <v>42.662557759999999</v>
      </c>
      <c r="F225" s="262">
        <f t="shared" si="93"/>
        <v>85.130151840000011</v>
      </c>
      <c r="G225" s="262">
        <f t="shared" si="93"/>
        <v>204.77908072000002</v>
      </c>
      <c r="H225" s="262">
        <f t="shared" si="93"/>
        <v>324.42800960000005</v>
      </c>
      <c r="I225" s="262">
        <f t="shared" si="93"/>
        <v>422.74565959999995</v>
      </c>
      <c r="J225" s="262">
        <f t="shared" si="93"/>
        <v>562.61380015999987</v>
      </c>
      <c r="K225" s="262">
        <f t="shared" si="93"/>
        <v>681.34562552000011</v>
      </c>
      <c r="L225" s="262">
        <f t="shared" si="93"/>
        <v>742.60363608</v>
      </c>
      <c r="M225" s="262">
        <f t="shared" si="93"/>
        <v>803.86164663999989</v>
      </c>
      <c r="N225" s="262">
        <f t="shared" si="93"/>
        <v>865.11965720000001</v>
      </c>
      <c r="O225" s="262">
        <f t="shared" si="93"/>
        <v>884.82717720000005</v>
      </c>
      <c r="P225" s="262">
        <f t="shared" si="93"/>
        <v>904.5346972000001</v>
      </c>
      <c r="Q225" s="262">
        <f t="shared" si="93"/>
        <v>904.5346972000001</v>
      </c>
      <c r="R225" s="262">
        <f t="shared" si="93"/>
        <v>904.5346972000001</v>
      </c>
      <c r="S225" s="262">
        <f t="shared" si="93"/>
        <v>904.5346972000001</v>
      </c>
      <c r="T225" s="262">
        <f t="shared" si="93"/>
        <v>904.5346972000001</v>
      </c>
      <c r="U225" s="262">
        <f t="shared" si="93"/>
        <v>904.5346972000001</v>
      </c>
      <c r="V225" s="262">
        <f t="shared" si="93"/>
        <v>904.5346972000001</v>
      </c>
      <c r="W225" s="262">
        <f t="shared" si="93"/>
        <v>904.5346972000001</v>
      </c>
      <c r="X225" s="262">
        <f t="shared" si="93"/>
        <v>904.5346972000001</v>
      </c>
      <c r="Y225" s="262">
        <f t="shared" si="93"/>
        <v>904.5346972000001</v>
      </c>
      <c r="Z225" s="262">
        <f t="shared" si="93"/>
        <v>904.5346972000001</v>
      </c>
      <c r="AB225"/>
      <c r="AC225"/>
    </row>
    <row r="226" spans="1:29" s="357" customFormat="1">
      <c r="B226" s="368" t="s">
        <v>503</v>
      </c>
      <c r="C226" s="368" t="s">
        <v>193</v>
      </c>
      <c r="D226" s="366">
        <f t="shared" si="93"/>
        <v>112.36</v>
      </c>
      <c r="E226" s="366">
        <f t="shared" si="93"/>
        <v>124.02000000000001</v>
      </c>
      <c r="F226" s="366">
        <f t="shared" si="93"/>
        <v>136.74</v>
      </c>
      <c r="G226" s="366">
        <f t="shared" si="93"/>
        <v>135.68</v>
      </c>
      <c r="H226" s="366">
        <f t="shared" si="93"/>
        <v>135.68</v>
      </c>
      <c r="I226" s="366">
        <f t="shared" si="93"/>
        <v>142.04000000000002</v>
      </c>
      <c r="J226" s="366">
        <f t="shared" si="93"/>
        <v>156.88</v>
      </c>
      <c r="K226" s="366">
        <f t="shared" si="93"/>
        <v>156.88</v>
      </c>
      <c r="L226" s="366">
        <f t="shared" si="93"/>
        <v>156.88</v>
      </c>
      <c r="M226" s="366">
        <f t="shared" si="93"/>
        <v>155.82000000000002</v>
      </c>
      <c r="N226" s="366">
        <f t="shared" si="93"/>
        <v>155.82000000000002</v>
      </c>
      <c r="O226" s="366">
        <f t="shared" si="93"/>
        <v>155.82000000000002</v>
      </c>
      <c r="P226" s="366">
        <f t="shared" si="93"/>
        <v>154.76000000000002</v>
      </c>
      <c r="Q226" s="366">
        <f t="shared" si="93"/>
        <v>154.76000000000002</v>
      </c>
      <c r="R226" s="366">
        <f t="shared" si="93"/>
        <v>154.76000000000002</v>
      </c>
      <c r="S226" s="366">
        <f t="shared" si="93"/>
        <v>154.76000000000002</v>
      </c>
      <c r="T226" s="366">
        <f t="shared" si="93"/>
        <v>154.76000000000002</v>
      </c>
      <c r="U226" s="366">
        <f t="shared" si="93"/>
        <v>154.76000000000002</v>
      </c>
      <c r="V226" s="366">
        <f t="shared" si="93"/>
        <v>154.76000000000002</v>
      </c>
      <c r="W226" s="366">
        <f t="shared" si="93"/>
        <v>154.76000000000002</v>
      </c>
      <c r="X226" s="366">
        <f t="shared" si="93"/>
        <v>154.76000000000002</v>
      </c>
      <c r="Y226" s="366">
        <f t="shared" si="93"/>
        <v>154.76000000000002</v>
      </c>
      <c r="Z226" s="366">
        <f t="shared" si="93"/>
        <v>154.76000000000002</v>
      </c>
    </row>
    <row r="227" spans="1:29" s="266" customFormat="1">
      <c r="B227" s="269" t="s">
        <v>450</v>
      </c>
      <c r="C227" s="56" t="s">
        <v>193</v>
      </c>
      <c r="D227" s="263">
        <f>SUM(D224:D226)</f>
        <v>260.67927888000003</v>
      </c>
      <c r="E227" s="367">
        <f t="shared" ref="E227:Z227" si="94">SUM(E224:E226)</f>
        <v>293.67055776000007</v>
      </c>
      <c r="F227" s="367">
        <f t="shared" si="94"/>
        <v>348.85815184</v>
      </c>
      <c r="G227" s="367">
        <f t="shared" si="94"/>
        <v>467.44708072000003</v>
      </c>
      <c r="H227" s="367">
        <f t="shared" si="94"/>
        <v>587.09600960000012</v>
      </c>
      <c r="I227" s="367">
        <f t="shared" si="94"/>
        <v>691.77365959999997</v>
      </c>
      <c r="J227" s="367">
        <f t="shared" si="94"/>
        <v>846.48180015999992</v>
      </c>
      <c r="K227" s="367">
        <f t="shared" si="94"/>
        <v>965.21362552000016</v>
      </c>
      <c r="L227" s="367">
        <f t="shared" si="94"/>
        <v>1026.4716360800001</v>
      </c>
      <c r="M227" s="367">
        <f t="shared" si="94"/>
        <v>1086.6696466399999</v>
      </c>
      <c r="N227" s="367">
        <f t="shared" si="94"/>
        <v>1147.9276572000001</v>
      </c>
      <c r="O227" s="367">
        <f t="shared" si="94"/>
        <v>1167.6351772</v>
      </c>
      <c r="P227" s="367">
        <f t="shared" si="94"/>
        <v>1186.2826972</v>
      </c>
      <c r="Q227" s="367">
        <f t="shared" si="94"/>
        <v>1186.2826972</v>
      </c>
      <c r="R227" s="367">
        <f t="shared" si="94"/>
        <v>1186.2826972</v>
      </c>
      <c r="S227" s="367">
        <f t="shared" si="94"/>
        <v>1186.2826972</v>
      </c>
      <c r="T227" s="367">
        <f t="shared" si="94"/>
        <v>1186.2826972</v>
      </c>
      <c r="U227" s="367">
        <f t="shared" si="94"/>
        <v>1186.2826972</v>
      </c>
      <c r="V227" s="367">
        <f t="shared" si="94"/>
        <v>1186.2826972</v>
      </c>
      <c r="W227" s="367">
        <f t="shared" si="94"/>
        <v>1186.2826972</v>
      </c>
      <c r="X227" s="367">
        <f t="shared" si="94"/>
        <v>1186.2826972</v>
      </c>
      <c r="Y227" s="367">
        <f t="shared" si="94"/>
        <v>1186.2826972</v>
      </c>
      <c r="Z227" s="367">
        <f t="shared" si="94"/>
        <v>1186.2826972</v>
      </c>
    </row>
    <row r="228" spans="1:29" s="266" customFormat="1">
      <c r="Q228" s="166"/>
      <c r="R228" s="166"/>
      <c r="S228" s="166"/>
      <c r="T228" s="166"/>
      <c r="U228" s="166"/>
      <c r="V228" s="166"/>
      <c r="W228" s="166"/>
      <c r="X228" s="166"/>
      <c r="Y228" s="166"/>
      <c r="Z228" s="166"/>
    </row>
    <row r="229" spans="1:29" s="266" customFormat="1">
      <c r="B229" s="267" t="s">
        <v>208</v>
      </c>
      <c r="D229" s="434"/>
      <c r="E229" s="434"/>
      <c r="F229" s="434"/>
      <c r="G229" s="434"/>
      <c r="H229" s="434"/>
      <c r="I229" s="434"/>
      <c r="J229" s="434"/>
      <c r="K229" s="434"/>
      <c r="L229" s="434"/>
      <c r="M229" s="434"/>
      <c r="N229" s="434"/>
      <c r="O229" s="434"/>
      <c r="P229" s="434"/>
      <c r="Q229" s="434"/>
      <c r="R229" s="434"/>
      <c r="S229" s="434"/>
      <c r="T229" s="434"/>
      <c r="U229" s="434"/>
      <c r="V229" s="434"/>
      <c r="W229" s="434"/>
      <c r="X229" s="434"/>
      <c r="Y229" s="434"/>
      <c r="Z229" s="434"/>
    </row>
    <row r="230" spans="1:29" s="266" customFormat="1">
      <c r="B230" s="359" t="s">
        <v>505</v>
      </c>
      <c r="C230" s="271" t="s">
        <v>193</v>
      </c>
      <c r="D230" s="262">
        <f t="shared" ref="D230:Z230" si="95">D218+D224</f>
        <v>206.16800000000001</v>
      </c>
      <c r="E230" s="262">
        <f t="shared" si="95"/>
        <v>206.16800000000001</v>
      </c>
      <c r="F230" s="262">
        <f t="shared" si="95"/>
        <v>206.16800000000001</v>
      </c>
      <c r="G230" s="262">
        <f t="shared" si="95"/>
        <v>206.16800000000001</v>
      </c>
      <c r="H230" s="262">
        <f t="shared" si="95"/>
        <v>206.16800000000001</v>
      </c>
      <c r="I230" s="262">
        <f t="shared" si="95"/>
        <v>206.16800000000001</v>
      </c>
      <c r="J230" s="262">
        <f t="shared" si="95"/>
        <v>206.16800000000001</v>
      </c>
      <c r="K230" s="262">
        <f t="shared" si="95"/>
        <v>206.16800000000001</v>
      </c>
      <c r="L230" s="262">
        <f t="shared" si="95"/>
        <v>206.16800000000001</v>
      </c>
      <c r="M230" s="262">
        <f t="shared" si="95"/>
        <v>206.16800000000001</v>
      </c>
      <c r="N230" s="262">
        <f t="shared" si="95"/>
        <v>206.16800000000001</v>
      </c>
      <c r="O230" s="262">
        <f t="shared" si="95"/>
        <v>206.16800000000001</v>
      </c>
      <c r="P230" s="262">
        <f t="shared" si="95"/>
        <v>206.16800000000001</v>
      </c>
      <c r="Q230" s="322">
        <f t="shared" si="95"/>
        <v>206.16800000000001</v>
      </c>
      <c r="R230" s="322">
        <f t="shared" si="95"/>
        <v>206.16800000000001</v>
      </c>
      <c r="S230" s="322">
        <f t="shared" si="95"/>
        <v>206.16800000000001</v>
      </c>
      <c r="T230" s="322">
        <f t="shared" si="95"/>
        <v>206.16800000000001</v>
      </c>
      <c r="U230" s="322">
        <f t="shared" si="95"/>
        <v>206.16800000000001</v>
      </c>
      <c r="V230" s="322">
        <f t="shared" si="95"/>
        <v>206.16800000000001</v>
      </c>
      <c r="W230" s="322">
        <f t="shared" si="95"/>
        <v>206.16800000000001</v>
      </c>
      <c r="X230" s="322">
        <f t="shared" si="95"/>
        <v>206.16800000000001</v>
      </c>
      <c r="Y230" s="322">
        <f t="shared" si="95"/>
        <v>206.16800000000001</v>
      </c>
      <c r="Z230" s="322">
        <f t="shared" si="95"/>
        <v>206.16800000000001</v>
      </c>
    </row>
    <row r="231" spans="1:29" s="266" customFormat="1">
      <c r="B231" s="359" t="s">
        <v>506</v>
      </c>
      <c r="C231" s="271" t="s">
        <v>193</v>
      </c>
      <c r="D231" s="262">
        <f t="shared" ref="D231:Z232" si="96">D219+D225</f>
        <v>33.444094040000003</v>
      </c>
      <c r="E231" s="262">
        <f t="shared" si="96"/>
        <v>66.888188080000006</v>
      </c>
      <c r="F231" s="262">
        <f t="shared" si="96"/>
        <v>130.49808764000002</v>
      </c>
      <c r="G231" s="262">
        <f t="shared" si="96"/>
        <v>302.77708512000004</v>
      </c>
      <c r="H231" s="262">
        <f t="shared" si="96"/>
        <v>506.70102444000008</v>
      </c>
      <c r="I231" s="262">
        <f t="shared" si="96"/>
        <v>693.35494691999997</v>
      </c>
      <c r="J231" s="262">
        <f t="shared" si="96"/>
        <v>921.55935995999982</v>
      </c>
      <c r="K231" s="262">
        <f t="shared" si="96"/>
        <v>1123.3457494800002</v>
      </c>
      <c r="L231" s="262">
        <f t="shared" si="96"/>
        <v>1239.7691422800001</v>
      </c>
      <c r="M231" s="262">
        <f t="shared" si="96"/>
        <v>1324.54759324</v>
      </c>
      <c r="N231" s="262">
        <f t="shared" si="96"/>
        <v>1393.1519670000002</v>
      </c>
      <c r="O231" s="262">
        <f t="shared" si="96"/>
        <v>1420.2058502</v>
      </c>
      <c r="P231" s="262">
        <f t="shared" si="96"/>
        <v>1443.5119514</v>
      </c>
      <c r="Q231" s="322">
        <f t="shared" si="96"/>
        <v>1443.5119514</v>
      </c>
      <c r="R231" s="322">
        <f t="shared" si="96"/>
        <v>1443.5119514</v>
      </c>
      <c r="S231" s="322">
        <f t="shared" si="96"/>
        <v>1443.5119514</v>
      </c>
      <c r="T231" s="322">
        <f t="shared" si="96"/>
        <v>1443.5119514</v>
      </c>
      <c r="U231" s="322">
        <f t="shared" si="96"/>
        <v>1443.5119514</v>
      </c>
      <c r="V231" s="322">
        <f t="shared" si="96"/>
        <v>1443.5119514</v>
      </c>
      <c r="W231" s="322">
        <f t="shared" si="96"/>
        <v>1443.5119514</v>
      </c>
      <c r="X231" s="322">
        <f t="shared" si="96"/>
        <v>1443.5119514</v>
      </c>
      <c r="Y231" s="322">
        <f t="shared" si="96"/>
        <v>1443.5119514</v>
      </c>
      <c r="Z231" s="322">
        <f t="shared" si="96"/>
        <v>1443.5119514</v>
      </c>
    </row>
    <row r="232" spans="1:29" s="357" customFormat="1">
      <c r="B232" s="368" t="s">
        <v>503</v>
      </c>
      <c r="C232" s="368" t="s">
        <v>193</v>
      </c>
      <c r="D232" s="366">
        <f t="shared" si="96"/>
        <v>127.34</v>
      </c>
      <c r="E232" s="366">
        <f t="shared" si="96"/>
        <v>139</v>
      </c>
      <c r="F232" s="366">
        <f t="shared" si="96"/>
        <v>151.72</v>
      </c>
      <c r="G232" s="366">
        <f t="shared" si="96"/>
        <v>157.08000000000001</v>
      </c>
      <c r="H232" s="366">
        <f t="shared" si="96"/>
        <v>157.08000000000001</v>
      </c>
      <c r="I232" s="366">
        <f t="shared" si="96"/>
        <v>163.44000000000003</v>
      </c>
      <c r="J232" s="366">
        <f t="shared" si="96"/>
        <v>178.28</v>
      </c>
      <c r="K232" s="366">
        <f t="shared" si="96"/>
        <v>178.28</v>
      </c>
      <c r="L232" s="366">
        <f t="shared" si="96"/>
        <v>178.28</v>
      </c>
      <c r="M232" s="366">
        <f t="shared" si="96"/>
        <v>177.22000000000003</v>
      </c>
      <c r="N232" s="366">
        <f t="shared" si="96"/>
        <v>177.22000000000003</v>
      </c>
      <c r="O232" s="366">
        <f t="shared" si="96"/>
        <v>177.22000000000003</v>
      </c>
      <c r="P232" s="366">
        <f t="shared" si="96"/>
        <v>176.16000000000003</v>
      </c>
      <c r="Q232" s="370">
        <f t="shared" si="96"/>
        <v>176.16000000000003</v>
      </c>
      <c r="R232" s="370">
        <f t="shared" si="96"/>
        <v>176.16000000000003</v>
      </c>
      <c r="S232" s="370">
        <f t="shared" si="96"/>
        <v>176.16000000000003</v>
      </c>
      <c r="T232" s="370">
        <f t="shared" si="96"/>
        <v>176.16000000000003</v>
      </c>
      <c r="U232" s="370">
        <f t="shared" si="96"/>
        <v>176.16000000000003</v>
      </c>
      <c r="V232" s="370">
        <f t="shared" si="96"/>
        <v>176.16000000000003</v>
      </c>
      <c r="W232" s="370">
        <f t="shared" si="96"/>
        <v>176.16000000000003</v>
      </c>
      <c r="X232" s="370">
        <f t="shared" si="96"/>
        <v>176.16000000000003</v>
      </c>
      <c r="Y232" s="370">
        <f t="shared" si="96"/>
        <v>176.16000000000003</v>
      </c>
      <c r="Z232" s="370">
        <f t="shared" si="96"/>
        <v>176.16000000000003</v>
      </c>
    </row>
    <row r="233" spans="1:29" s="306" customFormat="1">
      <c r="A233" s="266"/>
      <c r="B233" s="260" t="s">
        <v>200</v>
      </c>
      <c r="C233" s="260" t="s">
        <v>193</v>
      </c>
      <c r="D233" s="318">
        <f>SUM(D230:D232)</f>
        <v>366.95209404000002</v>
      </c>
      <c r="E233" s="369">
        <f t="shared" ref="E233:Z233" si="97">SUM(E230:E232)</f>
        <v>412.05618808000003</v>
      </c>
      <c r="F233" s="369">
        <f t="shared" si="97"/>
        <v>488.38608764000003</v>
      </c>
      <c r="G233" s="369">
        <f t="shared" si="97"/>
        <v>666.02508512000009</v>
      </c>
      <c r="H233" s="369">
        <f t="shared" si="97"/>
        <v>869.94902444000013</v>
      </c>
      <c r="I233" s="369">
        <f t="shared" si="97"/>
        <v>1062.9629469199999</v>
      </c>
      <c r="J233" s="369">
        <f t="shared" si="97"/>
        <v>1306.0073599599998</v>
      </c>
      <c r="K233" s="369">
        <f t="shared" si="97"/>
        <v>1507.7937494800001</v>
      </c>
      <c r="L233" s="369">
        <f t="shared" si="97"/>
        <v>1624.21714228</v>
      </c>
      <c r="M233" s="369">
        <f t="shared" si="97"/>
        <v>1707.9355932400001</v>
      </c>
      <c r="N233" s="369">
        <f t="shared" si="97"/>
        <v>1776.5399670000004</v>
      </c>
      <c r="O233" s="369">
        <f t="shared" si="97"/>
        <v>1803.5938502000001</v>
      </c>
      <c r="P233" s="369">
        <f t="shared" si="97"/>
        <v>1825.8399514</v>
      </c>
      <c r="Q233" s="369">
        <f t="shared" si="97"/>
        <v>1825.8399514</v>
      </c>
      <c r="R233" s="369">
        <f t="shared" si="97"/>
        <v>1825.8399514</v>
      </c>
      <c r="S233" s="369">
        <f t="shared" si="97"/>
        <v>1825.8399514</v>
      </c>
      <c r="T233" s="369">
        <f t="shared" si="97"/>
        <v>1825.8399514</v>
      </c>
      <c r="U233" s="369">
        <f t="shared" si="97"/>
        <v>1825.8399514</v>
      </c>
      <c r="V233" s="369">
        <f t="shared" si="97"/>
        <v>1825.8399514</v>
      </c>
      <c r="W233" s="369">
        <f t="shared" si="97"/>
        <v>1825.8399514</v>
      </c>
      <c r="X233" s="369">
        <f t="shared" si="97"/>
        <v>1825.8399514</v>
      </c>
      <c r="Y233" s="369">
        <f t="shared" si="97"/>
        <v>1825.8399514</v>
      </c>
      <c r="Z233" s="369">
        <f t="shared" si="97"/>
        <v>1825.8399514</v>
      </c>
    </row>
    <row r="234" spans="1:29">
      <c r="A234" s="266"/>
      <c r="B234" s="266"/>
      <c r="C234" s="266"/>
      <c r="D234" s="266"/>
      <c r="E234" s="266"/>
      <c r="F234" s="266"/>
      <c r="G234" s="266"/>
      <c r="H234" s="266"/>
      <c r="I234" s="266"/>
      <c r="J234" s="266"/>
      <c r="K234" s="266"/>
      <c r="L234" s="266"/>
      <c r="M234" s="266"/>
      <c r="N234" s="266"/>
      <c r="O234" s="266"/>
      <c r="P234" s="266"/>
      <c r="Q234" s="266"/>
      <c r="R234" s="266"/>
      <c r="S234" s="266"/>
      <c r="T234" s="266"/>
      <c r="U234" s="266"/>
      <c r="V234" s="266"/>
      <c r="W234" s="266"/>
      <c r="X234" s="266"/>
      <c r="Y234" s="266"/>
      <c r="Z234" s="266"/>
      <c r="AA234" s="266"/>
    </row>
    <row r="235" spans="1:29">
      <c r="A235" s="266"/>
      <c r="B235" s="266"/>
      <c r="C235" s="266"/>
      <c r="D235" s="266"/>
      <c r="E235" s="266"/>
      <c r="F235" s="266"/>
      <c r="G235" s="266"/>
      <c r="H235" s="266"/>
      <c r="I235" s="266"/>
      <c r="J235" s="266"/>
      <c r="K235" s="266"/>
      <c r="L235" s="266"/>
      <c r="M235" s="266"/>
      <c r="N235" s="266"/>
      <c r="O235" s="266"/>
      <c r="P235" s="266"/>
      <c r="Q235" s="266"/>
      <c r="R235" s="266"/>
      <c r="S235" s="266"/>
      <c r="T235" s="266"/>
      <c r="U235" s="266"/>
      <c r="V235" s="266"/>
      <c r="W235" s="266"/>
      <c r="X235" s="266"/>
      <c r="Y235" s="266"/>
      <c r="Z235" s="266"/>
      <c r="AA235" s="266"/>
    </row>
    <row r="236" spans="1:29">
      <c r="A236" s="63"/>
      <c r="B236" s="63" t="s">
        <v>248</v>
      </c>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row>
    <row r="237" spans="1:29">
      <c r="Y237" s="294"/>
      <c r="Z237" s="294"/>
      <c r="AA237" s="294"/>
      <c r="AB237" s="12"/>
    </row>
    <row r="238" spans="1:29">
      <c r="B238" s="56" t="s">
        <v>234</v>
      </c>
      <c r="C238" s="56" t="s">
        <v>1</v>
      </c>
      <c r="D238" s="67">
        <f t="shared" ref="D238:Z238" si="98">D$20</f>
        <v>2018</v>
      </c>
      <c r="E238" s="67">
        <f t="shared" si="98"/>
        <v>2019</v>
      </c>
      <c r="F238" s="67">
        <f t="shared" si="98"/>
        <v>2020</v>
      </c>
      <c r="G238" s="67">
        <f t="shared" si="98"/>
        <v>2021</v>
      </c>
      <c r="H238" s="67">
        <f t="shared" si="98"/>
        <v>2022</v>
      </c>
      <c r="I238" s="67">
        <f t="shared" si="98"/>
        <v>2023</v>
      </c>
      <c r="J238" s="67">
        <f t="shared" si="98"/>
        <v>2024</v>
      </c>
      <c r="K238" s="67">
        <f t="shared" si="98"/>
        <v>2025</v>
      </c>
      <c r="L238" s="67">
        <f t="shared" si="98"/>
        <v>2026</v>
      </c>
      <c r="M238" s="67">
        <f t="shared" si="98"/>
        <v>2027</v>
      </c>
      <c r="N238" s="67">
        <f t="shared" si="98"/>
        <v>2028</v>
      </c>
      <c r="O238" s="67">
        <f t="shared" si="98"/>
        <v>2029</v>
      </c>
      <c r="P238" s="67">
        <f t="shared" si="98"/>
        <v>2030</v>
      </c>
      <c r="Q238" s="67">
        <f t="shared" si="98"/>
        <v>2031</v>
      </c>
      <c r="R238" s="67">
        <f t="shared" si="98"/>
        <v>2032</v>
      </c>
      <c r="S238" s="67">
        <f t="shared" si="98"/>
        <v>2033</v>
      </c>
      <c r="T238" s="67">
        <f t="shared" si="98"/>
        <v>2034</v>
      </c>
      <c r="U238" s="67">
        <f t="shared" si="98"/>
        <v>2035</v>
      </c>
      <c r="V238" s="67">
        <f t="shared" si="98"/>
        <v>2036</v>
      </c>
      <c r="W238" s="67">
        <f t="shared" si="98"/>
        <v>2037</v>
      </c>
      <c r="X238" s="67">
        <f t="shared" si="98"/>
        <v>2038</v>
      </c>
      <c r="Y238" s="67">
        <f t="shared" si="98"/>
        <v>2039</v>
      </c>
      <c r="Z238" s="67">
        <f t="shared" si="98"/>
        <v>2040</v>
      </c>
      <c r="AB238" s="12"/>
    </row>
    <row r="239" spans="1:29">
      <c r="B239" s="75" t="s">
        <v>36</v>
      </c>
      <c r="C239" s="75" t="s">
        <v>193</v>
      </c>
      <c r="D239" s="385">
        <v>0</v>
      </c>
      <c r="E239" s="385">
        <v>219.8395878081391</v>
      </c>
      <c r="F239" s="385">
        <v>879.35835123255572</v>
      </c>
      <c r="G239" s="385">
        <v>1758.7167024651098</v>
      </c>
      <c r="H239" s="385">
        <v>2616.0910949168483</v>
      </c>
      <c r="I239" s="385">
        <v>3407.5136110261465</v>
      </c>
      <c r="J239" s="385">
        <v>4111.0002920121897</v>
      </c>
      <c r="K239" s="385">
        <v>4726.5511378749788</v>
      </c>
      <c r="L239" s="385">
        <v>5254.1661486145103</v>
      </c>
      <c r="M239" s="385">
        <v>5715.8292830116006</v>
      </c>
      <c r="N239" s="385">
        <v>6155.5084586278772</v>
      </c>
      <c r="O239" s="385">
        <v>6595.1876342441547</v>
      </c>
      <c r="P239" s="385">
        <v>7034.8668098604294</v>
      </c>
      <c r="Q239" s="385">
        <v>7474.5459854767059</v>
      </c>
      <c r="R239" s="385">
        <v>7914.2251610929816</v>
      </c>
      <c r="S239" s="385">
        <v>8353.9043367092563</v>
      </c>
      <c r="T239" s="385">
        <v>8793.5835123255347</v>
      </c>
      <c r="U239" s="385">
        <v>9233.2626879418112</v>
      </c>
      <c r="V239" s="385">
        <v>9672.941863558086</v>
      </c>
      <c r="W239" s="385">
        <v>10112.621039174361</v>
      </c>
      <c r="X239" s="385">
        <v>10552</v>
      </c>
      <c r="Y239" s="385">
        <v>10992</v>
      </c>
      <c r="Z239" s="385">
        <v>11432</v>
      </c>
    </row>
    <row r="240" spans="1:29" s="12" customFormat="1">
      <c r="B240" s="75" t="s">
        <v>39</v>
      </c>
      <c r="C240" s="75" t="s">
        <v>193</v>
      </c>
      <c r="D240" s="385">
        <v>0</v>
      </c>
      <c r="E240" s="385">
        <v>0</v>
      </c>
      <c r="F240" s="385">
        <v>0</v>
      </c>
      <c r="G240" s="385">
        <v>0</v>
      </c>
      <c r="H240" s="385">
        <v>0</v>
      </c>
      <c r="I240" s="385">
        <v>0</v>
      </c>
      <c r="J240" s="385">
        <v>0</v>
      </c>
      <c r="K240" s="385">
        <v>0</v>
      </c>
      <c r="L240" s="385">
        <v>0</v>
      </c>
      <c r="M240" s="385">
        <v>0</v>
      </c>
      <c r="N240" s="385">
        <v>0</v>
      </c>
      <c r="O240" s="385">
        <v>0</v>
      </c>
      <c r="P240" s="385">
        <v>0</v>
      </c>
      <c r="Q240" s="385">
        <v>0</v>
      </c>
      <c r="R240" s="385">
        <v>0</v>
      </c>
      <c r="S240" s="385">
        <v>0</v>
      </c>
      <c r="T240" s="385">
        <v>0</v>
      </c>
      <c r="U240" s="385">
        <v>0</v>
      </c>
      <c r="V240" s="385">
        <v>0</v>
      </c>
      <c r="W240" s="385">
        <v>0</v>
      </c>
      <c r="X240" s="385">
        <v>0</v>
      </c>
      <c r="Y240" s="385">
        <v>0</v>
      </c>
      <c r="Z240" s="385">
        <v>0</v>
      </c>
    </row>
    <row r="241" spans="1:28" s="12" customFormat="1">
      <c r="B241" s="81" t="s">
        <v>200</v>
      </c>
      <c r="C241" s="81" t="s">
        <v>193</v>
      </c>
      <c r="D241" s="82">
        <f t="shared" ref="D241:W241" si="99">D239+D240</f>
        <v>0</v>
      </c>
      <c r="E241" s="82">
        <f t="shared" si="99"/>
        <v>219.8395878081391</v>
      </c>
      <c r="F241" s="82">
        <f t="shared" si="99"/>
        <v>879.35835123255572</v>
      </c>
      <c r="G241" s="82">
        <f t="shared" si="99"/>
        <v>1758.7167024651098</v>
      </c>
      <c r="H241" s="82">
        <f t="shared" si="99"/>
        <v>2616.0910949168483</v>
      </c>
      <c r="I241" s="82">
        <f t="shared" si="99"/>
        <v>3407.5136110261465</v>
      </c>
      <c r="J241" s="82">
        <f t="shared" si="99"/>
        <v>4111.0002920121897</v>
      </c>
      <c r="K241" s="82">
        <f t="shared" si="99"/>
        <v>4726.5511378749788</v>
      </c>
      <c r="L241" s="82">
        <f t="shared" si="99"/>
        <v>5254.1661486145103</v>
      </c>
      <c r="M241" s="82">
        <f t="shared" si="99"/>
        <v>5715.8292830116006</v>
      </c>
      <c r="N241" s="82">
        <f t="shared" si="99"/>
        <v>6155.5084586278772</v>
      </c>
      <c r="O241" s="82">
        <f t="shared" si="99"/>
        <v>6595.1876342441547</v>
      </c>
      <c r="P241" s="82">
        <f t="shared" si="99"/>
        <v>7034.8668098604294</v>
      </c>
      <c r="Q241" s="82">
        <f t="shared" si="99"/>
        <v>7474.5459854767059</v>
      </c>
      <c r="R241" s="82">
        <f t="shared" si="99"/>
        <v>7914.2251610929816</v>
      </c>
      <c r="S241" s="82">
        <f t="shared" si="99"/>
        <v>8353.9043367092563</v>
      </c>
      <c r="T241" s="82">
        <f t="shared" si="99"/>
        <v>8793.5835123255347</v>
      </c>
      <c r="U241" s="82">
        <f t="shared" si="99"/>
        <v>9233.2626879418112</v>
      </c>
      <c r="V241" s="82">
        <f t="shared" si="99"/>
        <v>9672.941863558086</v>
      </c>
      <c r="W241" s="82">
        <f t="shared" si="99"/>
        <v>10112.621039174361</v>
      </c>
      <c r="X241" s="82">
        <f t="shared" ref="X241:Z241" si="100">X239+X240</f>
        <v>10552</v>
      </c>
      <c r="Y241" s="82">
        <f t="shared" si="100"/>
        <v>10992</v>
      </c>
      <c r="Z241" s="82">
        <f t="shared" si="100"/>
        <v>11432</v>
      </c>
    </row>
    <row r="242" spans="1:28">
      <c r="B242" s="65" t="s">
        <v>466</v>
      </c>
      <c r="C242" s="53"/>
      <c r="D242" s="53"/>
      <c r="E242" s="53"/>
      <c r="F242" s="53"/>
      <c r="G242" s="53"/>
      <c r="H242" s="53"/>
      <c r="I242" s="53"/>
      <c r="J242" s="53"/>
      <c r="K242" s="53"/>
      <c r="L242" s="53"/>
      <c r="M242" s="53"/>
      <c r="N242" s="53"/>
      <c r="O242" s="53"/>
      <c r="P242" s="53"/>
      <c r="Q242" s="53"/>
      <c r="R242" s="53"/>
      <c r="S242" s="53"/>
      <c r="T242" s="53"/>
      <c r="U242" s="53"/>
      <c r="V242" s="53"/>
      <c r="W242" s="53"/>
    </row>
    <row r="243" spans="1:28">
      <c r="B243" s="53"/>
      <c r="C243" s="53"/>
      <c r="D243" s="53"/>
      <c r="E243" s="53"/>
      <c r="F243" s="53"/>
      <c r="G243" s="53"/>
      <c r="H243" s="53"/>
      <c r="I243" s="53"/>
      <c r="J243" s="53"/>
      <c r="K243" s="53"/>
      <c r="L243" s="53"/>
      <c r="M243" s="53"/>
      <c r="N243" s="53"/>
      <c r="O243" s="53"/>
      <c r="P243" s="53"/>
      <c r="Q243" s="53"/>
      <c r="R243" s="53"/>
      <c r="S243" s="53"/>
      <c r="T243" s="53"/>
      <c r="U243" s="53"/>
      <c r="V243" s="53"/>
      <c r="W243" s="53"/>
      <c r="AB243" s="12"/>
    </row>
    <row r="244" spans="1:28">
      <c r="B244" s="53"/>
      <c r="C244" s="53"/>
      <c r="D244" s="53"/>
      <c r="E244" s="53"/>
      <c r="F244" s="53"/>
      <c r="G244" s="53"/>
      <c r="H244" s="53"/>
      <c r="I244" s="53"/>
      <c r="J244" s="53"/>
      <c r="K244" s="53"/>
      <c r="L244" s="53"/>
      <c r="M244" s="53"/>
      <c r="N244" s="53"/>
      <c r="O244" s="53"/>
      <c r="P244" s="53"/>
      <c r="Q244" s="53"/>
      <c r="R244" s="53"/>
      <c r="S244" s="53"/>
      <c r="T244" s="53"/>
      <c r="U244" s="53"/>
      <c r="V244" s="53"/>
      <c r="W244" s="53"/>
      <c r="AB244" s="12"/>
    </row>
    <row r="245" spans="1:28">
      <c r="B245" s="56" t="s">
        <v>250</v>
      </c>
      <c r="C245" s="56" t="s">
        <v>1</v>
      </c>
      <c r="D245" s="67">
        <f t="shared" ref="D245:Z245" si="101">D$20</f>
        <v>2018</v>
      </c>
      <c r="E245" s="67">
        <f t="shared" si="101"/>
        <v>2019</v>
      </c>
      <c r="F245" s="67">
        <f t="shared" si="101"/>
        <v>2020</v>
      </c>
      <c r="G245" s="67">
        <f t="shared" si="101"/>
        <v>2021</v>
      </c>
      <c r="H245" s="67">
        <f t="shared" si="101"/>
        <v>2022</v>
      </c>
      <c r="I245" s="67">
        <f t="shared" si="101"/>
        <v>2023</v>
      </c>
      <c r="J245" s="67">
        <f t="shared" si="101"/>
        <v>2024</v>
      </c>
      <c r="K245" s="67">
        <f t="shared" si="101"/>
        <v>2025</v>
      </c>
      <c r="L245" s="67">
        <f t="shared" si="101"/>
        <v>2026</v>
      </c>
      <c r="M245" s="67">
        <f t="shared" si="101"/>
        <v>2027</v>
      </c>
      <c r="N245" s="67">
        <f t="shared" si="101"/>
        <v>2028</v>
      </c>
      <c r="O245" s="67">
        <f t="shared" si="101"/>
        <v>2029</v>
      </c>
      <c r="P245" s="67">
        <f t="shared" si="101"/>
        <v>2030</v>
      </c>
      <c r="Q245" s="67">
        <f t="shared" si="101"/>
        <v>2031</v>
      </c>
      <c r="R245" s="67">
        <f t="shared" si="101"/>
        <v>2032</v>
      </c>
      <c r="S245" s="67">
        <f t="shared" si="101"/>
        <v>2033</v>
      </c>
      <c r="T245" s="67">
        <f t="shared" si="101"/>
        <v>2034</v>
      </c>
      <c r="U245" s="67">
        <f t="shared" si="101"/>
        <v>2035</v>
      </c>
      <c r="V245" s="67">
        <f t="shared" si="101"/>
        <v>2036</v>
      </c>
      <c r="W245" s="67">
        <f t="shared" si="101"/>
        <v>2037</v>
      </c>
      <c r="X245" s="67">
        <f t="shared" si="101"/>
        <v>2038</v>
      </c>
      <c r="Y245" s="67">
        <f t="shared" si="101"/>
        <v>2039</v>
      </c>
      <c r="Z245" s="67">
        <f t="shared" si="101"/>
        <v>2040</v>
      </c>
      <c r="AB245" s="12"/>
    </row>
    <row r="246" spans="1:28">
      <c r="B246" s="75" t="s">
        <v>36</v>
      </c>
      <c r="C246" s="75" t="s">
        <v>193</v>
      </c>
      <c r="D246" s="284">
        <f t="shared" ref="D246:Z246" si="102">D239*(1+HLOOKUP(D$245,Elforbrug_Nettab,2,FALSE))</f>
        <v>0</v>
      </c>
      <c r="E246" s="284">
        <f t="shared" si="102"/>
        <v>235.22835895470885</v>
      </c>
      <c r="F246" s="284">
        <f t="shared" si="102"/>
        <v>940.91343581883473</v>
      </c>
      <c r="G246" s="284">
        <f t="shared" si="102"/>
        <v>1881.8268716376676</v>
      </c>
      <c r="H246" s="284">
        <f t="shared" si="102"/>
        <v>2799.2174715610277</v>
      </c>
      <c r="I246" s="284">
        <f t="shared" si="102"/>
        <v>3646.0395637979768</v>
      </c>
      <c r="J246" s="284">
        <f t="shared" si="102"/>
        <v>4398.7703124530435</v>
      </c>
      <c r="K246" s="284">
        <f t="shared" si="102"/>
        <v>5057.4097175262277</v>
      </c>
      <c r="L246" s="284">
        <f t="shared" si="102"/>
        <v>5621.9577790175263</v>
      </c>
      <c r="M246" s="284">
        <f t="shared" si="102"/>
        <v>6115.9373328224128</v>
      </c>
      <c r="N246" s="284">
        <f t="shared" si="102"/>
        <v>6586.3940507318293</v>
      </c>
      <c r="O246" s="284">
        <f t="shared" si="102"/>
        <v>7056.8507686412458</v>
      </c>
      <c r="P246" s="284">
        <f t="shared" si="102"/>
        <v>7527.3074865506596</v>
      </c>
      <c r="Q246" s="284">
        <f t="shared" si="102"/>
        <v>7997.7642044600761</v>
      </c>
      <c r="R246" s="284">
        <f t="shared" si="102"/>
        <v>8468.2209223694899</v>
      </c>
      <c r="S246" s="284">
        <f t="shared" si="102"/>
        <v>8938.6776402789055</v>
      </c>
      <c r="T246" s="284">
        <f t="shared" si="102"/>
        <v>9409.1343581883229</v>
      </c>
      <c r="U246" s="284">
        <f t="shared" si="102"/>
        <v>9879.5910760977386</v>
      </c>
      <c r="V246" s="284">
        <f t="shared" si="102"/>
        <v>10350.047794007152</v>
      </c>
      <c r="W246" s="284">
        <f t="shared" si="102"/>
        <v>10820.504511916566</v>
      </c>
      <c r="X246" s="284">
        <f t="shared" si="102"/>
        <v>11290.640000000001</v>
      </c>
      <c r="Y246" s="284">
        <f t="shared" si="102"/>
        <v>11761.44</v>
      </c>
      <c r="Z246" s="284">
        <f t="shared" si="102"/>
        <v>12232.240000000002</v>
      </c>
    </row>
    <row r="247" spans="1:28">
      <c r="B247" s="75" t="s">
        <v>39</v>
      </c>
      <c r="C247" s="75" t="s">
        <v>193</v>
      </c>
      <c r="D247" s="284">
        <f t="shared" ref="D247:W247" si="103">D240*(1+HLOOKUP(D$245,Elforbrug_Nettab,3,FALSE))</f>
        <v>0</v>
      </c>
      <c r="E247" s="284">
        <f t="shared" si="103"/>
        <v>0</v>
      </c>
      <c r="F247" s="284">
        <f t="shared" si="103"/>
        <v>0</v>
      </c>
      <c r="G247" s="284">
        <f t="shared" si="103"/>
        <v>0</v>
      </c>
      <c r="H247" s="284">
        <f t="shared" si="103"/>
        <v>0</v>
      </c>
      <c r="I247" s="284">
        <f t="shared" si="103"/>
        <v>0</v>
      </c>
      <c r="J247" s="284">
        <f t="shared" si="103"/>
        <v>0</v>
      </c>
      <c r="K247" s="284">
        <f t="shared" si="103"/>
        <v>0</v>
      </c>
      <c r="L247" s="284">
        <f t="shared" si="103"/>
        <v>0</v>
      </c>
      <c r="M247" s="284">
        <f t="shared" si="103"/>
        <v>0</v>
      </c>
      <c r="N247" s="284">
        <f t="shared" si="103"/>
        <v>0</v>
      </c>
      <c r="O247" s="284">
        <f t="shared" si="103"/>
        <v>0</v>
      </c>
      <c r="P247" s="284">
        <f t="shared" si="103"/>
        <v>0</v>
      </c>
      <c r="Q247" s="284">
        <f t="shared" si="103"/>
        <v>0</v>
      </c>
      <c r="R247" s="284">
        <f t="shared" si="103"/>
        <v>0</v>
      </c>
      <c r="S247" s="284">
        <f t="shared" si="103"/>
        <v>0</v>
      </c>
      <c r="T247" s="284">
        <f t="shared" si="103"/>
        <v>0</v>
      </c>
      <c r="U247" s="284">
        <f t="shared" si="103"/>
        <v>0</v>
      </c>
      <c r="V247" s="284">
        <f t="shared" si="103"/>
        <v>0</v>
      </c>
      <c r="W247" s="284">
        <f t="shared" si="103"/>
        <v>0</v>
      </c>
      <c r="X247" s="284">
        <f>Y237*(1+HLOOKUP(X$238,Elforbrug_Nettab,3,FALSE))</f>
        <v>0</v>
      </c>
      <c r="Y247" s="284">
        <f>Z237*(1+HLOOKUP(Y$238,Elforbrug_Nettab,3,FALSE))</f>
        <v>0</v>
      </c>
      <c r="Z247" s="284">
        <f>AA237*(1+HLOOKUP(Z$238,Elforbrug_Nettab,3,FALSE))</f>
        <v>0</v>
      </c>
    </row>
    <row r="248" spans="1:28" s="306" customFormat="1">
      <c r="A248" s="12"/>
      <c r="B248" s="81" t="s">
        <v>200</v>
      </c>
      <c r="C248" s="81" t="s">
        <v>193</v>
      </c>
      <c r="D248" s="312">
        <f t="shared" ref="D248:P248" si="104">D246+D247</f>
        <v>0</v>
      </c>
      <c r="E248" s="312">
        <f t="shared" si="104"/>
        <v>235.22835895470885</v>
      </c>
      <c r="F248" s="312">
        <f t="shared" si="104"/>
        <v>940.91343581883473</v>
      </c>
      <c r="G248" s="312">
        <f t="shared" si="104"/>
        <v>1881.8268716376676</v>
      </c>
      <c r="H248" s="312">
        <f t="shared" si="104"/>
        <v>2799.2174715610277</v>
      </c>
      <c r="I248" s="312">
        <f t="shared" si="104"/>
        <v>3646.0395637979768</v>
      </c>
      <c r="J248" s="312">
        <f t="shared" si="104"/>
        <v>4398.7703124530435</v>
      </c>
      <c r="K248" s="312">
        <f t="shared" si="104"/>
        <v>5057.4097175262277</v>
      </c>
      <c r="L248" s="312">
        <f t="shared" si="104"/>
        <v>5621.9577790175263</v>
      </c>
      <c r="M248" s="312">
        <f t="shared" si="104"/>
        <v>6115.9373328224128</v>
      </c>
      <c r="N248" s="312">
        <f t="shared" si="104"/>
        <v>6586.3940507318293</v>
      </c>
      <c r="O248" s="312">
        <f t="shared" si="104"/>
        <v>7056.8507686412458</v>
      </c>
      <c r="P248" s="312">
        <f t="shared" si="104"/>
        <v>7527.3074865506596</v>
      </c>
      <c r="Q248" s="312">
        <f t="shared" ref="Q248:W248" si="105">Q246+Q247</f>
        <v>7997.7642044600761</v>
      </c>
      <c r="R248" s="312">
        <f t="shared" si="105"/>
        <v>8468.2209223694899</v>
      </c>
      <c r="S248" s="312">
        <f t="shared" si="105"/>
        <v>8938.6776402789055</v>
      </c>
      <c r="T248" s="312">
        <f t="shared" si="105"/>
        <v>9409.1343581883229</v>
      </c>
      <c r="U248" s="312">
        <f t="shared" si="105"/>
        <v>9879.5910760977386</v>
      </c>
      <c r="V248" s="312">
        <f t="shared" si="105"/>
        <v>10350.047794007152</v>
      </c>
      <c r="W248" s="312">
        <f t="shared" si="105"/>
        <v>10820.504511916566</v>
      </c>
      <c r="X248" s="312">
        <f>X246+X247</f>
        <v>11290.640000000001</v>
      </c>
      <c r="Y248" s="312">
        <f>Y246+Y247</f>
        <v>11761.44</v>
      </c>
      <c r="Z248" s="312">
        <f>Z246+Z247</f>
        <v>12232.240000000002</v>
      </c>
    </row>
    <row r="251" spans="1:28">
      <c r="A251" s="63"/>
      <c r="B251" s="63" t="s">
        <v>244</v>
      </c>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row>
    <row r="252" spans="1:28" s="12" customFormat="1">
      <c r="B252"/>
      <c r="C252"/>
      <c r="D252"/>
      <c r="E252"/>
      <c r="F252"/>
      <c r="G252"/>
      <c r="H252"/>
      <c r="I252"/>
      <c r="J252"/>
      <c r="K252"/>
      <c r="L252"/>
      <c r="M252"/>
      <c r="N252"/>
      <c r="O252"/>
      <c r="P252"/>
      <c r="Q252"/>
      <c r="R252"/>
      <c r="S252"/>
      <c r="T252"/>
      <c r="U252"/>
      <c r="V252"/>
      <c r="W252"/>
      <c r="X252"/>
      <c r="Y252"/>
      <c r="Z252"/>
      <c r="AA252"/>
    </row>
    <row r="253" spans="1:28">
      <c r="B253" s="56" t="s">
        <v>234</v>
      </c>
      <c r="C253" s="56" t="s">
        <v>1</v>
      </c>
      <c r="D253" s="67">
        <f t="shared" ref="D253:Z253" si="106">D$20</f>
        <v>2018</v>
      </c>
      <c r="E253" s="67">
        <f t="shared" si="106"/>
        <v>2019</v>
      </c>
      <c r="F253" s="67">
        <f t="shared" si="106"/>
        <v>2020</v>
      </c>
      <c r="G253" s="67">
        <f t="shared" si="106"/>
        <v>2021</v>
      </c>
      <c r="H253" s="67">
        <f t="shared" si="106"/>
        <v>2022</v>
      </c>
      <c r="I253" s="67">
        <f t="shared" si="106"/>
        <v>2023</v>
      </c>
      <c r="J253" s="67">
        <f t="shared" si="106"/>
        <v>2024</v>
      </c>
      <c r="K253" s="67">
        <f t="shared" si="106"/>
        <v>2025</v>
      </c>
      <c r="L253" s="67">
        <f t="shared" si="106"/>
        <v>2026</v>
      </c>
      <c r="M253" s="67">
        <f t="shared" si="106"/>
        <v>2027</v>
      </c>
      <c r="N253" s="67">
        <f t="shared" si="106"/>
        <v>2028</v>
      </c>
      <c r="O253" s="67">
        <f t="shared" si="106"/>
        <v>2029</v>
      </c>
      <c r="P253" s="67">
        <f t="shared" si="106"/>
        <v>2030</v>
      </c>
      <c r="Q253" s="67">
        <f t="shared" si="106"/>
        <v>2031</v>
      </c>
      <c r="R253" s="67">
        <f t="shared" si="106"/>
        <v>2032</v>
      </c>
      <c r="S253" s="67">
        <f t="shared" si="106"/>
        <v>2033</v>
      </c>
      <c r="T253" s="67">
        <f t="shared" si="106"/>
        <v>2034</v>
      </c>
      <c r="U253" s="67">
        <f t="shared" si="106"/>
        <v>2035</v>
      </c>
      <c r="V253" s="67">
        <f t="shared" si="106"/>
        <v>2036</v>
      </c>
      <c r="W253" s="67">
        <f t="shared" si="106"/>
        <v>2037</v>
      </c>
      <c r="X253" s="67">
        <f t="shared" si="106"/>
        <v>2038</v>
      </c>
      <c r="Y253" s="67">
        <f t="shared" si="106"/>
        <v>2039</v>
      </c>
      <c r="Z253" s="67">
        <f t="shared" si="106"/>
        <v>2040</v>
      </c>
    </row>
    <row r="254" spans="1:28">
      <c r="B254" s="56" t="s">
        <v>36</v>
      </c>
      <c r="C254" s="56"/>
      <c r="D254" s="67"/>
      <c r="E254" s="67"/>
      <c r="F254" s="67"/>
      <c r="G254" s="67"/>
      <c r="H254" s="67"/>
      <c r="I254" s="67"/>
      <c r="J254" s="67"/>
      <c r="K254" s="67"/>
      <c r="L254" s="67"/>
      <c r="M254" s="67"/>
      <c r="N254" s="67"/>
      <c r="O254" s="67"/>
      <c r="P254" s="67"/>
      <c r="Q254" s="67"/>
      <c r="R254" s="67"/>
      <c r="S254" s="67"/>
      <c r="T254" s="67"/>
      <c r="U254" s="67"/>
      <c r="V254" s="67"/>
      <c r="W254" s="67"/>
      <c r="X254" s="67"/>
      <c r="Y254" s="67"/>
      <c r="Z254" s="67"/>
    </row>
    <row r="255" spans="1:28">
      <c r="B255" s="75" t="s">
        <v>249</v>
      </c>
      <c r="C255" s="75" t="s">
        <v>193</v>
      </c>
      <c r="D255" s="76">
        <f t="shared" ref="D255:Z255" si="107">D15+D26</f>
        <v>17725.058940922325</v>
      </c>
      <c r="E255" s="76">
        <f t="shared" si="107"/>
        <v>17552.853596526467</v>
      </c>
      <c r="F255" s="76">
        <f t="shared" si="107"/>
        <v>17379.798006558995</v>
      </c>
      <c r="G255" s="76">
        <f t="shared" si="107"/>
        <v>17560.247544004225</v>
      </c>
      <c r="H255" s="76">
        <f t="shared" si="107"/>
        <v>17740.520242046692</v>
      </c>
      <c r="I255" s="76">
        <f t="shared" si="107"/>
        <v>17920.616006595854</v>
      </c>
      <c r="J255" s="76">
        <f t="shared" si="107"/>
        <v>18100.534748087994</v>
      </c>
      <c r="K255" s="76">
        <f t="shared" si="107"/>
        <v>18280.276381217078</v>
      </c>
      <c r="L255" s="76">
        <f t="shared" si="107"/>
        <v>18343.691330280832</v>
      </c>
      <c r="M255" s="76">
        <f t="shared" si="107"/>
        <v>18407.183954914981</v>
      </c>
      <c r="N255" s="76">
        <f t="shared" si="107"/>
        <v>18470.754235422646</v>
      </c>
      <c r="O255" s="76">
        <f t="shared" si="107"/>
        <v>18534.40215225983</v>
      </c>
      <c r="P255" s="76">
        <f t="shared" si="107"/>
        <v>18598.127686033877</v>
      </c>
      <c r="Q255" s="284">
        <f t="shared" si="107"/>
        <v>18651.853569822055</v>
      </c>
      <c r="R255" s="284">
        <f t="shared" si="107"/>
        <v>18705.644777124329</v>
      </c>
      <c r="S255" s="284">
        <f t="shared" si="107"/>
        <v>18759.50130844691</v>
      </c>
      <c r="T255" s="284">
        <f t="shared" si="107"/>
        <v>18813.423164292515</v>
      </c>
      <c r="U255" s="284">
        <f t="shared" si="107"/>
        <v>18867.410345160271</v>
      </c>
      <c r="V255" s="284">
        <f t="shared" si="107"/>
        <v>18965.876546279858</v>
      </c>
      <c r="W255" s="284">
        <f t="shared" si="107"/>
        <v>19064.291144016344</v>
      </c>
      <c r="X255" s="284">
        <f t="shared" si="107"/>
        <v>19162.653964724675</v>
      </c>
      <c r="Y255" s="284">
        <f t="shared" si="107"/>
        <v>19260.964840065004</v>
      </c>
      <c r="Z255" s="284">
        <f t="shared" si="107"/>
        <v>19359.223606801548</v>
      </c>
    </row>
    <row r="256" spans="1:28">
      <c r="B256" s="53" t="s">
        <v>245</v>
      </c>
      <c r="C256" s="53" t="s">
        <v>193</v>
      </c>
      <c r="D256" s="68">
        <f t="shared" ref="D256:Z256" si="108">D49+D60</f>
        <v>665.3378003483956</v>
      </c>
      <c r="E256" s="329">
        <f t="shared" si="108"/>
        <v>718.71069117368654</v>
      </c>
      <c r="F256" s="329">
        <f t="shared" si="108"/>
        <v>774.0277356818317</v>
      </c>
      <c r="G256" s="329">
        <f t="shared" si="108"/>
        <v>815.44926625396374</v>
      </c>
      <c r="H256" s="329">
        <f t="shared" si="108"/>
        <v>856.92463347005219</v>
      </c>
      <c r="I256" s="329">
        <f t="shared" si="108"/>
        <v>898.45397214798072</v>
      </c>
      <c r="J256" s="329">
        <f t="shared" si="108"/>
        <v>940.03741061941309</v>
      </c>
      <c r="K256" s="329">
        <f t="shared" si="108"/>
        <v>981.67507111522855</v>
      </c>
      <c r="L256" s="329">
        <f t="shared" si="108"/>
        <v>1042.1354571898464</v>
      </c>
      <c r="M256" s="329">
        <f t="shared" si="108"/>
        <v>1101.7565845982906</v>
      </c>
      <c r="N256" s="329">
        <f t="shared" si="108"/>
        <v>1160.5384291464213</v>
      </c>
      <c r="O256" s="329">
        <f t="shared" si="108"/>
        <v>1218.4809668279124</v>
      </c>
      <c r="P256" s="329">
        <f t="shared" si="108"/>
        <v>1275.5841738224208</v>
      </c>
      <c r="Q256" s="329">
        <f t="shared" si="108"/>
        <v>1319.6210193201205</v>
      </c>
      <c r="R256" s="329">
        <f t="shared" si="108"/>
        <v>1362.4536397509455</v>
      </c>
      <c r="S256" s="329">
        <f t="shared" si="108"/>
        <v>1404.0820329708904</v>
      </c>
      <c r="T256" s="329">
        <f t="shared" si="108"/>
        <v>1444.5061968509581</v>
      </c>
      <c r="U256" s="329">
        <f t="shared" si="108"/>
        <v>1483.7261292770265</v>
      </c>
      <c r="V256" s="329">
        <f t="shared" si="108"/>
        <v>1505.9971588535677</v>
      </c>
      <c r="W256" s="329">
        <f t="shared" si="108"/>
        <v>1528.1245695650091</v>
      </c>
      <c r="X256" s="329">
        <f t="shared" si="108"/>
        <v>1550.108548365987</v>
      </c>
      <c r="Y256" s="329">
        <f t="shared" si="108"/>
        <v>1571.9492764993415</v>
      </c>
      <c r="Z256" s="329">
        <f t="shared" si="108"/>
        <v>1593.6469297125873</v>
      </c>
    </row>
    <row r="257" spans="1:26" s="266" customFormat="1">
      <c r="A257" s="12"/>
      <c r="B257" s="53" t="s">
        <v>246</v>
      </c>
      <c r="C257" s="53" t="s">
        <v>193</v>
      </c>
      <c r="D257" s="69">
        <f t="shared" ref="D257:Z257" si="109">D107</f>
        <v>56.950970133460643</v>
      </c>
      <c r="E257" s="69">
        <f t="shared" si="109"/>
        <v>62.705556728897186</v>
      </c>
      <c r="F257" s="69">
        <f t="shared" si="109"/>
        <v>142.33660178977064</v>
      </c>
      <c r="G257" s="69">
        <f t="shared" si="109"/>
        <v>254.10011329283543</v>
      </c>
      <c r="H257" s="69">
        <f t="shared" si="109"/>
        <v>340.03925340968766</v>
      </c>
      <c r="I257" s="69">
        <f t="shared" si="109"/>
        <v>389.03375056865332</v>
      </c>
      <c r="J257" s="69">
        <f t="shared" si="109"/>
        <v>428.60285411855494</v>
      </c>
      <c r="K257" s="69">
        <f t="shared" si="109"/>
        <v>459.65168893527698</v>
      </c>
      <c r="L257" s="69">
        <f t="shared" si="109"/>
        <v>487.97792384569891</v>
      </c>
      <c r="M257" s="69">
        <f t="shared" si="109"/>
        <v>507.48794393476408</v>
      </c>
      <c r="N257" s="69">
        <f t="shared" si="109"/>
        <v>529.3560378751132</v>
      </c>
      <c r="O257" s="69">
        <f t="shared" si="109"/>
        <v>557.3615095894454</v>
      </c>
      <c r="P257" s="69">
        <f t="shared" si="109"/>
        <v>626.92582467130705</v>
      </c>
      <c r="Q257" s="284">
        <f t="shared" si="109"/>
        <v>652.67967669803204</v>
      </c>
      <c r="R257" s="284">
        <f t="shared" si="109"/>
        <v>658.31554937107728</v>
      </c>
      <c r="S257" s="284">
        <f t="shared" si="109"/>
        <v>656.88516814307604</v>
      </c>
      <c r="T257" s="284">
        <f t="shared" si="109"/>
        <v>654.4394792723582</v>
      </c>
      <c r="U257" s="284">
        <f t="shared" si="109"/>
        <v>741.48736947974476</v>
      </c>
      <c r="V257" s="284">
        <f t="shared" si="109"/>
        <v>797.68106673699708</v>
      </c>
      <c r="W257" s="284">
        <f t="shared" si="109"/>
        <v>806.56665539051323</v>
      </c>
      <c r="X257" s="284">
        <f t="shared" si="109"/>
        <v>819.81210554967367</v>
      </c>
      <c r="Y257" s="284">
        <f t="shared" si="109"/>
        <v>827.24240915055429</v>
      </c>
      <c r="Z257" s="284">
        <f t="shared" si="109"/>
        <v>828.06518398992262</v>
      </c>
    </row>
    <row r="258" spans="1:26">
      <c r="B258" s="53" t="s">
        <v>330</v>
      </c>
      <c r="C258" s="53" t="s">
        <v>193</v>
      </c>
      <c r="D258" s="69">
        <f t="shared" ref="D258:Z258" si="110">D140</f>
        <v>28.164479787379605</v>
      </c>
      <c r="E258" s="69">
        <f t="shared" si="110"/>
        <v>31.09159897404837</v>
      </c>
      <c r="F258" s="69">
        <f t="shared" si="110"/>
        <v>7.8438703160919694</v>
      </c>
      <c r="G258" s="69">
        <f t="shared" si="110"/>
        <v>7.5278447805367463</v>
      </c>
      <c r="H258" s="69">
        <f t="shared" si="110"/>
        <v>7.4630597767432594</v>
      </c>
      <c r="I258" s="69">
        <f t="shared" si="110"/>
        <v>7.8549507590993377</v>
      </c>
      <c r="J258" s="69">
        <f t="shared" si="110"/>
        <v>8.9626888012418515</v>
      </c>
      <c r="K258" s="69">
        <f t="shared" si="110"/>
        <v>11.400760702200913</v>
      </c>
      <c r="L258" s="69">
        <f t="shared" si="110"/>
        <v>12.920654121743349</v>
      </c>
      <c r="M258" s="69">
        <f t="shared" si="110"/>
        <v>14.138023462499163</v>
      </c>
      <c r="N258" s="69">
        <f t="shared" si="110"/>
        <v>14.256821945054014</v>
      </c>
      <c r="O258" s="69">
        <f t="shared" si="110"/>
        <v>17.81749449439538</v>
      </c>
      <c r="P258" s="69">
        <f t="shared" si="110"/>
        <v>20.931728125066787</v>
      </c>
      <c r="Q258" s="284">
        <f t="shared" si="110"/>
        <v>24.144975375415118</v>
      </c>
      <c r="R258" s="284">
        <f t="shared" si="110"/>
        <v>31.020992832644097</v>
      </c>
      <c r="S258" s="284">
        <f t="shared" si="110"/>
        <v>34.065953676632347</v>
      </c>
      <c r="T258" s="284">
        <f t="shared" si="110"/>
        <v>40.251455025464466</v>
      </c>
      <c r="U258" s="284">
        <f t="shared" si="110"/>
        <v>40.187589340966738</v>
      </c>
      <c r="V258" s="284">
        <f t="shared" si="110"/>
        <v>30.680281775222621</v>
      </c>
      <c r="W258" s="284">
        <f t="shared" si="110"/>
        <v>33.5480765983989</v>
      </c>
      <c r="X258" s="284">
        <f t="shared" si="110"/>
        <v>39.378205522430207</v>
      </c>
      <c r="Y258" s="284">
        <f t="shared" si="110"/>
        <v>42.20159860076474</v>
      </c>
      <c r="Z258" s="284">
        <f t="shared" si="110"/>
        <v>48.467657784254015</v>
      </c>
    </row>
    <row r="259" spans="1:26">
      <c r="B259" s="53" t="s">
        <v>447</v>
      </c>
      <c r="C259" s="53" t="s">
        <v>193</v>
      </c>
      <c r="D259" s="69">
        <f t="shared" ref="D259:Z259" si="111">D159</f>
        <v>15</v>
      </c>
      <c r="E259" s="69">
        <f t="shared" si="111"/>
        <v>20</v>
      </c>
      <c r="F259" s="69">
        <f t="shared" si="111"/>
        <v>23</v>
      </c>
      <c r="G259" s="69">
        <f t="shared" si="111"/>
        <v>30</v>
      </c>
      <c r="H259" s="69">
        <f t="shared" si="111"/>
        <v>37</v>
      </c>
      <c r="I259" s="69">
        <f t="shared" si="111"/>
        <v>49</v>
      </c>
      <c r="J259" s="69">
        <f t="shared" si="111"/>
        <v>63</v>
      </c>
      <c r="K259" s="69">
        <f t="shared" si="111"/>
        <v>82</v>
      </c>
      <c r="L259" s="69">
        <f t="shared" si="111"/>
        <v>111</v>
      </c>
      <c r="M259" s="69">
        <f t="shared" si="111"/>
        <v>151</v>
      </c>
      <c r="N259" s="69">
        <f t="shared" si="111"/>
        <v>202</v>
      </c>
      <c r="O259" s="69">
        <f t="shared" si="111"/>
        <v>264</v>
      </c>
      <c r="P259" s="69">
        <f t="shared" si="111"/>
        <v>329</v>
      </c>
      <c r="Q259" s="284">
        <f t="shared" si="111"/>
        <v>414</v>
      </c>
      <c r="R259" s="284">
        <f t="shared" si="111"/>
        <v>525</v>
      </c>
      <c r="S259" s="284">
        <f t="shared" si="111"/>
        <v>662</v>
      </c>
      <c r="T259" s="284">
        <f t="shared" si="111"/>
        <v>829</v>
      </c>
      <c r="U259" s="284">
        <f t="shared" si="111"/>
        <v>1022</v>
      </c>
      <c r="V259" s="284">
        <f t="shared" si="111"/>
        <v>1246</v>
      </c>
      <c r="W259" s="284">
        <f t="shared" si="111"/>
        <v>1506</v>
      </c>
      <c r="X259" s="284">
        <f t="shared" si="111"/>
        <v>1801</v>
      </c>
      <c r="Y259" s="284">
        <f t="shared" si="111"/>
        <v>2140</v>
      </c>
      <c r="Z259" s="284">
        <f t="shared" si="111"/>
        <v>2525</v>
      </c>
    </row>
    <row r="260" spans="1:26">
      <c r="A260" s="266"/>
      <c r="B260" s="268" t="s">
        <v>451</v>
      </c>
      <c r="C260" s="268" t="s">
        <v>193</v>
      </c>
      <c r="D260" s="69">
        <f t="shared" ref="D260:Z260" si="112">D202</f>
        <v>99.320388000000008</v>
      </c>
      <c r="E260" s="69">
        <f t="shared" si="112"/>
        <v>110.640776</v>
      </c>
      <c r="F260" s="69">
        <f t="shared" si="112"/>
        <v>130.39994000000002</v>
      </c>
      <c r="G260" s="69">
        <f t="shared" si="112"/>
        <v>185.58692000000002</v>
      </c>
      <c r="H260" s="69">
        <f t="shared" si="112"/>
        <v>264.348612</v>
      </c>
      <c r="I260" s="69">
        <f t="shared" si="112"/>
        <v>346.90587600000003</v>
      </c>
      <c r="J260" s="69">
        <f t="shared" si="112"/>
        <v>429.46313999999995</v>
      </c>
      <c r="K260" s="69">
        <f t="shared" si="112"/>
        <v>507.08422800000005</v>
      </c>
      <c r="L260" s="69">
        <f t="shared" si="112"/>
        <v>558.64066000000003</v>
      </c>
      <c r="M260" s="69">
        <f t="shared" si="112"/>
        <v>580.62238000000002</v>
      </c>
      <c r="N260" s="69">
        <f t="shared" si="112"/>
        <v>587.48814000000004</v>
      </c>
      <c r="O260" s="69">
        <f t="shared" si="112"/>
        <v>594.35389999999995</v>
      </c>
      <c r="P260" s="69">
        <f t="shared" si="112"/>
        <v>597.71705999999995</v>
      </c>
      <c r="Q260" s="284">
        <f t="shared" si="112"/>
        <v>597.71705999999995</v>
      </c>
      <c r="R260" s="284">
        <f t="shared" si="112"/>
        <v>597.71705999999995</v>
      </c>
      <c r="S260" s="284">
        <f t="shared" si="112"/>
        <v>597.71705999999995</v>
      </c>
      <c r="T260" s="284">
        <f t="shared" si="112"/>
        <v>597.71705999999995</v>
      </c>
      <c r="U260" s="284">
        <f t="shared" si="112"/>
        <v>597.71705999999995</v>
      </c>
      <c r="V260" s="284">
        <f t="shared" si="112"/>
        <v>597.71705999999995</v>
      </c>
      <c r="W260" s="284">
        <f t="shared" si="112"/>
        <v>597.71705999999995</v>
      </c>
      <c r="X260" s="284">
        <f t="shared" si="112"/>
        <v>597.71705999999995</v>
      </c>
      <c r="Y260" s="284">
        <f t="shared" si="112"/>
        <v>597.71705999999995</v>
      </c>
      <c r="Z260" s="284">
        <f t="shared" si="112"/>
        <v>597.71705999999995</v>
      </c>
    </row>
    <row r="261" spans="1:26">
      <c r="B261" s="53" t="s">
        <v>247</v>
      </c>
      <c r="C261" s="53" t="s">
        <v>193</v>
      </c>
      <c r="D261" s="68">
        <f t="shared" ref="D261:Z261" si="113">D239</f>
        <v>0</v>
      </c>
      <c r="E261" s="68">
        <f t="shared" si="113"/>
        <v>219.8395878081391</v>
      </c>
      <c r="F261" s="68">
        <f t="shared" si="113"/>
        <v>879.35835123255572</v>
      </c>
      <c r="G261" s="68">
        <f t="shared" si="113"/>
        <v>1758.7167024651098</v>
      </c>
      <c r="H261" s="68">
        <f t="shared" si="113"/>
        <v>2616.0910949168483</v>
      </c>
      <c r="I261" s="68">
        <f t="shared" si="113"/>
        <v>3407.5136110261465</v>
      </c>
      <c r="J261" s="68">
        <f t="shared" si="113"/>
        <v>4111.0002920121897</v>
      </c>
      <c r="K261" s="68">
        <f t="shared" si="113"/>
        <v>4726.5511378749788</v>
      </c>
      <c r="L261" s="68">
        <f t="shared" si="113"/>
        <v>5254.1661486145103</v>
      </c>
      <c r="M261" s="68">
        <f t="shared" si="113"/>
        <v>5715.8292830116006</v>
      </c>
      <c r="N261" s="68">
        <f t="shared" si="113"/>
        <v>6155.5084586278772</v>
      </c>
      <c r="O261" s="68">
        <f t="shared" si="113"/>
        <v>6595.1876342441547</v>
      </c>
      <c r="P261" s="68">
        <f t="shared" si="113"/>
        <v>7034.8668098604294</v>
      </c>
      <c r="Q261" s="284">
        <f t="shared" si="113"/>
        <v>7474.5459854767059</v>
      </c>
      <c r="R261" s="284">
        <f t="shared" si="113"/>
        <v>7914.2251610929816</v>
      </c>
      <c r="S261" s="284">
        <f t="shared" si="113"/>
        <v>8353.9043367092563</v>
      </c>
      <c r="T261" s="284">
        <f t="shared" si="113"/>
        <v>8793.5835123255347</v>
      </c>
      <c r="U261" s="284">
        <f t="shared" si="113"/>
        <v>9233.2626879418112</v>
      </c>
      <c r="V261" s="284">
        <f t="shared" si="113"/>
        <v>9672.941863558086</v>
      </c>
      <c r="W261" s="284">
        <f t="shared" si="113"/>
        <v>10112.621039174361</v>
      </c>
      <c r="X261" s="284">
        <f t="shared" si="113"/>
        <v>10552</v>
      </c>
      <c r="Y261" s="284">
        <f t="shared" si="113"/>
        <v>10992</v>
      </c>
      <c r="Z261" s="284">
        <f t="shared" si="113"/>
        <v>11432</v>
      </c>
    </row>
    <row r="262" spans="1:26" s="12" customFormat="1">
      <c r="B262" s="56" t="str">
        <f>"I alt, "&amp;B254</f>
        <v>I alt, Vestdanmark (DK1)</v>
      </c>
      <c r="C262" s="56" t="s">
        <v>193</v>
      </c>
      <c r="D262" s="72">
        <f t="shared" ref="D262:P262" si="114">SUM(D255:D261)</f>
        <v>18589.832579191563</v>
      </c>
      <c r="E262" s="72">
        <f t="shared" si="114"/>
        <v>18715.841807211244</v>
      </c>
      <c r="F262" s="72">
        <f t="shared" si="114"/>
        <v>19336.764505579249</v>
      </c>
      <c r="G262" s="72">
        <f t="shared" si="114"/>
        <v>20611.628390796672</v>
      </c>
      <c r="H262" s="72">
        <f t="shared" si="114"/>
        <v>21862.386895620024</v>
      </c>
      <c r="I262" s="72">
        <f t="shared" si="114"/>
        <v>23019.378167097733</v>
      </c>
      <c r="J262" s="72">
        <f t="shared" si="114"/>
        <v>24081.601133639393</v>
      </c>
      <c r="K262" s="72">
        <f t="shared" si="114"/>
        <v>25048.639267844759</v>
      </c>
      <c r="L262" s="72">
        <f t="shared" si="114"/>
        <v>25810.532174052631</v>
      </c>
      <c r="M262" s="72">
        <f t="shared" si="114"/>
        <v>26478.018169922136</v>
      </c>
      <c r="N262" s="72">
        <f t="shared" si="114"/>
        <v>27119.902123017113</v>
      </c>
      <c r="O262" s="72">
        <f t="shared" si="114"/>
        <v>27781.603657415737</v>
      </c>
      <c r="P262" s="72">
        <f t="shared" si="114"/>
        <v>28483.153282513096</v>
      </c>
      <c r="Q262" s="70">
        <f t="shared" ref="Q262:Z262" si="115">SUM(Q255:Q261)</f>
        <v>29134.562286692333</v>
      </c>
      <c r="R262" s="70">
        <f t="shared" si="115"/>
        <v>29794.377180171978</v>
      </c>
      <c r="S262" s="70">
        <f t="shared" si="115"/>
        <v>30468.155859946764</v>
      </c>
      <c r="T262" s="70">
        <f t="shared" si="115"/>
        <v>31172.920867766828</v>
      </c>
      <c r="U262" s="70">
        <f t="shared" si="115"/>
        <v>31985.79118119982</v>
      </c>
      <c r="V262" s="70">
        <f t="shared" si="115"/>
        <v>32816.893977203727</v>
      </c>
      <c r="W262" s="70">
        <f t="shared" si="115"/>
        <v>33648.868544744626</v>
      </c>
      <c r="X262" s="70">
        <f t="shared" si="115"/>
        <v>34522.669884162766</v>
      </c>
      <c r="Y262" s="70">
        <f t="shared" si="115"/>
        <v>35432.075184315661</v>
      </c>
      <c r="Z262" s="70">
        <f t="shared" si="115"/>
        <v>36384.120438288315</v>
      </c>
    </row>
    <row r="263" spans="1:26">
      <c r="B263" s="53"/>
      <c r="C263" s="53"/>
      <c r="D263" s="55"/>
      <c r="E263" s="55"/>
      <c r="F263" s="55"/>
      <c r="G263" s="55"/>
      <c r="H263" s="55"/>
      <c r="I263" s="55"/>
      <c r="J263" s="55"/>
      <c r="K263" s="55"/>
      <c r="L263" s="55"/>
      <c r="M263" s="55"/>
      <c r="N263" s="55"/>
      <c r="O263" s="55"/>
      <c r="P263" s="55"/>
      <c r="Q263" s="98"/>
      <c r="R263" s="98"/>
      <c r="S263" s="98"/>
      <c r="T263" s="98"/>
      <c r="U263" s="98"/>
      <c r="V263" s="98"/>
      <c r="W263" s="98"/>
      <c r="X263" s="98"/>
      <c r="Y263" s="98"/>
      <c r="Z263" s="98"/>
    </row>
    <row r="264" spans="1:26">
      <c r="B264" s="56" t="s">
        <v>39</v>
      </c>
      <c r="C264" s="56"/>
      <c r="D264" s="67"/>
      <c r="E264" s="67"/>
      <c r="F264" s="67"/>
      <c r="G264" s="67"/>
      <c r="H264" s="67"/>
      <c r="I264" s="67"/>
      <c r="J264" s="67"/>
      <c r="K264" s="67"/>
      <c r="L264" s="67"/>
      <c r="M264" s="67"/>
      <c r="N264" s="67"/>
      <c r="O264" s="67"/>
      <c r="P264" s="67"/>
      <c r="Q264" s="106"/>
      <c r="R264" s="106"/>
      <c r="S264" s="106"/>
      <c r="T264" s="106"/>
      <c r="U264" s="106"/>
      <c r="V264" s="106"/>
      <c r="W264" s="106"/>
      <c r="X264" s="106"/>
      <c r="Y264" s="106"/>
      <c r="Z264" s="106"/>
    </row>
    <row r="265" spans="1:26">
      <c r="B265" s="75" t="s">
        <v>249</v>
      </c>
      <c r="C265" s="75" t="s">
        <v>193</v>
      </c>
      <c r="D265" s="76">
        <f t="shared" ref="D265:Z265" si="116">D16+D27</f>
        <v>11380.996501446178</v>
      </c>
      <c r="E265" s="76">
        <f t="shared" si="116"/>
        <v>11239.431269435436</v>
      </c>
      <c r="F265" s="76">
        <f t="shared" si="116"/>
        <v>11098.716533585193</v>
      </c>
      <c r="G265" s="76">
        <f t="shared" si="116"/>
        <v>11216.474247793529</v>
      </c>
      <c r="H265" s="76">
        <f t="shared" si="116"/>
        <v>11334.412480884705</v>
      </c>
      <c r="I265" s="76">
        <f t="shared" si="116"/>
        <v>11452.531192565377</v>
      </c>
      <c r="J265" s="76">
        <f t="shared" si="116"/>
        <v>11570.830344480772</v>
      </c>
      <c r="K265" s="76">
        <f t="shared" si="116"/>
        <v>11689.309900099404</v>
      </c>
      <c r="L265" s="76">
        <f t="shared" si="116"/>
        <v>11707.744539687352</v>
      </c>
      <c r="M265" s="76">
        <f t="shared" si="116"/>
        <v>11726.107012968414</v>
      </c>
      <c r="N265" s="76">
        <f t="shared" si="116"/>
        <v>11744.397307502684</v>
      </c>
      <c r="O265" s="76">
        <f t="shared" si="116"/>
        <v>11762.615410946803</v>
      </c>
      <c r="P265" s="76">
        <f t="shared" si="116"/>
        <v>11780.761311053007</v>
      </c>
      <c r="Q265" s="284">
        <f t="shared" si="116"/>
        <v>11767.296076407782</v>
      </c>
      <c r="R265" s="284">
        <f t="shared" si="116"/>
        <v>11753.765058324811</v>
      </c>
      <c r="S265" s="284">
        <f t="shared" si="116"/>
        <v>11740.168258716381</v>
      </c>
      <c r="T265" s="284">
        <f t="shared" si="116"/>
        <v>11726.505679481434</v>
      </c>
      <c r="U265" s="284">
        <f t="shared" si="116"/>
        <v>11712.777322505592</v>
      </c>
      <c r="V265" s="284">
        <f t="shared" si="116"/>
        <v>11755.149601150471</v>
      </c>
      <c r="W265" s="284">
        <f t="shared" si="116"/>
        <v>11797.584438902046</v>
      </c>
      <c r="X265" s="284">
        <f t="shared" si="116"/>
        <v>11840.081756435326</v>
      </c>
      <c r="Y265" s="284">
        <f t="shared" si="116"/>
        <v>11882.641476848858</v>
      </c>
      <c r="Z265" s="284">
        <f t="shared" si="116"/>
        <v>11925.263525572853</v>
      </c>
    </row>
    <row r="266" spans="1:26">
      <c r="B266" s="53" t="s">
        <v>245</v>
      </c>
      <c r="C266" s="53" t="s">
        <v>193</v>
      </c>
      <c r="D266" s="329">
        <f t="shared" ref="D266:Z266" si="117">D50+D61</f>
        <v>520.2278609838794</v>
      </c>
      <c r="E266" s="329">
        <f t="shared" si="117"/>
        <v>542.31347774770552</v>
      </c>
      <c r="F266" s="329">
        <f t="shared" si="117"/>
        <v>562.45469023977978</v>
      </c>
      <c r="G266" s="329">
        <f t="shared" si="117"/>
        <v>592.44838114361607</v>
      </c>
      <c r="H266" s="329">
        <f t="shared" si="117"/>
        <v>622.38455592342586</v>
      </c>
      <c r="I266" s="329">
        <f t="shared" si="117"/>
        <v>652.26321414519816</v>
      </c>
      <c r="J266" s="329">
        <f t="shared" si="117"/>
        <v>682.08435539580273</v>
      </c>
      <c r="K266" s="329">
        <f t="shared" si="117"/>
        <v>711.84797928174851</v>
      </c>
      <c r="L266" s="329">
        <f t="shared" si="117"/>
        <v>765.74195445989005</v>
      </c>
      <c r="M266" s="329">
        <f t="shared" si="117"/>
        <v>820.46967904066514</v>
      </c>
      <c r="N266" s="329">
        <f t="shared" si="117"/>
        <v>876.0312093550483</v>
      </c>
      <c r="O266" s="329">
        <f t="shared" si="117"/>
        <v>932.42660129674607</v>
      </c>
      <c r="P266" s="329">
        <f t="shared" si="117"/>
        <v>989.65591032642294</v>
      </c>
      <c r="Q266" s="329">
        <f t="shared" si="117"/>
        <v>1047.9047879660261</v>
      </c>
      <c r="R266" s="329">
        <f t="shared" si="117"/>
        <v>1107.3583505961667</v>
      </c>
      <c r="S266" s="329">
        <f t="shared" si="117"/>
        <v>1168.0165979423191</v>
      </c>
      <c r="T266" s="329">
        <f t="shared" si="117"/>
        <v>1229.8795297318795</v>
      </c>
      <c r="U266" s="329">
        <f t="shared" si="117"/>
        <v>1292.9471456941512</v>
      </c>
      <c r="V266" s="329">
        <f t="shared" si="117"/>
        <v>1318.3985152459152</v>
      </c>
      <c r="W266" s="329">
        <f t="shared" si="117"/>
        <v>1343.9825479392166</v>
      </c>
      <c r="X266" s="329">
        <f t="shared" si="117"/>
        <v>1369.6993097894169</v>
      </c>
      <c r="Y266" s="329">
        <f t="shared" si="117"/>
        <v>1395.5488647949956</v>
      </c>
      <c r="Z266" s="329">
        <f t="shared" si="117"/>
        <v>1421.5312750139783</v>
      </c>
    </row>
    <row r="267" spans="1:26" s="266" customFormat="1">
      <c r="A267" s="12"/>
      <c r="B267" s="53" t="s">
        <v>246</v>
      </c>
      <c r="C267" s="53" t="s">
        <v>193</v>
      </c>
      <c r="D267" s="69">
        <f t="shared" ref="D267:W267" si="118">D111</f>
        <v>28.743257100956164</v>
      </c>
      <c r="E267" s="69">
        <f t="shared" si="118"/>
        <v>41.8109894002231</v>
      </c>
      <c r="F267" s="69">
        <f t="shared" si="118"/>
        <v>43.57858050228139</v>
      </c>
      <c r="G267" s="69">
        <f t="shared" si="118"/>
        <v>54.723587393732217</v>
      </c>
      <c r="H267" s="69">
        <f t="shared" si="118"/>
        <v>68.166211692249547</v>
      </c>
      <c r="I267" s="69">
        <f t="shared" si="118"/>
        <v>74.215206334342867</v>
      </c>
      <c r="J267" s="69">
        <f t="shared" si="118"/>
        <v>99.892725738622346</v>
      </c>
      <c r="K267" s="69">
        <f t="shared" si="118"/>
        <v>104.65770825662759</v>
      </c>
      <c r="L267" s="69">
        <f t="shared" si="118"/>
        <v>107.15255563477164</v>
      </c>
      <c r="M267" s="69">
        <f t="shared" si="118"/>
        <v>110.23202815786293</v>
      </c>
      <c r="N267" s="69">
        <f t="shared" si="118"/>
        <v>112.57876314699232</v>
      </c>
      <c r="O267" s="69">
        <f t="shared" si="118"/>
        <v>116.17204541672035</v>
      </c>
      <c r="P267" s="69">
        <f t="shared" si="118"/>
        <v>124.00688215399123</v>
      </c>
      <c r="Q267" s="284">
        <f t="shared" si="118"/>
        <v>125.09505909949308</v>
      </c>
      <c r="R267" s="284">
        <f t="shared" si="118"/>
        <v>126.48275771443097</v>
      </c>
      <c r="S267" s="284">
        <f t="shared" si="118"/>
        <v>149.5636807352262</v>
      </c>
      <c r="T267" s="284">
        <f t="shared" si="118"/>
        <v>152.43643126281637</v>
      </c>
      <c r="U267" s="284">
        <f t="shared" si="118"/>
        <v>152.58205393225913</v>
      </c>
      <c r="V267" s="284">
        <f t="shared" si="118"/>
        <v>283.47326206018289</v>
      </c>
      <c r="W267" s="284">
        <f t="shared" si="118"/>
        <v>592.18611810991115</v>
      </c>
      <c r="X267" s="284">
        <f>X108</f>
        <v>287.48957347187422</v>
      </c>
      <c r="Y267" s="284">
        <f>Y108</f>
        <v>284.25594843686275</v>
      </c>
      <c r="Z267" s="284">
        <f>Z108</f>
        <v>287.62917809207471</v>
      </c>
    </row>
    <row r="268" spans="1:26">
      <c r="B268" s="53" t="s">
        <v>330</v>
      </c>
      <c r="C268" s="53" t="s">
        <v>193</v>
      </c>
      <c r="D268" s="69">
        <f t="shared" ref="D268:Z268" si="119">D141</f>
        <v>0.51971901628143602</v>
      </c>
      <c r="E268" s="69">
        <f t="shared" si="119"/>
        <v>36.688353755253502</v>
      </c>
      <c r="F268" s="69">
        <f t="shared" si="119"/>
        <v>2.8212603862404199E-2</v>
      </c>
      <c r="G268" s="69">
        <f t="shared" si="119"/>
        <v>0.462556677552312</v>
      </c>
      <c r="H268" s="69">
        <f t="shared" si="119"/>
        <v>2.3017469223353751E-2</v>
      </c>
      <c r="I268" s="69">
        <f t="shared" si="119"/>
        <v>2.0723259652981367</v>
      </c>
      <c r="J268" s="69">
        <f t="shared" si="119"/>
        <v>2.1980992754540871</v>
      </c>
      <c r="K268" s="69">
        <f t="shared" si="119"/>
        <v>2.6397338463130349</v>
      </c>
      <c r="L268" s="69">
        <f t="shared" si="119"/>
        <v>2.7510470437972403</v>
      </c>
      <c r="M268" s="69">
        <f t="shared" si="119"/>
        <v>2.9873554802760522</v>
      </c>
      <c r="N268" s="69">
        <f t="shared" si="119"/>
        <v>3.0382128748191293</v>
      </c>
      <c r="O268" s="69">
        <f t="shared" si="119"/>
        <v>3.649237117014164</v>
      </c>
      <c r="P268" s="69">
        <f t="shared" si="119"/>
        <v>3.9301498511477195</v>
      </c>
      <c r="Q268" s="284">
        <f t="shared" si="119"/>
        <v>4.4228446472280689</v>
      </c>
      <c r="R268" s="284">
        <f t="shared" si="119"/>
        <v>6.6035228273745794</v>
      </c>
      <c r="S268" s="284">
        <f t="shared" si="119"/>
        <v>7.797355296756173</v>
      </c>
      <c r="T268" s="284">
        <f t="shared" si="119"/>
        <v>8.3175674227157597</v>
      </c>
      <c r="U268" s="284">
        <f t="shared" si="119"/>
        <v>7.0654501421262719</v>
      </c>
      <c r="V268" s="284">
        <f t="shared" si="119"/>
        <v>13.268936130854271</v>
      </c>
      <c r="W268" s="284">
        <f t="shared" si="119"/>
        <v>17.616542285591294</v>
      </c>
      <c r="X268" s="284">
        <f t="shared" si="119"/>
        <v>21.593878928704171</v>
      </c>
      <c r="Y268" s="284">
        <f t="shared" si="119"/>
        <v>22.80768004754643</v>
      </c>
      <c r="Z268" s="284">
        <f t="shared" si="119"/>
        <v>23.8012608453543</v>
      </c>
    </row>
    <row r="269" spans="1:26">
      <c r="B269" s="268" t="s">
        <v>447</v>
      </c>
      <c r="C269" s="268" t="s">
        <v>193</v>
      </c>
      <c r="D269" s="69">
        <f t="shared" ref="D269:W269" si="120">D165</f>
        <v>115</v>
      </c>
      <c r="E269" s="69">
        <f t="shared" si="120"/>
        <v>117</v>
      </c>
      <c r="F269" s="69">
        <f t="shared" si="120"/>
        <v>115</v>
      </c>
      <c r="G269" s="69">
        <f t="shared" si="120"/>
        <v>119</v>
      </c>
      <c r="H269" s="69">
        <f t="shared" si="120"/>
        <v>125</v>
      </c>
      <c r="I269" s="69">
        <f t="shared" si="120"/>
        <v>134</v>
      </c>
      <c r="J269" s="69">
        <f t="shared" si="120"/>
        <v>145</v>
      </c>
      <c r="K269" s="69">
        <f t="shared" si="120"/>
        <v>159</v>
      </c>
      <c r="L269" s="69">
        <f t="shared" si="120"/>
        <v>180</v>
      </c>
      <c r="M269" s="69">
        <f t="shared" si="120"/>
        <v>206</v>
      </c>
      <c r="N269" s="69">
        <f t="shared" si="120"/>
        <v>237</v>
      </c>
      <c r="O269" s="69">
        <f t="shared" si="120"/>
        <v>273</v>
      </c>
      <c r="P269" s="69">
        <f t="shared" si="120"/>
        <v>320</v>
      </c>
      <c r="Q269" s="284">
        <f t="shared" si="120"/>
        <v>381</v>
      </c>
      <c r="R269" s="284">
        <f t="shared" si="120"/>
        <v>461</v>
      </c>
      <c r="S269" s="284">
        <f t="shared" si="120"/>
        <v>561</v>
      </c>
      <c r="T269" s="284">
        <f t="shared" si="120"/>
        <v>682</v>
      </c>
      <c r="U269" s="284">
        <f t="shared" si="120"/>
        <v>823</v>
      </c>
      <c r="V269" s="284">
        <f t="shared" si="120"/>
        <v>988</v>
      </c>
      <c r="W269" s="284">
        <f t="shared" si="120"/>
        <v>1178</v>
      </c>
      <c r="X269" s="284">
        <f>X162</f>
        <v>1188</v>
      </c>
      <c r="Y269" s="284">
        <f>Y162</f>
        <v>1413</v>
      </c>
      <c r="Z269" s="284">
        <f>Z162</f>
        <v>1671</v>
      </c>
    </row>
    <row r="270" spans="1:26">
      <c r="A270" s="266"/>
      <c r="B270" s="359" t="s">
        <v>451</v>
      </c>
      <c r="C270" s="268" t="s">
        <v>193</v>
      </c>
      <c r="D270" s="69">
        <f t="shared" ref="D270:Z270" si="121">D208</f>
        <v>245.92384800000002</v>
      </c>
      <c r="E270" s="69">
        <f t="shared" si="121"/>
        <v>277.04769599999997</v>
      </c>
      <c r="F270" s="69">
        <f t="shared" si="121"/>
        <v>329.11146400000001</v>
      </c>
      <c r="G270" s="69">
        <f t="shared" si="121"/>
        <v>440.98781200000002</v>
      </c>
      <c r="H270" s="69">
        <f t="shared" si="121"/>
        <v>553.86416000000008</v>
      </c>
      <c r="I270" s="69">
        <f t="shared" si="121"/>
        <v>652.61665999999991</v>
      </c>
      <c r="J270" s="69">
        <f t="shared" si="121"/>
        <v>798.56773599999997</v>
      </c>
      <c r="K270" s="69">
        <f t="shared" si="121"/>
        <v>910.578892</v>
      </c>
      <c r="L270" s="69">
        <f t="shared" si="121"/>
        <v>968.36946799999987</v>
      </c>
      <c r="M270" s="69">
        <f t="shared" si="121"/>
        <v>1025.160044</v>
      </c>
      <c r="N270" s="69">
        <f t="shared" si="121"/>
        <v>1082.9506200000001</v>
      </c>
      <c r="O270" s="69">
        <f t="shared" si="121"/>
        <v>1101.5426199999999</v>
      </c>
      <c r="P270" s="69">
        <f t="shared" si="121"/>
        <v>1119.13462</v>
      </c>
      <c r="Q270" s="284">
        <f t="shared" si="121"/>
        <v>1119.13462</v>
      </c>
      <c r="R270" s="284">
        <f t="shared" si="121"/>
        <v>1119.13462</v>
      </c>
      <c r="S270" s="284">
        <f t="shared" si="121"/>
        <v>1119.13462</v>
      </c>
      <c r="T270" s="284">
        <f t="shared" si="121"/>
        <v>1119.13462</v>
      </c>
      <c r="U270" s="284">
        <f t="shared" si="121"/>
        <v>1119.13462</v>
      </c>
      <c r="V270" s="284">
        <f t="shared" si="121"/>
        <v>1119.13462</v>
      </c>
      <c r="W270" s="284">
        <f t="shared" si="121"/>
        <v>1119.13462</v>
      </c>
      <c r="X270" s="284">
        <f t="shared" si="121"/>
        <v>1119.13462</v>
      </c>
      <c r="Y270" s="284">
        <f t="shared" si="121"/>
        <v>1119.13462</v>
      </c>
      <c r="Z270" s="284">
        <f t="shared" si="121"/>
        <v>1119.13462</v>
      </c>
    </row>
    <row r="271" spans="1:26">
      <c r="B271" s="53" t="s">
        <v>247</v>
      </c>
      <c r="C271" s="53" t="s">
        <v>193</v>
      </c>
      <c r="D271" s="68">
        <f t="shared" ref="D271:W271" si="122">D240</f>
        <v>0</v>
      </c>
      <c r="E271" s="68">
        <f t="shared" si="122"/>
        <v>0</v>
      </c>
      <c r="F271" s="68">
        <f t="shared" si="122"/>
        <v>0</v>
      </c>
      <c r="G271" s="68">
        <f t="shared" si="122"/>
        <v>0</v>
      </c>
      <c r="H271" s="68">
        <f t="shared" si="122"/>
        <v>0</v>
      </c>
      <c r="I271" s="68">
        <f t="shared" si="122"/>
        <v>0</v>
      </c>
      <c r="J271" s="68">
        <f t="shared" si="122"/>
        <v>0</v>
      </c>
      <c r="K271" s="68">
        <f t="shared" si="122"/>
        <v>0</v>
      </c>
      <c r="L271" s="68">
        <f t="shared" si="122"/>
        <v>0</v>
      </c>
      <c r="M271" s="68">
        <f t="shared" si="122"/>
        <v>0</v>
      </c>
      <c r="N271" s="68">
        <f t="shared" si="122"/>
        <v>0</v>
      </c>
      <c r="O271" s="68">
        <f t="shared" si="122"/>
        <v>0</v>
      </c>
      <c r="P271" s="68">
        <f t="shared" si="122"/>
        <v>0</v>
      </c>
      <c r="Q271" s="284">
        <f t="shared" si="122"/>
        <v>0</v>
      </c>
      <c r="R271" s="284">
        <f t="shared" si="122"/>
        <v>0</v>
      </c>
      <c r="S271" s="284">
        <f t="shared" si="122"/>
        <v>0</v>
      </c>
      <c r="T271" s="284">
        <f t="shared" si="122"/>
        <v>0</v>
      </c>
      <c r="U271" s="284">
        <f t="shared" si="122"/>
        <v>0</v>
      </c>
      <c r="V271" s="284">
        <f t="shared" si="122"/>
        <v>0</v>
      </c>
      <c r="W271" s="284">
        <f t="shared" si="122"/>
        <v>0</v>
      </c>
      <c r="X271" s="284">
        <f>Y237</f>
        <v>0</v>
      </c>
      <c r="Y271" s="284">
        <f>Z237</f>
        <v>0</v>
      </c>
      <c r="Z271" s="284">
        <f>AA237</f>
        <v>0</v>
      </c>
    </row>
    <row r="272" spans="1:26" s="12" customFormat="1">
      <c r="B272" s="56" t="str">
        <f>"I alt, "&amp;B264</f>
        <v>I alt, Østdanmark (DK2)</v>
      </c>
      <c r="C272" s="56" t="s">
        <v>193</v>
      </c>
      <c r="D272" s="72">
        <f>SUM(D265:D271)</f>
        <v>12291.411186547295</v>
      </c>
      <c r="E272" s="72">
        <f t="shared" ref="E272:P272" si="123">SUM(E265:E271)</f>
        <v>12254.291786338617</v>
      </c>
      <c r="F272" s="72">
        <f t="shared" si="123"/>
        <v>12148.889480931115</v>
      </c>
      <c r="G272" s="72">
        <f t="shared" si="123"/>
        <v>12424.096585008429</v>
      </c>
      <c r="H272" s="72">
        <f t="shared" si="123"/>
        <v>12703.850425969602</v>
      </c>
      <c r="I272" s="72">
        <f t="shared" si="123"/>
        <v>12967.698599010217</v>
      </c>
      <c r="J272" s="72">
        <f t="shared" si="123"/>
        <v>13298.573260890651</v>
      </c>
      <c r="K272" s="72">
        <f t="shared" si="123"/>
        <v>13578.034213484094</v>
      </c>
      <c r="L272" s="72">
        <f t="shared" si="123"/>
        <v>13731.75956482581</v>
      </c>
      <c r="M272" s="72">
        <f t="shared" si="123"/>
        <v>13890.956119647219</v>
      </c>
      <c r="N272" s="72">
        <f t="shared" si="123"/>
        <v>14055.996112879544</v>
      </c>
      <c r="O272" s="72">
        <f t="shared" si="123"/>
        <v>14189.405914777282</v>
      </c>
      <c r="P272" s="72">
        <f t="shared" si="123"/>
        <v>14337.488873384571</v>
      </c>
      <c r="Q272" s="70">
        <f t="shared" ref="Q272:W272" si="124">SUM(Q265:Q271)</f>
        <v>14444.853388120529</v>
      </c>
      <c r="R272" s="70">
        <f t="shared" si="124"/>
        <v>14574.344309462784</v>
      </c>
      <c r="S272" s="70">
        <f t="shared" si="124"/>
        <v>14745.680512690682</v>
      </c>
      <c r="T272" s="70">
        <f t="shared" si="124"/>
        <v>14918.273827898845</v>
      </c>
      <c r="U272" s="70">
        <f t="shared" si="124"/>
        <v>15107.506592274131</v>
      </c>
      <c r="V272" s="70">
        <f t="shared" si="124"/>
        <v>15477.424934587425</v>
      </c>
      <c r="W272" s="70">
        <f t="shared" si="124"/>
        <v>16048.504267236767</v>
      </c>
      <c r="X272" s="70">
        <f>SUM(X265:X271)</f>
        <v>15825.999138625322</v>
      </c>
      <c r="Y272" s="70">
        <f>SUM(Y265:Y271)</f>
        <v>16117.388590128263</v>
      </c>
      <c r="Z272" s="70">
        <f>SUM(Z265:Z271)</f>
        <v>16448.359859524258</v>
      </c>
    </row>
    <row r="273" spans="1:26">
      <c r="B273" s="53"/>
      <c r="C273" s="53"/>
      <c r="D273" s="55"/>
      <c r="E273" s="55"/>
      <c r="F273" s="55"/>
      <c r="G273" s="55"/>
      <c r="H273" s="55"/>
      <c r="I273" s="55"/>
      <c r="J273" s="55"/>
      <c r="K273" s="55"/>
      <c r="L273" s="55"/>
      <c r="M273" s="55"/>
      <c r="N273" s="55"/>
      <c r="O273" s="55"/>
      <c r="P273" s="55"/>
      <c r="Q273" s="98"/>
      <c r="R273" s="98"/>
      <c r="S273" s="98"/>
      <c r="T273" s="98"/>
      <c r="U273" s="98"/>
      <c r="V273" s="98"/>
      <c r="W273" s="98"/>
      <c r="X273" s="98"/>
      <c r="Y273" s="98"/>
      <c r="Z273" s="98"/>
    </row>
    <row r="274" spans="1:26">
      <c r="B274" s="56" t="s">
        <v>208</v>
      </c>
      <c r="C274" s="56"/>
      <c r="D274" s="67"/>
      <c r="E274" s="67"/>
      <c r="F274" s="67"/>
      <c r="G274" s="67"/>
      <c r="H274" s="67"/>
      <c r="I274" s="67"/>
      <c r="J274" s="67"/>
      <c r="K274" s="67"/>
      <c r="L274" s="67"/>
      <c r="M274" s="67"/>
      <c r="N274" s="67"/>
      <c r="O274" s="67"/>
      <c r="P274" s="67"/>
      <c r="Q274" s="106"/>
      <c r="R274" s="106"/>
      <c r="S274" s="106"/>
      <c r="T274" s="106"/>
      <c r="U274" s="106"/>
      <c r="V274" s="106"/>
      <c r="W274" s="106"/>
      <c r="X274" s="106"/>
      <c r="Y274" s="106"/>
      <c r="Z274" s="106"/>
    </row>
    <row r="275" spans="1:26">
      <c r="B275" s="75" t="s">
        <v>249</v>
      </c>
      <c r="C275" s="75" t="s">
        <v>193</v>
      </c>
      <c r="D275" s="76">
        <f t="shared" ref="D275:P275" si="125">D255+D265</f>
        <v>29106.055442368503</v>
      </c>
      <c r="E275" s="76">
        <f t="shared" si="125"/>
        <v>28792.284865961905</v>
      </c>
      <c r="F275" s="76">
        <f t="shared" si="125"/>
        <v>28478.514540144188</v>
      </c>
      <c r="G275" s="76">
        <f t="shared" si="125"/>
        <v>28776.721791797754</v>
      </c>
      <c r="H275" s="76">
        <f t="shared" si="125"/>
        <v>29074.932722931397</v>
      </c>
      <c r="I275" s="76">
        <f t="shared" si="125"/>
        <v>29373.147199161231</v>
      </c>
      <c r="J275" s="76">
        <f t="shared" si="125"/>
        <v>29671.365092568765</v>
      </c>
      <c r="K275" s="76">
        <f t="shared" si="125"/>
        <v>29969.586281316482</v>
      </c>
      <c r="L275" s="76">
        <f t="shared" si="125"/>
        <v>30051.435869968183</v>
      </c>
      <c r="M275" s="76">
        <f t="shared" si="125"/>
        <v>30133.290967883397</v>
      </c>
      <c r="N275" s="76">
        <f t="shared" si="125"/>
        <v>30215.15154292533</v>
      </c>
      <c r="O275" s="76">
        <f t="shared" si="125"/>
        <v>30297.017563206631</v>
      </c>
      <c r="P275" s="76">
        <f t="shared" si="125"/>
        <v>30378.888997086884</v>
      </c>
      <c r="Q275" s="284">
        <f t="shared" ref="Q275:W275" si="126">Q255+Q265</f>
        <v>30419.149646229838</v>
      </c>
      <c r="R275" s="284">
        <f t="shared" si="126"/>
        <v>30459.40983544914</v>
      </c>
      <c r="S275" s="284">
        <f t="shared" si="126"/>
        <v>30499.669567163292</v>
      </c>
      <c r="T275" s="284">
        <f t="shared" si="126"/>
        <v>30539.928843773949</v>
      </c>
      <c r="U275" s="284">
        <f t="shared" si="126"/>
        <v>30580.187667665865</v>
      </c>
      <c r="V275" s="284">
        <f t="shared" si="126"/>
        <v>30721.02614743033</v>
      </c>
      <c r="W275" s="284">
        <f t="shared" si="126"/>
        <v>30861.87558291839</v>
      </c>
      <c r="X275" s="284">
        <f t="shared" ref="X275:Z281" si="127">X255+X265</f>
        <v>31002.735721160003</v>
      </c>
      <c r="Y275" s="284">
        <f t="shared" si="127"/>
        <v>31143.606316913862</v>
      </c>
      <c r="Z275" s="284">
        <f t="shared" si="127"/>
        <v>31284.487132374401</v>
      </c>
    </row>
    <row r="276" spans="1:26">
      <c r="B276" s="53" t="s">
        <v>245</v>
      </c>
      <c r="C276" s="53" t="s">
        <v>193</v>
      </c>
      <c r="D276" s="76">
        <f t="shared" ref="D276:P276" si="128">D256+D266</f>
        <v>1185.5656613322749</v>
      </c>
      <c r="E276" s="76">
        <f t="shared" si="128"/>
        <v>1261.0241689213922</v>
      </c>
      <c r="F276" s="76">
        <f t="shared" si="128"/>
        <v>1336.4824259216116</v>
      </c>
      <c r="G276" s="76">
        <f t="shared" si="128"/>
        <v>1407.8976473975799</v>
      </c>
      <c r="H276" s="76">
        <f t="shared" si="128"/>
        <v>1479.3091893934779</v>
      </c>
      <c r="I276" s="76">
        <f t="shared" si="128"/>
        <v>1550.7171862931789</v>
      </c>
      <c r="J276" s="76">
        <f t="shared" si="128"/>
        <v>1622.1217660152158</v>
      </c>
      <c r="K276" s="76">
        <f t="shared" si="128"/>
        <v>1693.5230503969769</v>
      </c>
      <c r="L276" s="76">
        <f t="shared" si="128"/>
        <v>1807.8774116497366</v>
      </c>
      <c r="M276" s="76">
        <f t="shared" si="128"/>
        <v>1922.2262636389557</v>
      </c>
      <c r="N276" s="76">
        <f t="shared" si="128"/>
        <v>2036.5696385014696</v>
      </c>
      <c r="O276" s="76">
        <f t="shared" si="128"/>
        <v>2150.9075681246586</v>
      </c>
      <c r="P276" s="76">
        <f t="shared" si="128"/>
        <v>2265.2400841488438</v>
      </c>
      <c r="Q276" s="284">
        <f t="shared" ref="Q276:W276" si="129">Q256+Q266</f>
        <v>2367.5258072861466</v>
      </c>
      <c r="R276" s="284">
        <f t="shared" si="129"/>
        <v>2469.8119903471124</v>
      </c>
      <c r="S276" s="284">
        <f t="shared" si="129"/>
        <v>2572.0986309132095</v>
      </c>
      <c r="T276" s="284">
        <f t="shared" si="129"/>
        <v>2674.3857265828374</v>
      </c>
      <c r="U276" s="284">
        <f t="shared" si="129"/>
        <v>2776.6732749711778</v>
      </c>
      <c r="V276" s="284">
        <f t="shared" si="129"/>
        <v>2824.3956740994827</v>
      </c>
      <c r="W276" s="284">
        <f t="shared" si="129"/>
        <v>2872.1071175042257</v>
      </c>
      <c r="X276" s="284">
        <f t="shared" si="127"/>
        <v>2919.8078581554037</v>
      </c>
      <c r="Y276" s="284">
        <f t="shared" si="127"/>
        <v>2967.4981412943371</v>
      </c>
      <c r="Z276" s="284">
        <f t="shared" si="127"/>
        <v>3015.1782047265656</v>
      </c>
    </row>
    <row r="277" spans="1:26" s="266" customFormat="1">
      <c r="A277" s="12"/>
      <c r="B277" s="53" t="s">
        <v>246</v>
      </c>
      <c r="C277" s="53" t="s">
        <v>193</v>
      </c>
      <c r="D277" s="69">
        <f t="shared" ref="D277:P277" si="130">D257+D267</f>
        <v>85.694227234416815</v>
      </c>
      <c r="E277" s="69">
        <f t="shared" si="130"/>
        <v>104.51654612912029</v>
      </c>
      <c r="F277" s="69">
        <f t="shared" si="130"/>
        <v>185.91518229205204</v>
      </c>
      <c r="G277" s="69">
        <f t="shared" si="130"/>
        <v>308.82370068656763</v>
      </c>
      <c r="H277" s="69">
        <f t="shared" si="130"/>
        <v>408.20546510193719</v>
      </c>
      <c r="I277" s="69">
        <f t="shared" si="130"/>
        <v>463.24895690299616</v>
      </c>
      <c r="J277" s="69">
        <f t="shared" si="130"/>
        <v>528.49557985717729</v>
      </c>
      <c r="K277" s="69">
        <f t="shared" si="130"/>
        <v>564.30939719190451</v>
      </c>
      <c r="L277" s="69">
        <f t="shared" si="130"/>
        <v>595.13047948047051</v>
      </c>
      <c r="M277" s="69">
        <f t="shared" si="130"/>
        <v>617.71997209262702</v>
      </c>
      <c r="N277" s="69">
        <f t="shared" si="130"/>
        <v>641.93480102210549</v>
      </c>
      <c r="O277" s="69">
        <f t="shared" si="130"/>
        <v>673.53355500616578</v>
      </c>
      <c r="P277" s="69">
        <f t="shared" si="130"/>
        <v>750.93270682529828</v>
      </c>
      <c r="Q277" s="284">
        <f t="shared" ref="Q277:W277" si="131">Q257+Q267</f>
        <v>777.77473579752518</v>
      </c>
      <c r="R277" s="284">
        <f t="shared" si="131"/>
        <v>784.79830708550821</v>
      </c>
      <c r="S277" s="284">
        <f t="shared" si="131"/>
        <v>806.44884887830221</v>
      </c>
      <c r="T277" s="284">
        <f t="shared" si="131"/>
        <v>806.87591053517463</v>
      </c>
      <c r="U277" s="284">
        <f t="shared" si="131"/>
        <v>894.06942341200386</v>
      </c>
      <c r="V277" s="284">
        <f t="shared" si="131"/>
        <v>1081.1543287971799</v>
      </c>
      <c r="W277" s="284">
        <f t="shared" si="131"/>
        <v>1398.7527735004244</v>
      </c>
      <c r="X277" s="284">
        <f t="shared" si="127"/>
        <v>1107.3016790215479</v>
      </c>
      <c r="Y277" s="284">
        <f t="shared" si="127"/>
        <v>1111.4983575874171</v>
      </c>
      <c r="Z277" s="284">
        <f t="shared" si="127"/>
        <v>1115.6943620819973</v>
      </c>
    </row>
    <row r="278" spans="1:26">
      <c r="B278" s="53" t="s">
        <v>330</v>
      </c>
      <c r="C278" s="53" t="s">
        <v>193</v>
      </c>
      <c r="D278" s="69">
        <f t="shared" ref="D278:P278" si="132">D258+D268</f>
        <v>28.68419880366104</v>
      </c>
      <c r="E278" s="69">
        <f t="shared" si="132"/>
        <v>67.779952729301868</v>
      </c>
      <c r="F278" s="69">
        <f t="shared" si="132"/>
        <v>7.8720829199543738</v>
      </c>
      <c r="G278" s="69">
        <f t="shared" si="132"/>
        <v>7.9904014580890586</v>
      </c>
      <c r="H278" s="69">
        <f t="shared" si="132"/>
        <v>7.4860772459666132</v>
      </c>
      <c r="I278" s="69">
        <f t="shared" si="132"/>
        <v>9.9272767243974744</v>
      </c>
      <c r="J278" s="69">
        <f t="shared" si="132"/>
        <v>11.160788076695939</v>
      </c>
      <c r="K278" s="69">
        <f t="shared" si="132"/>
        <v>14.040494548513948</v>
      </c>
      <c r="L278" s="69">
        <f t="shared" si="132"/>
        <v>15.67170116554059</v>
      </c>
      <c r="M278" s="69">
        <f t="shared" si="132"/>
        <v>17.125378942775214</v>
      </c>
      <c r="N278" s="69">
        <f t="shared" si="132"/>
        <v>17.295034819873145</v>
      </c>
      <c r="O278" s="69">
        <f t="shared" si="132"/>
        <v>21.466731611409543</v>
      </c>
      <c r="P278" s="69">
        <f t="shared" si="132"/>
        <v>24.861877976214508</v>
      </c>
      <c r="Q278" s="284">
        <f t="shared" ref="Q278:Z278" si="133">Q258+Q268</f>
        <v>28.567820022643186</v>
      </c>
      <c r="R278" s="284">
        <f t="shared" si="133"/>
        <v>37.624515660018673</v>
      </c>
      <c r="S278" s="284">
        <f t="shared" si="133"/>
        <v>41.86330897338852</v>
      </c>
      <c r="T278" s="284">
        <f t="shared" si="133"/>
        <v>48.569022448180228</v>
      </c>
      <c r="U278" s="284">
        <f t="shared" si="133"/>
        <v>47.253039483093012</v>
      </c>
      <c r="V278" s="284">
        <f t="shared" si="133"/>
        <v>43.949217906076896</v>
      </c>
      <c r="W278" s="284">
        <f t="shared" si="133"/>
        <v>51.164618883990194</v>
      </c>
      <c r="X278" s="284">
        <f t="shared" si="133"/>
        <v>60.972084451134378</v>
      </c>
      <c r="Y278" s="284">
        <f t="shared" si="133"/>
        <v>65.009278648311167</v>
      </c>
      <c r="Z278" s="284">
        <f t="shared" si="133"/>
        <v>72.268918629608322</v>
      </c>
    </row>
    <row r="279" spans="1:26">
      <c r="B279" s="268" t="s">
        <v>447</v>
      </c>
      <c r="C279" s="268" t="s">
        <v>193</v>
      </c>
      <c r="D279" s="69">
        <f t="shared" ref="D279:P279" si="134">D259+D269</f>
        <v>130</v>
      </c>
      <c r="E279" s="69">
        <f t="shared" si="134"/>
        <v>137</v>
      </c>
      <c r="F279" s="69">
        <f t="shared" si="134"/>
        <v>138</v>
      </c>
      <c r="G279" s="69">
        <f t="shared" si="134"/>
        <v>149</v>
      </c>
      <c r="H279" s="69">
        <f t="shared" si="134"/>
        <v>162</v>
      </c>
      <c r="I279" s="69">
        <f t="shared" si="134"/>
        <v>183</v>
      </c>
      <c r="J279" s="69">
        <f t="shared" si="134"/>
        <v>208</v>
      </c>
      <c r="K279" s="69">
        <f t="shared" si="134"/>
        <v>241</v>
      </c>
      <c r="L279" s="69">
        <f t="shared" si="134"/>
        <v>291</v>
      </c>
      <c r="M279" s="69">
        <f t="shared" si="134"/>
        <v>357</v>
      </c>
      <c r="N279" s="69">
        <f t="shared" si="134"/>
        <v>439</v>
      </c>
      <c r="O279" s="69">
        <f t="shared" si="134"/>
        <v>537</v>
      </c>
      <c r="P279" s="69">
        <f t="shared" si="134"/>
        <v>649</v>
      </c>
      <c r="Q279" s="284">
        <f>Q259+Q269</f>
        <v>795</v>
      </c>
      <c r="R279" s="284">
        <f t="shared" ref="R279:W279" si="135">R259+R269</f>
        <v>986</v>
      </c>
      <c r="S279" s="284">
        <f t="shared" si="135"/>
        <v>1223</v>
      </c>
      <c r="T279" s="284">
        <f t="shared" si="135"/>
        <v>1511</v>
      </c>
      <c r="U279" s="284">
        <f t="shared" si="135"/>
        <v>1845</v>
      </c>
      <c r="V279" s="284">
        <f t="shared" si="135"/>
        <v>2234</v>
      </c>
      <c r="W279" s="284">
        <f t="shared" si="135"/>
        <v>2684</v>
      </c>
      <c r="X279" s="284">
        <f t="shared" si="127"/>
        <v>2989</v>
      </c>
      <c r="Y279" s="284">
        <f t="shared" si="127"/>
        <v>3553</v>
      </c>
      <c r="Z279" s="284">
        <f t="shared" si="127"/>
        <v>4196</v>
      </c>
    </row>
    <row r="280" spans="1:26">
      <c r="A280" s="266"/>
      <c r="B280" s="359" t="s">
        <v>451</v>
      </c>
      <c r="C280" s="268" t="s">
        <v>193</v>
      </c>
      <c r="D280" s="69">
        <f>D260+D270</f>
        <v>345.244236</v>
      </c>
      <c r="E280" s="69">
        <f t="shared" ref="E280:P280" si="136">E260+E270</f>
        <v>387.68847199999999</v>
      </c>
      <c r="F280" s="69">
        <f t="shared" si="136"/>
        <v>459.51140400000003</v>
      </c>
      <c r="G280" s="69">
        <f t="shared" si="136"/>
        <v>626.57473200000004</v>
      </c>
      <c r="H280" s="69">
        <f t="shared" si="136"/>
        <v>818.21277200000009</v>
      </c>
      <c r="I280" s="69">
        <f t="shared" si="136"/>
        <v>999.52253599999995</v>
      </c>
      <c r="J280" s="69">
        <f t="shared" si="136"/>
        <v>1228.0308759999998</v>
      </c>
      <c r="K280" s="69">
        <f t="shared" si="136"/>
        <v>1417.6631200000002</v>
      </c>
      <c r="L280" s="69">
        <f t="shared" si="136"/>
        <v>1527.0101279999999</v>
      </c>
      <c r="M280" s="69">
        <f t="shared" si="136"/>
        <v>1605.782424</v>
      </c>
      <c r="N280" s="69">
        <f t="shared" si="136"/>
        <v>1670.43876</v>
      </c>
      <c r="O280" s="69">
        <f t="shared" si="136"/>
        <v>1695.8965199999998</v>
      </c>
      <c r="P280" s="69">
        <f t="shared" si="136"/>
        <v>1716.85168</v>
      </c>
      <c r="Q280" s="284">
        <f>Q260+Q270</f>
        <v>1716.85168</v>
      </c>
      <c r="R280" s="284">
        <f t="shared" ref="R280:W280" si="137">R260+R270</f>
        <v>1716.85168</v>
      </c>
      <c r="S280" s="284">
        <f t="shared" si="137"/>
        <v>1716.85168</v>
      </c>
      <c r="T280" s="284">
        <f t="shared" si="137"/>
        <v>1716.85168</v>
      </c>
      <c r="U280" s="284">
        <f t="shared" si="137"/>
        <v>1716.85168</v>
      </c>
      <c r="V280" s="284">
        <f t="shared" si="137"/>
        <v>1716.85168</v>
      </c>
      <c r="W280" s="284">
        <f t="shared" si="137"/>
        <v>1716.85168</v>
      </c>
      <c r="X280" s="284">
        <f t="shared" si="127"/>
        <v>1716.85168</v>
      </c>
      <c r="Y280" s="284">
        <f t="shared" si="127"/>
        <v>1716.85168</v>
      </c>
      <c r="Z280" s="284">
        <f t="shared" si="127"/>
        <v>1716.85168</v>
      </c>
    </row>
    <row r="281" spans="1:26" s="12" customFormat="1">
      <c r="B281" s="53" t="s">
        <v>247</v>
      </c>
      <c r="C281" s="53" t="s">
        <v>193</v>
      </c>
      <c r="D281" s="76">
        <f t="shared" ref="D281:P281" si="138">D261+D271</f>
        <v>0</v>
      </c>
      <c r="E281" s="76">
        <f t="shared" si="138"/>
        <v>219.8395878081391</v>
      </c>
      <c r="F281" s="76">
        <f t="shared" si="138"/>
        <v>879.35835123255572</v>
      </c>
      <c r="G281" s="76">
        <f t="shared" si="138"/>
        <v>1758.7167024651098</v>
      </c>
      <c r="H281" s="76">
        <f t="shared" si="138"/>
        <v>2616.0910949168483</v>
      </c>
      <c r="I281" s="76">
        <f t="shared" si="138"/>
        <v>3407.5136110261465</v>
      </c>
      <c r="J281" s="76">
        <f t="shared" si="138"/>
        <v>4111.0002920121897</v>
      </c>
      <c r="K281" s="76">
        <f t="shared" si="138"/>
        <v>4726.5511378749788</v>
      </c>
      <c r="L281" s="76">
        <f t="shared" si="138"/>
        <v>5254.1661486145103</v>
      </c>
      <c r="M281" s="76">
        <f t="shared" si="138"/>
        <v>5715.8292830116006</v>
      </c>
      <c r="N281" s="76">
        <f t="shared" si="138"/>
        <v>6155.5084586278772</v>
      </c>
      <c r="O281" s="76">
        <f t="shared" si="138"/>
        <v>6595.1876342441547</v>
      </c>
      <c r="P281" s="76">
        <f t="shared" si="138"/>
        <v>7034.8668098604294</v>
      </c>
      <c r="Q281" s="284">
        <f t="shared" ref="Q281:W281" si="139">Q261+Q271</f>
        <v>7474.5459854767059</v>
      </c>
      <c r="R281" s="284">
        <f t="shared" si="139"/>
        <v>7914.2251610929816</v>
      </c>
      <c r="S281" s="284">
        <f t="shared" si="139"/>
        <v>8353.9043367092563</v>
      </c>
      <c r="T281" s="284">
        <f t="shared" si="139"/>
        <v>8793.5835123255347</v>
      </c>
      <c r="U281" s="284">
        <f t="shared" si="139"/>
        <v>9233.2626879418112</v>
      </c>
      <c r="V281" s="284">
        <f t="shared" si="139"/>
        <v>9672.941863558086</v>
      </c>
      <c r="W281" s="284">
        <f t="shared" si="139"/>
        <v>10112.621039174361</v>
      </c>
      <c r="X281" s="284">
        <f t="shared" si="127"/>
        <v>10552</v>
      </c>
      <c r="Y281" s="284">
        <f t="shared" si="127"/>
        <v>10992</v>
      </c>
      <c r="Z281" s="284">
        <f t="shared" si="127"/>
        <v>11432</v>
      </c>
    </row>
    <row r="282" spans="1:26">
      <c r="B282" s="79" t="str">
        <f>"I alt, "&amp;B274</f>
        <v>I alt, Danmark</v>
      </c>
      <c r="C282" s="79" t="s">
        <v>193</v>
      </c>
      <c r="D282" s="80">
        <f t="shared" ref="D282:P282" si="140">SUM(D275:D281)</f>
        <v>30881.243765738855</v>
      </c>
      <c r="E282" s="80">
        <f t="shared" si="140"/>
        <v>30970.133593549861</v>
      </c>
      <c r="F282" s="80">
        <f t="shared" si="140"/>
        <v>31485.653986510362</v>
      </c>
      <c r="G282" s="80">
        <f t="shared" si="140"/>
        <v>33035.724975805104</v>
      </c>
      <c r="H282" s="80">
        <f t="shared" si="140"/>
        <v>34566.23732158963</v>
      </c>
      <c r="I282" s="80">
        <f t="shared" si="140"/>
        <v>35987.076766107952</v>
      </c>
      <c r="J282" s="80">
        <f t="shared" si="140"/>
        <v>37380.17439453004</v>
      </c>
      <c r="K282" s="80">
        <f t="shared" si="140"/>
        <v>38626.673481328857</v>
      </c>
      <c r="L282" s="80">
        <f t="shared" si="140"/>
        <v>39542.291738878441</v>
      </c>
      <c r="M282" s="80">
        <f t="shared" si="140"/>
        <v>40368.974289569349</v>
      </c>
      <c r="N282" s="80">
        <f t="shared" si="140"/>
        <v>41175.898235896653</v>
      </c>
      <c r="O282" s="80">
        <f t="shared" si="140"/>
        <v>41971.009572193019</v>
      </c>
      <c r="P282" s="80">
        <f t="shared" si="140"/>
        <v>42820.642155897673</v>
      </c>
      <c r="Q282" s="82">
        <f t="shared" ref="Q282:W282" si="141">SUM(Q275:Q281)</f>
        <v>43579.415674812859</v>
      </c>
      <c r="R282" s="82">
        <f t="shared" si="141"/>
        <v>44368.721489634765</v>
      </c>
      <c r="S282" s="82">
        <f t="shared" si="141"/>
        <v>45213.836372637452</v>
      </c>
      <c r="T282" s="82">
        <f t="shared" si="141"/>
        <v>46091.194695665676</v>
      </c>
      <c r="U282" s="82">
        <f t="shared" si="141"/>
        <v>47093.297773473947</v>
      </c>
      <c r="V282" s="82">
        <f t="shared" si="141"/>
        <v>48294.318911791153</v>
      </c>
      <c r="W282" s="82">
        <f t="shared" si="141"/>
        <v>49697.37281198139</v>
      </c>
      <c r="X282" s="82">
        <f>SUM(X275:X281)</f>
        <v>50348.669022788083</v>
      </c>
      <c r="Y282" s="82">
        <f>SUM(Y275:Y281)</f>
        <v>51549.463774443924</v>
      </c>
      <c r="Z282" s="82">
        <f>SUM(Z275:Z281)</f>
        <v>52832.480297812566</v>
      </c>
    </row>
    <row r="283" spans="1:26">
      <c r="D283" s="432"/>
      <c r="E283" s="432"/>
      <c r="F283" s="432"/>
      <c r="G283" s="432"/>
      <c r="H283" s="432"/>
      <c r="I283" s="432"/>
      <c r="J283" s="432"/>
      <c r="K283" s="432"/>
      <c r="L283" s="432"/>
      <c r="M283" s="432"/>
      <c r="N283" s="432"/>
      <c r="O283" s="432"/>
      <c r="P283" s="432"/>
      <c r="Q283" s="432"/>
      <c r="R283" s="432"/>
      <c r="S283" s="432"/>
      <c r="T283" s="432"/>
      <c r="U283" s="432"/>
      <c r="V283" s="432"/>
      <c r="W283" s="432"/>
      <c r="X283" s="432"/>
      <c r="Y283" s="432"/>
      <c r="Z283" s="432"/>
    </row>
    <row r="284" spans="1:26">
      <c r="B284" s="12"/>
      <c r="C284" s="12"/>
      <c r="D284" s="12"/>
      <c r="E284" s="12"/>
      <c r="F284" s="12"/>
      <c r="G284" s="12"/>
      <c r="H284" s="12"/>
      <c r="I284" s="12"/>
      <c r="J284" s="12"/>
      <c r="K284" s="12"/>
      <c r="L284" s="12"/>
      <c r="M284" s="12"/>
      <c r="N284" s="12"/>
      <c r="O284" s="12"/>
      <c r="P284" s="12"/>
      <c r="Q284" s="166"/>
      <c r="R284" s="166"/>
      <c r="S284" s="166"/>
      <c r="T284" s="166"/>
      <c r="U284" s="166"/>
      <c r="V284" s="166"/>
      <c r="W284" s="166"/>
      <c r="X284" s="166"/>
      <c r="Y284" s="166"/>
      <c r="Z284" s="166"/>
    </row>
    <row r="285" spans="1:26">
      <c r="B285" s="56" t="s">
        <v>250</v>
      </c>
      <c r="C285" s="56" t="s">
        <v>1</v>
      </c>
      <c r="D285" s="67">
        <f t="shared" ref="D285:Z285" si="142">D$20</f>
        <v>2018</v>
      </c>
      <c r="E285" s="67">
        <f t="shared" si="142"/>
        <v>2019</v>
      </c>
      <c r="F285" s="67">
        <f t="shared" si="142"/>
        <v>2020</v>
      </c>
      <c r="G285" s="67">
        <f t="shared" si="142"/>
        <v>2021</v>
      </c>
      <c r="H285" s="67">
        <f t="shared" si="142"/>
        <v>2022</v>
      </c>
      <c r="I285" s="67">
        <f t="shared" si="142"/>
        <v>2023</v>
      </c>
      <c r="J285" s="67">
        <f t="shared" si="142"/>
        <v>2024</v>
      </c>
      <c r="K285" s="67">
        <f t="shared" si="142"/>
        <v>2025</v>
      </c>
      <c r="L285" s="67">
        <f t="shared" si="142"/>
        <v>2026</v>
      </c>
      <c r="M285" s="67">
        <f t="shared" si="142"/>
        <v>2027</v>
      </c>
      <c r="N285" s="67">
        <f t="shared" si="142"/>
        <v>2028</v>
      </c>
      <c r="O285" s="67">
        <f t="shared" si="142"/>
        <v>2029</v>
      </c>
      <c r="P285" s="67">
        <f t="shared" si="142"/>
        <v>2030</v>
      </c>
      <c r="Q285" s="106">
        <f t="shared" si="142"/>
        <v>2031</v>
      </c>
      <c r="R285" s="106">
        <f t="shared" si="142"/>
        <v>2032</v>
      </c>
      <c r="S285" s="106">
        <f t="shared" si="142"/>
        <v>2033</v>
      </c>
      <c r="T285" s="106">
        <f t="shared" si="142"/>
        <v>2034</v>
      </c>
      <c r="U285" s="106">
        <f t="shared" si="142"/>
        <v>2035</v>
      </c>
      <c r="V285" s="106">
        <f t="shared" si="142"/>
        <v>2036</v>
      </c>
      <c r="W285" s="106">
        <f t="shared" si="142"/>
        <v>2037</v>
      </c>
      <c r="X285" s="106">
        <f t="shared" si="142"/>
        <v>2038</v>
      </c>
      <c r="Y285" s="106">
        <f t="shared" si="142"/>
        <v>2039</v>
      </c>
      <c r="Z285" s="106">
        <f t="shared" si="142"/>
        <v>2040</v>
      </c>
    </row>
    <row r="286" spans="1:26">
      <c r="B286" s="56" t="s">
        <v>36</v>
      </c>
      <c r="C286" s="56"/>
      <c r="D286" s="433"/>
      <c r="E286" s="433"/>
      <c r="F286" s="433"/>
      <c r="G286" s="433"/>
      <c r="H286" s="433"/>
      <c r="I286" s="433"/>
      <c r="J286" s="433"/>
      <c r="K286" s="433"/>
      <c r="L286" s="433"/>
      <c r="M286" s="433"/>
      <c r="N286" s="433"/>
      <c r="O286" s="433"/>
      <c r="P286" s="433"/>
      <c r="Q286" s="433"/>
      <c r="R286" s="433"/>
      <c r="S286" s="433"/>
      <c r="T286" s="433"/>
      <c r="U286" s="433"/>
      <c r="V286" s="433"/>
      <c r="W286" s="433"/>
      <c r="X286" s="433"/>
      <c r="Y286" s="433"/>
      <c r="Z286" s="433"/>
    </row>
    <row r="287" spans="1:26">
      <c r="B287" s="75" t="s">
        <v>249</v>
      </c>
      <c r="C287" s="75" t="s">
        <v>193</v>
      </c>
      <c r="D287" s="76">
        <f t="shared" ref="D287:Z287" si="143">D37</f>
        <v>18965.81306678689</v>
      </c>
      <c r="E287" s="76">
        <f t="shared" si="143"/>
        <v>18781.55334828332</v>
      </c>
      <c r="F287" s="76">
        <f t="shared" si="143"/>
        <v>18596.383867018125</v>
      </c>
      <c r="G287" s="76">
        <f t="shared" si="143"/>
        <v>18789.464872084522</v>
      </c>
      <c r="H287" s="76">
        <f t="shared" si="143"/>
        <v>18982.35665898996</v>
      </c>
      <c r="I287" s="76">
        <f t="shared" si="143"/>
        <v>19175.059127057564</v>
      </c>
      <c r="J287" s="76">
        <f t="shared" si="143"/>
        <v>19367.572180454154</v>
      </c>
      <c r="K287" s="76">
        <f t="shared" si="143"/>
        <v>19559.895727902272</v>
      </c>
      <c r="L287" s="76">
        <f t="shared" si="143"/>
        <v>19627.749723400491</v>
      </c>
      <c r="M287" s="76">
        <f t="shared" si="143"/>
        <v>19695.686831759031</v>
      </c>
      <c r="N287" s="76">
        <f t="shared" si="143"/>
        <v>19763.707031902235</v>
      </c>
      <c r="O287" s="76">
        <f t="shared" si="143"/>
        <v>19831.81030291802</v>
      </c>
      <c r="P287" s="76">
        <f t="shared" si="143"/>
        <v>19899.99662405625</v>
      </c>
      <c r="Q287" s="284">
        <f t="shared" si="143"/>
        <v>19957.483319709601</v>
      </c>
      <c r="R287" s="284">
        <f t="shared" si="143"/>
        <v>20015.039911523032</v>
      </c>
      <c r="S287" s="284">
        <f t="shared" si="143"/>
        <v>20072.666400038193</v>
      </c>
      <c r="T287" s="284">
        <f t="shared" si="143"/>
        <v>20130.36278579299</v>
      </c>
      <c r="U287" s="284">
        <f t="shared" si="143"/>
        <v>20188.129069321491</v>
      </c>
      <c r="V287" s="284">
        <f t="shared" si="143"/>
        <v>20293.48790451945</v>
      </c>
      <c r="W287" s="284">
        <f t="shared" si="143"/>
        <v>20398.791524097491</v>
      </c>
      <c r="X287" s="284">
        <f t="shared" si="143"/>
        <v>20504.039742255402</v>
      </c>
      <c r="Y287" s="284">
        <f t="shared" si="143"/>
        <v>20609.232378869558</v>
      </c>
      <c r="Z287" s="284">
        <f t="shared" si="143"/>
        <v>20714.369259277657</v>
      </c>
    </row>
    <row r="288" spans="1:26">
      <c r="B288" s="53" t="s">
        <v>245</v>
      </c>
      <c r="C288" s="53" t="s">
        <v>193</v>
      </c>
      <c r="D288" s="68">
        <f t="shared" ref="D288:Z288" si="144">D71</f>
        <v>711.9114463727833</v>
      </c>
      <c r="E288" s="68">
        <f t="shared" si="144"/>
        <v>769.02043955584463</v>
      </c>
      <c r="F288" s="68">
        <f t="shared" si="144"/>
        <v>828.20967717955989</v>
      </c>
      <c r="G288" s="68">
        <f t="shared" si="144"/>
        <v>872.53071489174124</v>
      </c>
      <c r="H288" s="68">
        <f t="shared" si="144"/>
        <v>916.90935781295593</v>
      </c>
      <c r="I288" s="68">
        <f t="shared" si="144"/>
        <v>961.34575019833937</v>
      </c>
      <c r="J288" s="68">
        <f t="shared" si="144"/>
        <v>1005.8400293627722</v>
      </c>
      <c r="K288" s="68">
        <f t="shared" si="144"/>
        <v>1050.3923260932947</v>
      </c>
      <c r="L288" s="68">
        <f t="shared" si="144"/>
        <v>1115.0849391931358</v>
      </c>
      <c r="M288" s="68">
        <f t="shared" si="144"/>
        <v>1178.879545520171</v>
      </c>
      <c r="N288" s="68">
        <f t="shared" si="144"/>
        <v>1241.7761191866709</v>
      </c>
      <c r="O288" s="68">
        <f t="shared" si="144"/>
        <v>1303.7746345058663</v>
      </c>
      <c r="P288" s="68">
        <f t="shared" si="144"/>
        <v>1364.8750659899904</v>
      </c>
      <c r="Q288" s="284">
        <f t="shared" si="144"/>
        <v>1411.9944906725291</v>
      </c>
      <c r="R288" s="284">
        <f t="shared" si="144"/>
        <v>1457.8253945335118</v>
      </c>
      <c r="S288" s="284">
        <f t="shared" si="144"/>
        <v>1502.3677752788531</v>
      </c>
      <c r="T288" s="284">
        <f t="shared" si="144"/>
        <v>1545.6216306305255</v>
      </c>
      <c r="U288" s="284">
        <f t="shared" si="144"/>
        <v>1587.5869583264187</v>
      </c>
      <c r="V288" s="284">
        <f t="shared" si="144"/>
        <v>1611.4169599733175</v>
      </c>
      <c r="W288" s="284">
        <f t="shared" si="144"/>
        <v>1635.0932894345599</v>
      </c>
      <c r="X288" s="284">
        <f t="shared" si="144"/>
        <v>1658.6161467516063</v>
      </c>
      <c r="Y288" s="284">
        <f t="shared" si="144"/>
        <v>1681.9857258542957</v>
      </c>
      <c r="Z288" s="284">
        <f t="shared" si="144"/>
        <v>1705.2022147924686</v>
      </c>
    </row>
    <row r="289" spans="1:26" s="266" customFormat="1">
      <c r="A289" s="12"/>
      <c r="B289" s="53" t="s">
        <v>246</v>
      </c>
      <c r="C289" s="53" t="s">
        <v>193</v>
      </c>
      <c r="D289" s="69">
        <f t="shared" ref="D289:Z289" si="145">D119</f>
        <v>60.937538042802892</v>
      </c>
      <c r="E289" s="69">
        <f t="shared" si="145"/>
        <v>67.09494569991999</v>
      </c>
      <c r="F289" s="69">
        <f t="shared" si="145"/>
        <v>152.30016391505458</v>
      </c>
      <c r="G289" s="69">
        <f t="shared" si="145"/>
        <v>271.88712122333391</v>
      </c>
      <c r="H289" s="69">
        <f t="shared" si="145"/>
        <v>363.8420011483658</v>
      </c>
      <c r="I289" s="69">
        <f t="shared" si="145"/>
        <v>416.26611310845908</v>
      </c>
      <c r="J289" s="69">
        <f t="shared" si="145"/>
        <v>458.60505390685381</v>
      </c>
      <c r="K289" s="69">
        <f t="shared" si="145"/>
        <v>491.82730716074639</v>
      </c>
      <c r="L289" s="69">
        <f t="shared" si="145"/>
        <v>522.13637851489784</v>
      </c>
      <c r="M289" s="69">
        <f t="shared" si="145"/>
        <v>543.01210001019763</v>
      </c>
      <c r="N289" s="69">
        <f t="shared" si="145"/>
        <v>566.41096052637113</v>
      </c>
      <c r="O289" s="69">
        <f t="shared" si="145"/>
        <v>596.37681526070662</v>
      </c>
      <c r="P289" s="69">
        <f t="shared" si="145"/>
        <v>670.81063239829859</v>
      </c>
      <c r="Q289" s="284">
        <f t="shared" si="145"/>
        <v>698.36725406689436</v>
      </c>
      <c r="R289" s="284">
        <f t="shared" si="145"/>
        <v>704.39763782705268</v>
      </c>
      <c r="S289" s="284">
        <f t="shared" si="145"/>
        <v>702.86712991309139</v>
      </c>
      <c r="T289" s="284">
        <f t="shared" si="145"/>
        <v>700.25024282142329</v>
      </c>
      <c r="U289" s="284">
        <f t="shared" si="145"/>
        <v>793.39148534332696</v>
      </c>
      <c r="V289" s="284">
        <f t="shared" si="145"/>
        <v>853.51874140858695</v>
      </c>
      <c r="W289" s="284">
        <f t="shared" si="145"/>
        <v>863.0263212678492</v>
      </c>
      <c r="X289" s="284">
        <f t="shared" si="145"/>
        <v>877.19895293815091</v>
      </c>
      <c r="Y289" s="284">
        <f t="shared" si="145"/>
        <v>885.14937779109312</v>
      </c>
      <c r="Z289" s="284">
        <f t="shared" si="145"/>
        <v>886.02974686921721</v>
      </c>
    </row>
    <row r="290" spans="1:26">
      <c r="B290" s="53" t="s">
        <v>330</v>
      </c>
      <c r="C290" s="53" t="s">
        <v>193</v>
      </c>
      <c r="D290" s="69">
        <f t="shared" ref="D290:Z290" si="146">D147</f>
        <v>30.135993372496181</v>
      </c>
      <c r="E290" s="69">
        <f t="shared" si="146"/>
        <v>33.268010902231758</v>
      </c>
      <c r="F290" s="69">
        <f t="shared" si="146"/>
        <v>8.3929412382184072</v>
      </c>
      <c r="G290" s="69">
        <f t="shared" si="146"/>
        <v>8.0547939151743186</v>
      </c>
      <c r="H290" s="69">
        <f t="shared" si="146"/>
        <v>7.9854739611152876</v>
      </c>
      <c r="I290" s="69">
        <f t="shared" si="146"/>
        <v>8.4047973122362922</v>
      </c>
      <c r="J290" s="69">
        <f t="shared" si="146"/>
        <v>9.590077017328781</v>
      </c>
      <c r="K290" s="69">
        <f t="shared" si="146"/>
        <v>12.198813951354976</v>
      </c>
      <c r="L290" s="69">
        <f t="shared" si="146"/>
        <v>13.825099910265385</v>
      </c>
      <c r="M290" s="69">
        <f t="shared" si="146"/>
        <v>15.127685104874105</v>
      </c>
      <c r="N290" s="69">
        <f t="shared" si="146"/>
        <v>15.254799481207796</v>
      </c>
      <c r="O290" s="69">
        <f t="shared" si="146"/>
        <v>19.064719109003057</v>
      </c>
      <c r="P290" s="69">
        <f t="shared" si="146"/>
        <v>22.396949093821462</v>
      </c>
      <c r="Q290" s="284">
        <f t="shared" si="146"/>
        <v>25.835123651694179</v>
      </c>
      <c r="R290" s="284">
        <f t="shared" si="146"/>
        <v>33.192462330929189</v>
      </c>
      <c r="S290" s="284">
        <f t="shared" si="146"/>
        <v>36.45057043399661</v>
      </c>
      <c r="T290" s="284">
        <f t="shared" si="146"/>
        <v>43.069056877246979</v>
      </c>
      <c r="U290" s="284">
        <f t="shared" si="146"/>
        <v>43.000720594834412</v>
      </c>
      <c r="V290" s="284">
        <f t="shared" si="146"/>
        <v>32.827901499488206</v>
      </c>
      <c r="W290" s="284">
        <f t="shared" si="146"/>
        <v>35.896441960286822</v>
      </c>
      <c r="X290" s="284">
        <f t="shared" si="146"/>
        <v>42.134679909000326</v>
      </c>
      <c r="Y290" s="284">
        <f t="shared" si="146"/>
        <v>45.155710502818273</v>
      </c>
      <c r="Z290" s="284">
        <f t="shared" si="146"/>
        <v>51.860393829151796</v>
      </c>
    </row>
    <row r="291" spans="1:26">
      <c r="B291" s="268" t="s">
        <v>447</v>
      </c>
      <c r="C291" s="268" t="s">
        <v>193</v>
      </c>
      <c r="D291" s="69">
        <f t="shared" ref="D291:Z291" si="147">D180</f>
        <v>16.05</v>
      </c>
      <c r="E291" s="69">
        <f t="shared" si="147"/>
        <v>21.400000000000002</v>
      </c>
      <c r="F291" s="69">
        <f t="shared" si="147"/>
        <v>24.610000000000003</v>
      </c>
      <c r="G291" s="69">
        <f t="shared" si="147"/>
        <v>32.1</v>
      </c>
      <c r="H291" s="69">
        <f t="shared" si="147"/>
        <v>39.590000000000003</v>
      </c>
      <c r="I291" s="69">
        <f t="shared" si="147"/>
        <v>52.430000000000007</v>
      </c>
      <c r="J291" s="69">
        <f t="shared" si="147"/>
        <v>67.41</v>
      </c>
      <c r="K291" s="69">
        <f t="shared" si="147"/>
        <v>87.74</v>
      </c>
      <c r="L291" s="69">
        <f t="shared" si="147"/>
        <v>118.77000000000001</v>
      </c>
      <c r="M291" s="69">
        <f t="shared" si="147"/>
        <v>161.57</v>
      </c>
      <c r="N291" s="69">
        <f t="shared" si="147"/>
        <v>216.14000000000001</v>
      </c>
      <c r="O291" s="69">
        <f t="shared" si="147"/>
        <v>282.48</v>
      </c>
      <c r="P291" s="69">
        <f t="shared" si="147"/>
        <v>352.03000000000003</v>
      </c>
      <c r="Q291" s="284">
        <f t="shared" si="147"/>
        <v>442.98</v>
      </c>
      <c r="R291" s="284">
        <f t="shared" si="147"/>
        <v>561.75</v>
      </c>
      <c r="S291" s="284">
        <f t="shared" si="147"/>
        <v>708.34</v>
      </c>
      <c r="T291" s="284">
        <f t="shared" si="147"/>
        <v>887.03</v>
      </c>
      <c r="U291" s="284">
        <f t="shared" si="147"/>
        <v>1093.54</v>
      </c>
      <c r="V291" s="284">
        <f t="shared" si="147"/>
        <v>1333.22</v>
      </c>
      <c r="W291" s="284">
        <f t="shared" si="147"/>
        <v>1611.4200000000003</v>
      </c>
      <c r="X291" s="284">
        <f t="shared" si="147"/>
        <v>1927.07</v>
      </c>
      <c r="Y291" s="284">
        <f t="shared" si="147"/>
        <v>2289.8000000000002</v>
      </c>
      <c r="Z291" s="284">
        <f t="shared" si="147"/>
        <v>2701.75</v>
      </c>
    </row>
    <row r="292" spans="1:26">
      <c r="A292" s="266"/>
      <c r="B292" s="359" t="s">
        <v>451</v>
      </c>
      <c r="C292" s="268" t="s">
        <v>193</v>
      </c>
      <c r="D292" s="69">
        <f t="shared" ref="D292:Z292" si="148">D221</f>
        <v>106.27281516000001</v>
      </c>
      <c r="E292" s="69">
        <f t="shared" si="148"/>
        <v>118.38563032000002</v>
      </c>
      <c r="F292" s="69">
        <f t="shared" si="148"/>
        <v>139.52793579999999</v>
      </c>
      <c r="G292" s="69">
        <f t="shared" si="148"/>
        <v>198.57800440000003</v>
      </c>
      <c r="H292" s="69">
        <f t="shared" si="148"/>
        <v>282.85301484000001</v>
      </c>
      <c r="I292" s="69">
        <f t="shared" si="148"/>
        <v>371.18928732000006</v>
      </c>
      <c r="J292" s="69">
        <f t="shared" si="148"/>
        <v>459.52555979999994</v>
      </c>
      <c r="K292" s="69">
        <f t="shared" si="148"/>
        <v>542.58012396000015</v>
      </c>
      <c r="L292" s="69">
        <f t="shared" si="148"/>
        <v>597.74550620000002</v>
      </c>
      <c r="M292" s="69">
        <f t="shared" si="148"/>
        <v>621.26594660000012</v>
      </c>
      <c r="N292" s="69">
        <f t="shared" si="148"/>
        <v>628.61230980000016</v>
      </c>
      <c r="O292" s="69">
        <f t="shared" si="148"/>
        <v>635.95867299999998</v>
      </c>
      <c r="P292" s="69">
        <f t="shared" si="148"/>
        <v>639.55725419999987</v>
      </c>
      <c r="Q292" s="284">
        <f t="shared" si="148"/>
        <v>639.55725419999987</v>
      </c>
      <c r="R292" s="284">
        <f t="shared" si="148"/>
        <v>639.55725419999987</v>
      </c>
      <c r="S292" s="284">
        <f t="shared" si="148"/>
        <v>639.55725419999987</v>
      </c>
      <c r="T292" s="284">
        <f t="shared" si="148"/>
        <v>639.55725419999987</v>
      </c>
      <c r="U292" s="284">
        <f t="shared" si="148"/>
        <v>639.55725419999987</v>
      </c>
      <c r="V292" s="284">
        <f t="shared" si="148"/>
        <v>639.55725419999987</v>
      </c>
      <c r="W292" s="284">
        <f t="shared" si="148"/>
        <v>639.55725419999987</v>
      </c>
      <c r="X292" s="284">
        <f t="shared" si="148"/>
        <v>639.55725419999987</v>
      </c>
      <c r="Y292" s="284">
        <f t="shared" si="148"/>
        <v>639.55725419999987</v>
      </c>
      <c r="Z292" s="284">
        <f t="shared" si="148"/>
        <v>639.55725419999987</v>
      </c>
    </row>
    <row r="293" spans="1:26">
      <c r="B293" s="53" t="s">
        <v>247</v>
      </c>
      <c r="C293" s="53" t="s">
        <v>193</v>
      </c>
      <c r="D293" s="69">
        <f t="shared" ref="D293:Z293" si="149">D246</f>
        <v>0</v>
      </c>
      <c r="E293" s="69">
        <f t="shared" si="149"/>
        <v>235.22835895470885</v>
      </c>
      <c r="F293" s="69">
        <f t="shared" si="149"/>
        <v>940.91343581883473</v>
      </c>
      <c r="G293" s="69">
        <f t="shared" si="149"/>
        <v>1881.8268716376676</v>
      </c>
      <c r="H293" s="69">
        <f t="shared" si="149"/>
        <v>2799.2174715610277</v>
      </c>
      <c r="I293" s="69">
        <f t="shared" si="149"/>
        <v>3646.0395637979768</v>
      </c>
      <c r="J293" s="69">
        <f t="shared" si="149"/>
        <v>4398.7703124530435</v>
      </c>
      <c r="K293" s="69">
        <f t="shared" si="149"/>
        <v>5057.4097175262277</v>
      </c>
      <c r="L293" s="69">
        <f t="shared" si="149"/>
        <v>5621.9577790175263</v>
      </c>
      <c r="M293" s="69">
        <f t="shared" si="149"/>
        <v>6115.9373328224128</v>
      </c>
      <c r="N293" s="69">
        <f t="shared" si="149"/>
        <v>6586.3940507318293</v>
      </c>
      <c r="O293" s="69">
        <f t="shared" si="149"/>
        <v>7056.8507686412458</v>
      </c>
      <c r="P293" s="69">
        <f t="shared" si="149"/>
        <v>7527.3074865506596</v>
      </c>
      <c r="Q293" s="284">
        <f t="shared" si="149"/>
        <v>7997.7642044600761</v>
      </c>
      <c r="R293" s="284">
        <f t="shared" si="149"/>
        <v>8468.2209223694899</v>
      </c>
      <c r="S293" s="284">
        <f t="shared" si="149"/>
        <v>8938.6776402789055</v>
      </c>
      <c r="T293" s="284">
        <f t="shared" si="149"/>
        <v>9409.1343581883229</v>
      </c>
      <c r="U293" s="284">
        <f t="shared" si="149"/>
        <v>9879.5910760977386</v>
      </c>
      <c r="V293" s="284">
        <f t="shared" si="149"/>
        <v>10350.047794007152</v>
      </c>
      <c r="W293" s="284">
        <f t="shared" si="149"/>
        <v>10820.504511916566</v>
      </c>
      <c r="X293" s="284">
        <f t="shared" si="149"/>
        <v>11290.640000000001</v>
      </c>
      <c r="Y293" s="284">
        <f t="shared" si="149"/>
        <v>11761.44</v>
      </c>
      <c r="Z293" s="284">
        <f t="shared" si="149"/>
        <v>12232.240000000002</v>
      </c>
    </row>
    <row r="294" spans="1:26">
      <c r="B294" s="56" t="str">
        <f>"I alt, "&amp;B286</f>
        <v>I alt, Vestdanmark (DK1)</v>
      </c>
      <c r="C294" s="56" t="s">
        <v>193</v>
      </c>
      <c r="D294" s="72">
        <f t="shared" ref="D294:P294" si="150">SUM(D287:D293)</f>
        <v>19891.120859734969</v>
      </c>
      <c r="E294" s="72">
        <f t="shared" si="150"/>
        <v>20025.950733716025</v>
      </c>
      <c r="F294" s="72">
        <f t="shared" si="150"/>
        <v>20690.33802096979</v>
      </c>
      <c r="G294" s="72">
        <f t="shared" si="150"/>
        <v>22054.442378152435</v>
      </c>
      <c r="H294" s="72">
        <f t="shared" si="150"/>
        <v>23392.753978313423</v>
      </c>
      <c r="I294" s="72">
        <f t="shared" si="150"/>
        <v>24630.73463879458</v>
      </c>
      <c r="J294" s="72">
        <f t="shared" si="150"/>
        <v>25767.313212994151</v>
      </c>
      <c r="K294" s="72">
        <f t="shared" si="150"/>
        <v>26802.0440165939</v>
      </c>
      <c r="L294" s="72">
        <f t="shared" si="150"/>
        <v>27617.269426236315</v>
      </c>
      <c r="M294" s="72">
        <f t="shared" si="150"/>
        <v>28331.479441816689</v>
      </c>
      <c r="N294" s="72">
        <f t="shared" si="150"/>
        <v>29018.295271628314</v>
      </c>
      <c r="O294" s="72">
        <f t="shared" si="150"/>
        <v>29726.315913434843</v>
      </c>
      <c r="P294" s="72">
        <f t="shared" si="150"/>
        <v>30476.974012289018</v>
      </c>
      <c r="Q294" s="70">
        <f t="shared" ref="Q294:W294" si="151">SUM(Q287:Q293)</f>
        <v>31173.981646760796</v>
      </c>
      <c r="R294" s="70">
        <f t="shared" si="151"/>
        <v>31879.983582784014</v>
      </c>
      <c r="S294" s="70">
        <f t="shared" si="151"/>
        <v>32600.926770143044</v>
      </c>
      <c r="T294" s="70">
        <f t="shared" si="151"/>
        <v>33355.025328510514</v>
      </c>
      <c r="U294" s="70">
        <f t="shared" si="151"/>
        <v>34224.796563883807</v>
      </c>
      <c r="V294" s="70">
        <f t="shared" si="151"/>
        <v>35114.076555608</v>
      </c>
      <c r="W294" s="70">
        <f t="shared" si="151"/>
        <v>36004.289342876757</v>
      </c>
      <c r="X294" s="70">
        <f>SUM(X287:X293)</f>
        <v>36939.256776054157</v>
      </c>
      <c r="Y294" s="70">
        <f>SUM(Y287:Y293)</f>
        <v>37912.320447217768</v>
      </c>
      <c r="Z294" s="70">
        <f>SUM(Z287:Z293)</f>
        <v>38931.0088689685</v>
      </c>
    </row>
    <row r="295" spans="1:26">
      <c r="B295" s="53"/>
      <c r="C295" s="53"/>
      <c r="D295" s="55"/>
      <c r="E295" s="55"/>
      <c r="F295" s="55"/>
      <c r="G295" s="55"/>
      <c r="H295" s="55"/>
      <c r="I295" s="55"/>
      <c r="J295" s="55"/>
      <c r="K295" s="55"/>
      <c r="L295" s="55"/>
      <c r="M295" s="55"/>
      <c r="N295" s="55"/>
      <c r="O295" s="55"/>
      <c r="P295" s="55"/>
      <c r="Q295" s="98"/>
      <c r="R295" s="98"/>
      <c r="S295" s="98"/>
      <c r="T295" s="98"/>
      <c r="U295" s="98"/>
      <c r="V295" s="98"/>
      <c r="W295" s="98"/>
      <c r="X295" s="98"/>
      <c r="Y295" s="98"/>
      <c r="Z295" s="98"/>
    </row>
    <row r="296" spans="1:26">
      <c r="B296" s="56" t="s">
        <v>39</v>
      </c>
      <c r="C296" s="56"/>
      <c r="D296" s="433"/>
      <c r="E296" s="433"/>
      <c r="F296" s="433"/>
      <c r="G296" s="433"/>
      <c r="H296" s="433"/>
      <c r="I296" s="433"/>
      <c r="J296" s="433"/>
      <c r="K296" s="433"/>
      <c r="L296" s="433"/>
      <c r="M296" s="433"/>
      <c r="N296" s="433"/>
      <c r="O296" s="433"/>
      <c r="P296" s="433"/>
      <c r="Q296" s="433"/>
      <c r="R296" s="433"/>
      <c r="S296" s="433"/>
      <c r="T296" s="433"/>
      <c r="U296" s="433"/>
      <c r="V296" s="433"/>
      <c r="W296" s="433"/>
      <c r="X296" s="433"/>
      <c r="Y296" s="433"/>
      <c r="Z296" s="433"/>
    </row>
    <row r="297" spans="1:26">
      <c r="B297" s="75" t="s">
        <v>249</v>
      </c>
      <c r="C297" s="75" t="s">
        <v>193</v>
      </c>
      <c r="D297" s="76">
        <f t="shared" ref="D297:Z297" si="152">D40</f>
        <v>12063.856291532949</v>
      </c>
      <c r="E297" s="76">
        <f t="shared" si="152"/>
        <v>11913.797145601562</v>
      </c>
      <c r="F297" s="76">
        <f t="shared" si="152"/>
        <v>11764.639525600305</v>
      </c>
      <c r="G297" s="76">
        <f t="shared" si="152"/>
        <v>11889.46270266114</v>
      </c>
      <c r="H297" s="76">
        <f t="shared" si="152"/>
        <v>12014.477229737786</v>
      </c>
      <c r="I297" s="76">
        <f t="shared" si="152"/>
        <v>12139.683064119299</v>
      </c>
      <c r="J297" s="76">
        <f t="shared" si="152"/>
        <v>12265.080165149619</v>
      </c>
      <c r="K297" s="76">
        <f t="shared" si="152"/>
        <v>12390.66849410537</v>
      </c>
      <c r="L297" s="76">
        <f t="shared" si="152"/>
        <v>12410.209212068596</v>
      </c>
      <c r="M297" s="76">
        <f t="shared" si="152"/>
        <v>12429.673433746519</v>
      </c>
      <c r="N297" s="76">
        <f t="shared" si="152"/>
        <v>12449.061145952845</v>
      </c>
      <c r="O297" s="76">
        <f t="shared" si="152"/>
        <v>12468.37233560361</v>
      </c>
      <c r="P297" s="76">
        <f t="shared" si="152"/>
        <v>12487.606989716189</v>
      </c>
      <c r="Q297" s="284">
        <f t="shared" si="152"/>
        <v>12473.333840992249</v>
      </c>
      <c r="R297" s="284">
        <f t="shared" si="152"/>
        <v>12458.9909618243</v>
      </c>
      <c r="S297" s="284">
        <f t="shared" si="152"/>
        <v>12444.578354239366</v>
      </c>
      <c r="T297" s="284">
        <f t="shared" si="152"/>
        <v>12430.096020250321</v>
      </c>
      <c r="U297" s="284">
        <f t="shared" si="152"/>
        <v>12415.543961855929</v>
      </c>
      <c r="V297" s="284">
        <f t="shared" si="152"/>
        <v>12460.458577219502</v>
      </c>
      <c r="W297" s="284">
        <f t="shared" si="152"/>
        <v>12505.439505236169</v>
      </c>
      <c r="X297" s="284">
        <f t="shared" si="152"/>
        <v>12550.486661821446</v>
      </c>
      <c r="Y297" s="284">
        <f t="shared" si="152"/>
        <v>12595.599965459791</v>
      </c>
      <c r="Z297" s="284">
        <f t="shared" si="152"/>
        <v>12640.779337107224</v>
      </c>
    </row>
    <row r="298" spans="1:26">
      <c r="B298" s="53" t="s">
        <v>245</v>
      </c>
      <c r="C298" s="53" t="s">
        <v>193</v>
      </c>
      <c r="D298" s="68">
        <f t="shared" ref="D298:Z298" si="153">D74</f>
        <v>551.44153264291219</v>
      </c>
      <c r="E298" s="68">
        <f t="shared" si="153"/>
        <v>574.85228641256788</v>
      </c>
      <c r="F298" s="68">
        <f t="shared" si="153"/>
        <v>596.20197165416653</v>
      </c>
      <c r="G298" s="68">
        <f t="shared" si="153"/>
        <v>627.99528401223301</v>
      </c>
      <c r="H298" s="68">
        <f t="shared" si="153"/>
        <v>659.7276292788315</v>
      </c>
      <c r="I298" s="68">
        <f t="shared" si="153"/>
        <v>691.39900699391012</v>
      </c>
      <c r="J298" s="68">
        <f t="shared" si="153"/>
        <v>723.00941671955081</v>
      </c>
      <c r="K298" s="68">
        <f t="shared" si="153"/>
        <v>754.55885803865351</v>
      </c>
      <c r="L298" s="68">
        <f t="shared" si="153"/>
        <v>811.68647172748354</v>
      </c>
      <c r="M298" s="68">
        <f t="shared" si="153"/>
        <v>869.69785978310495</v>
      </c>
      <c r="N298" s="68">
        <f t="shared" si="153"/>
        <v>928.59308191635125</v>
      </c>
      <c r="O298" s="68">
        <f t="shared" si="153"/>
        <v>988.37219737455098</v>
      </c>
      <c r="P298" s="68">
        <f t="shared" si="153"/>
        <v>1049.0352649460083</v>
      </c>
      <c r="Q298" s="284">
        <f t="shared" si="153"/>
        <v>1110.7790752439876</v>
      </c>
      <c r="R298" s="284">
        <f t="shared" si="153"/>
        <v>1173.7998516319367</v>
      </c>
      <c r="S298" s="284">
        <f t="shared" si="153"/>
        <v>1238.0975938188583</v>
      </c>
      <c r="T298" s="284">
        <f t="shared" si="153"/>
        <v>1303.6723015157925</v>
      </c>
      <c r="U298" s="284">
        <f t="shared" si="153"/>
        <v>1370.5239744358005</v>
      </c>
      <c r="V298" s="284">
        <f t="shared" si="153"/>
        <v>1397.5024261606702</v>
      </c>
      <c r="W298" s="284">
        <f t="shared" si="153"/>
        <v>1424.6215008155696</v>
      </c>
      <c r="X298" s="284">
        <f t="shared" si="153"/>
        <v>1451.8812683767821</v>
      </c>
      <c r="Y298" s="284">
        <f t="shared" si="153"/>
        <v>1479.2817966826956</v>
      </c>
      <c r="Z298" s="284">
        <f t="shared" si="153"/>
        <v>1506.823151514817</v>
      </c>
    </row>
    <row r="299" spans="1:26" s="266" customFormat="1">
      <c r="A299" s="12"/>
      <c r="B299" s="53" t="s">
        <v>246</v>
      </c>
      <c r="C299" s="53" t="s">
        <v>193</v>
      </c>
      <c r="D299" s="69">
        <f t="shared" ref="D299:Z299" si="154">D120</f>
        <v>30.467852527013534</v>
      </c>
      <c r="E299" s="69">
        <f t="shared" si="154"/>
        <v>44.31964876423649</v>
      </c>
      <c r="F299" s="69">
        <f t="shared" si="154"/>
        <v>46.193295332418273</v>
      </c>
      <c r="G299" s="69">
        <f t="shared" si="154"/>
        <v>58.007002637356152</v>
      </c>
      <c r="H299" s="69">
        <f t="shared" si="154"/>
        <v>72.256184393784523</v>
      </c>
      <c r="I299" s="69">
        <f t="shared" si="154"/>
        <v>78.668118714403448</v>
      </c>
      <c r="J299" s="69">
        <f t="shared" si="154"/>
        <v>105.88628928293969</v>
      </c>
      <c r="K299" s="69">
        <f t="shared" si="154"/>
        <v>110.93717075202525</v>
      </c>
      <c r="L299" s="69">
        <f t="shared" si="154"/>
        <v>113.58170897285795</v>
      </c>
      <c r="M299" s="69">
        <f t="shared" si="154"/>
        <v>116.84594984733471</v>
      </c>
      <c r="N299" s="69">
        <f t="shared" si="154"/>
        <v>119.33348893581186</v>
      </c>
      <c r="O299" s="69">
        <f t="shared" si="154"/>
        <v>123.14236814172358</v>
      </c>
      <c r="P299" s="69">
        <f t="shared" si="154"/>
        <v>131.4472950832307</v>
      </c>
      <c r="Q299" s="284">
        <f t="shared" si="154"/>
        <v>132.60076264546268</v>
      </c>
      <c r="R299" s="284">
        <f t="shared" si="154"/>
        <v>134.07172317729683</v>
      </c>
      <c r="S299" s="284">
        <f t="shared" si="154"/>
        <v>158.53750157933979</v>
      </c>
      <c r="T299" s="284">
        <f t="shared" si="154"/>
        <v>161.58261713858536</v>
      </c>
      <c r="U299" s="284">
        <f t="shared" si="154"/>
        <v>161.7369771681947</v>
      </c>
      <c r="V299" s="284">
        <f t="shared" si="154"/>
        <v>300.48165778379388</v>
      </c>
      <c r="W299" s="284">
        <f t="shared" si="154"/>
        <v>627.71728519650583</v>
      </c>
      <c r="X299" s="284">
        <f t="shared" si="154"/>
        <v>666.80847916972027</v>
      </c>
      <c r="Y299" s="284">
        <f t="shared" si="154"/>
        <v>666.49069336820321</v>
      </c>
      <c r="Z299" s="284">
        <f t="shared" si="154"/>
        <v>660.93724871712357</v>
      </c>
    </row>
    <row r="300" spans="1:26">
      <c r="B300" s="53" t="s">
        <v>330</v>
      </c>
      <c r="C300" s="53" t="s">
        <v>193</v>
      </c>
      <c r="D300" s="69">
        <f t="shared" ref="D300:Z300" si="155">D148</f>
        <v>0.55090215725832226</v>
      </c>
      <c r="E300" s="69">
        <f t="shared" si="155"/>
        <v>38.889654980568714</v>
      </c>
      <c r="F300" s="69">
        <f t="shared" si="155"/>
        <v>2.9905360094148452E-2</v>
      </c>
      <c r="G300" s="69">
        <f t="shared" si="155"/>
        <v>0.49031007820545075</v>
      </c>
      <c r="H300" s="69">
        <f t="shared" si="155"/>
        <v>2.4398517376754976E-2</v>
      </c>
      <c r="I300" s="69">
        <f t="shared" si="155"/>
        <v>2.196665523216025</v>
      </c>
      <c r="J300" s="69">
        <f t="shared" si="155"/>
        <v>2.3299852319813326</v>
      </c>
      <c r="K300" s="69">
        <f t="shared" si="155"/>
        <v>2.7981178770918169</v>
      </c>
      <c r="L300" s="69">
        <f t="shared" si="155"/>
        <v>2.9161098664250749</v>
      </c>
      <c r="M300" s="69">
        <f t="shared" si="155"/>
        <v>3.1665968090926153</v>
      </c>
      <c r="N300" s="69">
        <f t="shared" si="155"/>
        <v>3.2205056473082774</v>
      </c>
      <c r="O300" s="69">
        <f t="shared" si="155"/>
        <v>3.8681913440350142</v>
      </c>
      <c r="P300" s="69">
        <f t="shared" si="155"/>
        <v>4.1659588422165825</v>
      </c>
      <c r="Q300" s="284">
        <f t="shared" si="155"/>
        <v>4.6882153260617532</v>
      </c>
      <c r="R300" s="284">
        <f t="shared" si="155"/>
        <v>6.9997341970170543</v>
      </c>
      <c r="S300" s="284">
        <f t="shared" si="155"/>
        <v>8.2651966145615443</v>
      </c>
      <c r="T300" s="284">
        <f t="shared" si="155"/>
        <v>8.8166214680787061</v>
      </c>
      <c r="U300" s="284">
        <f t="shared" si="155"/>
        <v>7.4893771506538487</v>
      </c>
      <c r="V300" s="284">
        <f t="shared" si="155"/>
        <v>14.065072298705529</v>
      </c>
      <c r="W300" s="284">
        <f t="shared" si="155"/>
        <v>18.673534822726772</v>
      </c>
      <c r="X300" s="284">
        <f t="shared" si="155"/>
        <v>22.889511664426422</v>
      </c>
      <c r="Y300" s="284">
        <f t="shared" si="155"/>
        <v>24.176140850399218</v>
      </c>
      <c r="Z300" s="284">
        <f t="shared" si="155"/>
        <v>25.229336496075558</v>
      </c>
    </row>
    <row r="301" spans="1:26">
      <c r="B301" s="268" t="s">
        <v>447</v>
      </c>
      <c r="C301" s="268" t="s">
        <v>193</v>
      </c>
      <c r="D301" s="69">
        <f t="shared" ref="D301:Z301" si="156">D186</f>
        <v>121.9</v>
      </c>
      <c r="E301" s="69">
        <f t="shared" si="156"/>
        <v>124.02000000000001</v>
      </c>
      <c r="F301" s="69">
        <f t="shared" si="156"/>
        <v>121.9</v>
      </c>
      <c r="G301" s="69">
        <f t="shared" si="156"/>
        <v>126.14</v>
      </c>
      <c r="H301" s="69">
        <f t="shared" si="156"/>
        <v>132.5</v>
      </c>
      <c r="I301" s="69">
        <f t="shared" si="156"/>
        <v>142.04000000000002</v>
      </c>
      <c r="J301" s="69">
        <f t="shared" si="156"/>
        <v>153.70000000000002</v>
      </c>
      <c r="K301" s="69">
        <f t="shared" si="156"/>
        <v>168.54000000000002</v>
      </c>
      <c r="L301" s="69">
        <f t="shared" si="156"/>
        <v>190.8</v>
      </c>
      <c r="M301" s="69">
        <f t="shared" si="156"/>
        <v>218.36</v>
      </c>
      <c r="N301" s="69">
        <f t="shared" si="156"/>
        <v>251.22000000000003</v>
      </c>
      <c r="O301" s="69">
        <f t="shared" si="156"/>
        <v>289.38</v>
      </c>
      <c r="P301" s="69">
        <f t="shared" si="156"/>
        <v>339.20000000000005</v>
      </c>
      <c r="Q301" s="284">
        <f t="shared" si="156"/>
        <v>403.86</v>
      </c>
      <c r="R301" s="284">
        <f t="shared" si="156"/>
        <v>488.66000000000008</v>
      </c>
      <c r="S301" s="284">
        <f t="shared" si="156"/>
        <v>594.66</v>
      </c>
      <c r="T301" s="284">
        <f t="shared" si="156"/>
        <v>722.92</v>
      </c>
      <c r="U301" s="284">
        <f t="shared" si="156"/>
        <v>872.38</v>
      </c>
      <c r="V301" s="284">
        <f t="shared" si="156"/>
        <v>1047.2800000000002</v>
      </c>
      <c r="W301" s="284">
        <f t="shared" si="156"/>
        <v>1248.68</v>
      </c>
      <c r="X301" s="284">
        <f t="shared" si="156"/>
        <v>1478.7</v>
      </c>
      <c r="Y301" s="284">
        <f t="shared" si="156"/>
        <v>1741.5800000000002</v>
      </c>
      <c r="Z301" s="284">
        <f t="shared" si="156"/>
        <v>2041.5600000000002</v>
      </c>
    </row>
    <row r="302" spans="1:26">
      <c r="A302" s="266"/>
      <c r="B302" s="359" t="s">
        <v>451</v>
      </c>
      <c r="C302" s="268" t="s">
        <v>193</v>
      </c>
      <c r="D302" s="69">
        <f t="shared" ref="D302:Z302" si="157">D227</f>
        <v>260.67927888000003</v>
      </c>
      <c r="E302" s="69">
        <f t="shared" si="157"/>
        <v>293.67055776000007</v>
      </c>
      <c r="F302" s="69">
        <f t="shared" si="157"/>
        <v>348.85815184</v>
      </c>
      <c r="G302" s="69">
        <f t="shared" si="157"/>
        <v>467.44708072000003</v>
      </c>
      <c r="H302" s="69">
        <f t="shared" si="157"/>
        <v>587.09600960000012</v>
      </c>
      <c r="I302" s="69">
        <f t="shared" si="157"/>
        <v>691.77365959999997</v>
      </c>
      <c r="J302" s="69">
        <f t="shared" si="157"/>
        <v>846.48180015999992</v>
      </c>
      <c r="K302" s="69">
        <f t="shared" si="157"/>
        <v>965.21362552000016</v>
      </c>
      <c r="L302" s="69">
        <f t="shared" si="157"/>
        <v>1026.4716360800001</v>
      </c>
      <c r="M302" s="69">
        <f t="shared" si="157"/>
        <v>1086.6696466399999</v>
      </c>
      <c r="N302" s="69">
        <f t="shared" si="157"/>
        <v>1147.9276572000001</v>
      </c>
      <c r="O302" s="69">
        <f t="shared" si="157"/>
        <v>1167.6351772</v>
      </c>
      <c r="P302" s="69">
        <f t="shared" si="157"/>
        <v>1186.2826972</v>
      </c>
      <c r="Q302" s="284">
        <f t="shared" si="157"/>
        <v>1186.2826972</v>
      </c>
      <c r="R302" s="284">
        <f t="shared" si="157"/>
        <v>1186.2826972</v>
      </c>
      <c r="S302" s="284">
        <f t="shared" si="157"/>
        <v>1186.2826972</v>
      </c>
      <c r="T302" s="284">
        <f t="shared" si="157"/>
        <v>1186.2826972</v>
      </c>
      <c r="U302" s="284">
        <f t="shared" si="157"/>
        <v>1186.2826972</v>
      </c>
      <c r="V302" s="284">
        <f t="shared" si="157"/>
        <v>1186.2826972</v>
      </c>
      <c r="W302" s="284">
        <f t="shared" si="157"/>
        <v>1186.2826972</v>
      </c>
      <c r="X302" s="284">
        <f t="shared" si="157"/>
        <v>1186.2826972</v>
      </c>
      <c r="Y302" s="284">
        <f t="shared" si="157"/>
        <v>1186.2826972</v>
      </c>
      <c r="Z302" s="284">
        <f t="shared" si="157"/>
        <v>1186.2826972</v>
      </c>
    </row>
    <row r="303" spans="1:26">
      <c r="B303" s="53" t="s">
        <v>247</v>
      </c>
      <c r="C303" s="53" t="s">
        <v>193</v>
      </c>
      <c r="D303" s="68">
        <f t="shared" ref="D303:Z303" si="158">D247</f>
        <v>0</v>
      </c>
      <c r="E303" s="68">
        <f t="shared" si="158"/>
        <v>0</v>
      </c>
      <c r="F303" s="68">
        <f t="shared" si="158"/>
        <v>0</v>
      </c>
      <c r="G303" s="68">
        <f t="shared" si="158"/>
        <v>0</v>
      </c>
      <c r="H303" s="68">
        <f t="shared" si="158"/>
        <v>0</v>
      </c>
      <c r="I303" s="68">
        <f t="shared" si="158"/>
        <v>0</v>
      </c>
      <c r="J303" s="68">
        <f t="shared" si="158"/>
        <v>0</v>
      </c>
      <c r="K303" s="68">
        <f t="shared" si="158"/>
        <v>0</v>
      </c>
      <c r="L303" s="68">
        <f t="shared" si="158"/>
        <v>0</v>
      </c>
      <c r="M303" s="68">
        <f t="shared" si="158"/>
        <v>0</v>
      </c>
      <c r="N303" s="68">
        <f t="shared" si="158"/>
        <v>0</v>
      </c>
      <c r="O303" s="68">
        <f t="shared" si="158"/>
        <v>0</v>
      </c>
      <c r="P303" s="68">
        <f t="shared" si="158"/>
        <v>0</v>
      </c>
      <c r="Q303" s="284">
        <f t="shared" si="158"/>
        <v>0</v>
      </c>
      <c r="R303" s="284">
        <f t="shared" si="158"/>
        <v>0</v>
      </c>
      <c r="S303" s="284">
        <f t="shared" si="158"/>
        <v>0</v>
      </c>
      <c r="T303" s="284">
        <f t="shared" si="158"/>
        <v>0</v>
      </c>
      <c r="U303" s="284">
        <f t="shared" si="158"/>
        <v>0</v>
      </c>
      <c r="V303" s="284">
        <f t="shared" si="158"/>
        <v>0</v>
      </c>
      <c r="W303" s="284">
        <f t="shared" si="158"/>
        <v>0</v>
      </c>
      <c r="X303" s="284">
        <f t="shared" si="158"/>
        <v>0</v>
      </c>
      <c r="Y303" s="284">
        <f t="shared" si="158"/>
        <v>0</v>
      </c>
      <c r="Z303" s="284">
        <f t="shared" si="158"/>
        <v>0</v>
      </c>
    </row>
    <row r="304" spans="1:26">
      <c r="B304" s="56" t="str">
        <f>"I alt, "&amp;B296</f>
        <v>I alt, Østdanmark (DK2)</v>
      </c>
      <c r="C304" s="56" t="s">
        <v>193</v>
      </c>
      <c r="D304" s="72">
        <f t="shared" ref="D304:P304" si="159">SUM(D297:D303)</f>
        <v>13028.895857740132</v>
      </c>
      <c r="E304" s="72">
        <f t="shared" si="159"/>
        <v>12989.549293518936</v>
      </c>
      <c r="F304" s="72">
        <f t="shared" si="159"/>
        <v>12877.822849786984</v>
      </c>
      <c r="G304" s="72">
        <f t="shared" si="159"/>
        <v>13169.542380108933</v>
      </c>
      <c r="H304" s="72">
        <f t="shared" si="159"/>
        <v>13466.081451527778</v>
      </c>
      <c r="I304" s="72">
        <f t="shared" si="159"/>
        <v>13745.760514950829</v>
      </c>
      <c r="J304" s="72">
        <f t="shared" si="159"/>
        <v>14096.487656544092</v>
      </c>
      <c r="K304" s="72">
        <f t="shared" si="159"/>
        <v>14392.716266293142</v>
      </c>
      <c r="L304" s="72">
        <f t="shared" si="159"/>
        <v>14555.66513871536</v>
      </c>
      <c r="M304" s="72">
        <f t="shared" si="159"/>
        <v>14724.413486826052</v>
      </c>
      <c r="N304" s="72">
        <f t="shared" si="159"/>
        <v>14899.355879652316</v>
      </c>
      <c r="O304" s="72">
        <f t="shared" si="159"/>
        <v>15040.770269663917</v>
      </c>
      <c r="P304" s="72">
        <f t="shared" si="159"/>
        <v>15197.738205787648</v>
      </c>
      <c r="Q304" s="70">
        <f t="shared" ref="Q304:W304" si="160">SUM(Q297:Q303)</f>
        <v>15311.544591407761</v>
      </c>
      <c r="R304" s="70">
        <f t="shared" si="160"/>
        <v>15448.80496803055</v>
      </c>
      <c r="S304" s="70">
        <f t="shared" si="160"/>
        <v>15630.421343452126</v>
      </c>
      <c r="T304" s="70">
        <f t="shared" si="160"/>
        <v>15813.370257572778</v>
      </c>
      <c r="U304" s="70">
        <f t="shared" si="160"/>
        <v>16013.956987810578</v>
      </c>
      <c r="V304" s="70">
        <f t="shared" si="160"/>
        <v>16406.070430662672</v>
      </c>
      <c r="W304" s="70">
        <f t="shared" si="160"/>
        <v>17011.414523270971</v>
      </c>
      <c r="X304" s="70">
        <f>SUM(X297:X303)</f>
        <v>17357.048618232377</v>
      </c>
      <c r="Y304" s="70">
        <f>SUM(Y297:Y303)</f>
        <v>17693.41129356109</v>
      </c>
      <c r="Z304" s="70">
        <f>SUM(Z297:Z303)</f>
        <v>18061.611771035241</v>
      </c>
    </row>
    <row r="305" spans="1:27">
      <c r="B305" s="53"/>
      <c r="C305" s="53"/>
      <c r="D305" s="55"/>
      <c r="E305" s="55"/>
      <c r="F305" s="55"/>
      <c r="G305" s="55"/>
      <c r="H305" s="55"/>
      <c r="I305" s="55"/>
      <c r="J305" s="55"/>
      <c r="K305" s="55"/>
      <c r="L305" s="55"/>
      <c r="M305" s="55"/>
      <c r="N305" s="55"/>
      <c r="O305" s="55"/>
      <c r="P305" s="55"/>
      <c r="Q305" s="98"/>
      <c r="R305" s="98"/>
      <c r="S305" s="98"/>
      <c r="T305" s="98"/>
      <c r="U305" s="98"/>
      <c r="V305" s="98"/>
      <c r="W305" s="98"/>
      <c r="X305" s="98"/>
      <c r="Y305" s="98"/>
      <c r="Z305" s="98"/>
    </row>
    <row r="306" spans="1:27">
      <c r="B306" s="56" t="s">
        <v>208</v>
      </c>
      <c r="C306" s="56"/>
      <c r="D306" s="433"/>
      <c r="E306" s="433"/>
      <c r="F306" s="433"/>
      <c r="G306" s="433"/>
      <c r="H306" s="433"/>
      <c r="I306" s="433"/>
      <c r="J306" s="433"/>
      <c r="K306" s="433"/>
      <c r="L306" s="433"/>
      <c r="M306" s="433"/>
      <c r="N306" s="433"/>
      <c r="O306" s="433"/>
      <c r="P306" s="433"/>
      <c r="Q306" s="433"/>
      <c r="R306" s="433"/>
      <c r="S306" s="433"/>
      <c r="T306" s="433"/>
      <c r="U306" s="433"/>
      <c r="V306" s="433"/>
      <c r="W306" s="433"/>
      <c r="X306" s="433"/>
      <c r="Y306" s="433"/>
      <c r="Z306" s="433"/>
    </row>
    <row r="307" spans="1:27">
      <c r="B307" s="75" t="s">
        <v>249</v>
      </c>
      <c r="C307" s="75" t="s">
        <v>193</v>
      </c>
      <c r="D307" s="76">
        <f t="shared" ref="D307:P307" si="161">D287+D297</f>
        <v>31029.669358319839</v>
      </c>
      <c r="E307" s="76">
        <f t="shared" si="161"/>
        <v>30695.350493884882</v>
      </c>
      <c r="F307" s="76">
        <f t="shared" si="161"/>
        <v>30361.02339261843</v>
      </c>
      <c r="G307" s="76">
        <f t="shared" si="161"/>
        <v>30678.927574745663</v>
      </c>
      <c r="H307" s="76">
        <f t="shared" si="161"/>
        <v>30996.833888727746</v>
      </c>
      <c r="I307" s="76">
        <f t="shared" si="161"/>
        <v>31314.742191176862</v>
      </c>
      <c r="J307" s="76">
        <f t="shared" si="161"/>
        <v>31632.652345603772</v>
      </c>
      <c r="K307" s="76">
        <f t="shared" si="161"/>
        <v>31950.564222007641</v>
      </c>
      <c r="L307" s="76">
        <f t="shared" si="161"/>
        <v>32037.958935469087</v>
      </c>
      <c r="M307" s="76">
        <f t="shared" si="161"/>
        <v>32125.360265505551</v>
      </c>
      <c r="N307" s="76">
        <f t="shared" si="161"/>
        <v>32212.76817785508</v>
      </c>
      <c r="O307" s="76">
        <f t="shared" si="161"/>
        <v>32300.18263852163</v>
      </c>
      <c r="P307" s="76">
        <f t="shared" si="161"/>
        <v>32387.603613772437</v>
      </c>
      <c r="Q307" s="284">
        <f t="shared" ref="Q307:W307" si="162">Q287+Q297</f>
        <v>32430.817160701852</v>
      </c>
      <c r="R307" s="284">
        <f t="shared" si="162"/>
        <v>32474.030873347332</v>
      </c>
      <c r="S307" s="284">
        <f t="shared" si="162"/>
        <v>32517.244754277559</v>
      </c>
      <c r="T307" s="284">
        <f t="shared" si="162"/>
        <v>32560.458806043309</v>
      </c>
      <c r="U307" s="284">
        <f t="shared" si="162"/>
        <v>32603.673031177419</v>
      </c>
      <c r="V307" s="284">
        <f t="shared" si="162"/>
        <v>32753.946481738953</v>
      </c>
      <c r="W307" s="284">
        <f t="shared" si="162"/>
        <v>32904.231029333663</v>
      </c>
      <c r="X307" s="284">
        <f t="shared" ref="X307:Z313" si="163">X287+X297</f>
        <v>33054.526404076845</v>
      </c>
      <c r="Y307" s="284">
        <f t="shared" si="163"/>
        <v>33204.832344329348</v>
      </c>
      <c r="Z307" s="284">
        <f t="shared" si="163"/>
        <v>33355.148596384883</v>
      </c>
    </row>
    <row r="308" spans="1:27">
      <c r="B308" s="53" t="s">
        <v>245</v>
      </c>
      <c r="C308" s="53" t="s">
        <v>193</v>
      </c>
      <c r="D308" s="76">
        <f t="shared" ref="D308:P308" si="164">D288+D298</f>
        <v>1263.3529790156954</v>
      </c>
      <c r="E308" s="76">
        <f t="shared" si="164"/>
        <v>1343.8727259684124</v>
      </c>
      <c r="F308" s="76">
        <f t="shared" si="164"/>
        <v>1424.4116488337263</v>
      </c>
      <c r="G308" s="76">
        <f t="shared" si="164"/>
        <v>1500.5259989039741</v>
      </c>
      <c r="H308" s="76">
        <f t="shared" si="164"/>
        <v>1576.6369870917874</v>
      </c>
      <c r="I308" s="76">
        <f t="shared" si="164"/>
        <v>1652.7447571922494</v>
      </c>
      <c r="J308" s="76">
        <f t="shared" si="164"/>
        <v>1728.8494460823231</v>
      </c>
      <c r="K308" s="76">
        <f t="shared" si="164"/>
        <v>1804.9511841319481</v>
      </c>
      <c r="L308" s="76">
        <f t="shared" si="164"/>
        <v>1926.7714109206195</v>
      </c>
      <c r="M308" s="76">
        <f t="shared" si="164"/>
        <v>2048.577405303276</v>
      </c>
      <c r="N308" s="76">
        <f t="shared" si="164"/>
        <v>2170.3692011030221</v>
      </c>
      <c r="O308" s="76">
        <f t="shared" si="164"/>
        <v>2292.1468318804173</v>
      </c>
      <c r="P308" s="76">
        <f t="shared" si="164"/>
        <v>2413.9103309359989</v>
      </c>
      <c r="Q308" s="284">
        <f t="shared" ref="Q308:W308" si="165">Q288+Q298</f>
        <v>2522.7735659165164</v>
      </c>
      <c r="R308" s="284">
        <f t="shared" si="165"/>
        <v>2631.6252461654485</v>
      </c>
      <c r="S308" s="284">
        <f t="shared" si="165"/>
        <v>2740.4653690977111</v>
      </c>
      <c r="T308" s="284">
        <f t="shared" si="165"/>
        <v>2849.2939321463182</v>
      </c>
      <c r="U308" s="284">
        <f t="shared" si="165"/>
        <v>2958.1109327622189</v>
      </c>
      <c r="V308" s="284">
        <f t="shared" si="165"/>
        <v>3008.9193861339877</v>
      </c>
      <c r="W308" s="284">
        <f t="shared" si="165"/>
        <v>3059.7147902501292</v>
      </c>
      <c r="X308" s="284">
        <f t="shared" si="163"/>
        <v>3110.4974151283886</v>
      </c>
      <c r="Y308" s="284">
        <f t="shared" si="163"/>
        <v>3161.2675225369912</v>
      </c>
      <c r="Z308" s="284">
        <f t="shared" si="163"/>
        <v>3212.0253663072854</v>
      </c>
    </row>
    <row r="309" spans="1:27" s="266" customFormat="1">
      <c r="A309" s="12"/>
      <c r="B309" s="53" t="s">
        <v>246</v>
      </c>
      <c r="C309" s="53" t="s">
        <v>193</v>
      </c>
      <c r="D309" s="69">
        <f t="shared" ref="D309:P309" si="166">D289+D299</f>
        <v>91.405390569816433</v>
      </c>
      <c r="E309" s="69">
        <f t="shared" si="166"/>
        <v>111.41459446415648</v>
      </c>
      <c r="F309" s="69">
        <f t="shared" si="166"/>
        <v>198.49345924747286</v>
      </c>
      <c r="G309" s="69">
        <f t="shared" si="166"/>
        <v>329.89412386069006</v>
      </c>
      <c r="H309" s="69">
        <f t="shared" si="166"/>
        <v>436.0981855421503</v>
      </c>
      <c r="I309" s="69">
        <f t="shared" si="166"/>
        <v>494.93423182286256</v>
      </c>
      <c r="J309" s="69">
        <f t="shared" si="166"/>
        <v>564.4913431897935</v>
      </c>
      <c r="K309" s="69">
        <f t="shared" si="166"/>
        <v>602.76447791277167</v>
      </c>
      <c r="L309" s="69">
        <f t="shared" si="166"/>
        <v>635.71808748775584</v>
      </c>
      <c r="M309" s="69">
        <f t="shared" si="166"/>
        <v>659.85804985753236</v>
      </c>
      <c r="N309" s="69">
        <f t="shared" si="166"/>
        <v>685.74444946218296</v>
      </c>
      <c r="O309" s="69">
        <f t="shared" si="166"/>
        <v>719.51918340243014</v>
      </c>
      <c r="P309" s="69">
        <f t="shared" si="166"/>
        <v>802.25792748152935</v>
      </c>
      <c r="Q309" s="284">
        <f t="shared" ref="Q309:W309" si="167">Q289+Q299</f>
        <v>830.96801671235698</v>
      </c>
      <c r="R309" s="284">
        <f t="shared" si="167"/>
        <v>838.46936100434948</v>
      </c>
      <c r="S309" s="284">
        <f t="shared" si="167"/>
        <v>861.40463149243124</v>
      </c>
      <c r="T309" s="284">
        <f t="shared" si="167"/>
        <v>861.83285996000859</v>
      </c>
      <c r="U309" s="284">
        <f t="shared" si="167"/>
        <v>955.12846251152166</v>
      </c>
      <c r="V309" s="284">
        <f t="shared" si="167"/>
        <v>1154.0003991923809</v>
      </c>
      <c r="W309" s="284">
        <f t="shared" si="167"/>
        <v>1490.743606464355</v>
      </c>
      <c r="X309" s="284">
        <f t="shared" si="163"/>
        <v>1544.0074321078712</v>
      </c>
      <c r="Y309" s="284">
        <f t="shared" si="163"/>
        <v>1551.6400711592964</v>
      </c>
      <c r="Z309" s="284">
        <f t="shared" si="163"/>
        <v>1546.9669955863408</v>
      </c>
    </row>
    <row r="310" spans="1:27">
      <c r="B310" s="53" t="s">
        <v>330</v>
      </c>
      <c r="C310" s="53" t="s">
        <v>193</v>
      </c>
      <c r="D310" s="69">
        <f t="shared" ref="D310:P310" si="168">D290+D300</f>
        <v>30.686895529754501</v>
      </c>
      <c r="E310" s="69">
        <f t="shared" si="168"/>
        <v>72.157665882800472</v>
      </c>
      <c r="F310" s="69">
        <f t="shared" si="168"/>
        <v>8.4228465983125549</v>
      </c>
      <c r="G310" s="69">
        <f t="shared" si="168"/>
        <v>8.5451039933797688</v>
      </c>
      <c r="H310" s="69">
        <f t="shared" si="168"/>
        <v>8.0098724784920421</v>
      </c>
      <c r="I310" s="69">
        <f t="shared" si="168"/>
        <v>10.601462835452317</v>
      </c>
      <c r="J310" s="69">
        <f t="shared" si="168"/>
        <v>11.920062249310114</v>
      </c>
      <c r="K310" s="69">
        <f t="shared" si="168"/>
        <v>14.996931828446794</v>
      </c>
      <c r="L310" s="69">
        <f t="shared" si="168"/>
        <v>16.741209776690461</v>
      </c>
      <c r="M310" s="69">
        <f t="shared" si="168"/>
        <v>18.294281913966721</v>
      </c>
      <c r="N310" s="69">
        <f t="shared" si="168"/>
        <v>18.475305128516073</v>
      </c>
      <c r="O310" s="69">
        <f t="shared" si="168"/>
        <v>22.932910453038073</v>
      </c>
      <c r="P310" s="69">
        <f t="shared" si="168"/>
        <v>26.562907936038044</v>
      </c>
      <c r="Q310" s="284">
        <f t="shared" ref="Q310:W310" si="169">Q290+Q300</f>
        <v>30.523338977755934</v>
      </c>
      <c r="R310" s="284">
        <f t="shared" si="169"/>
        <v>40.192196527946244</v>
      </c>
      <c r="S310" s="284">
        <f t="shared" si="169"/>
        <v>44.715767048558156</v>
      </c>
      <c r="T310" s="284">
        <f t="shared" si="169"/>
        <v>51.885678345325687</v>
      </c>
      <c r="U310" s="284">
        <f t="shared" si="169"/>
        <v>50.490097745488264</v>
      </c>
      <c r="V310" s="284">
        <f t="shared" si="169"/>
        <v>46.892973798193736</v>
      </c>
      <c r="W310" s="284">
        <f t="shared" si="169"/>
        <v>54.569976783013594</v>
      </c>
      <c r="X310" s="284">
        <f t="shared" si="163"/>
        <v>65.024191573426748</v>
      </c>
      <c r="Y310" s="284">
        <f t="shared" si="163"/>
        <v>69.331851353217488</v>
      </c>
      <c r="Z310" s="284">
        <f t="shared" si="163"/>
        <v>77.08973032522735</v>
      </c>
    </row>
    <row r="311" spans="1:27">
      <c r="B311" s="268" t="s">
        <v>447</v>
      </c>
      <c r="C311" s="268" t="s">
        <v>193</v>
      </c>
      <c r="D311" s="69">
        <f t="shared" ref="D311:P311" si="170">D291+D301</f>
        <v>137.95000000000002</v>
      </c>
      <c r="E311" s="69">
        <f t="shared" si="170"/>
        <v>145.42000000000002</v>
      </c>
      <c r="F311" s="69">
        <f t="shared" si="170"/>
        <v>146.51000000000002</v>
      </c>
      <c r="G311" s="69">
        <f t="shared" si="170"/>
        <v>158.24</v>
      </c>
      <c r="H311" s="69">
        <f t="shared" si="170"/>
        <v>172.09</v>
      </c>
      <c r="I311" s="69">
        <f t="shared" si="170"/>
        <v>194.47000000000003</v>
      </c>
      <c r="J311" s="69">
        <f t="shared" si="170"/>
        <v>221.11</v>
      </c>
      <c r="K311" s="69">
        <f t="shared" si="170"/>
        <v>256.28000000000003</v>
      </c>
      <c r="L311" s="69">
        <f t="shared" si="170"/>
        <v>309.57000000000005</v>
      </c>
      <c r="M311" s="69">
        <f t="shared" si="170"/>
        <v>379.93</v>
      </c>
      <c r="N311" s="69">
        <f t="shared" si="170"/>
        <v>467.36</v>
      </c>
      <c r="O311" s="69">
        <f t="shared" si="170"/>
        <v>571.86</v>
      </c>
      <c r="P311" s="69">
        <f t="shared" si="170"/>
        <v>691.23</v>
      </c>
      <c r="Q311" s="284">
        <f>Q291+Q301</f>
        <v>846.84</v>
      </c>
      <c r="R311" s="284">
        <f t="shared" ref="R311:W311" si="171">R291+R301</f>
        <v>1050.4100000000001</v>
      </c>
      <c r="S311" s="284">
        <f t="shared" si="171"/>
        <v>1303</v>
      </c>
      <c r="T311" s="284">
        <f t="shared" si="171"/>
        <v>1609.9499999999998</v>
      </c>
      <c r="U311" s="284">
        <f t="shared" si="171"/>
        <v>1965.92</v>
      </c>
      <c r="V311" s="284">
        <f t="shared" si="171"/>
        <v>2380.5</v>
      </c>
      <c r="W311" s="284">
        <f t="shared" si="171"/>
        <v>2860.1000000000004</v>
      </c>
      <c r="X311" s="284">
        <f t="shared" si="163"/>
        <v>3405.77</v>
      </c>
      <c r="Y311" s="284">
        <f t="shared" si="163"/>
        <v>4031.38</v>
      </c>
      <c r="Z311" s="284">
        <f t="shared" si="163"/>
        <v>4743.3100000000004</v>
      </c>
    </row>
    <row r="312" spans="1:27">
      <c r="A312" s="266"/>
      <c r="B312" s="359" t="s">
        <v>451</v>
      </c>
      <c r="C312" s="268" t="s">
        <v>193</v>
      </c>
      <c r="D312" s="69">
        <f>D292+D302</f>
        <v>366.95209404000002</v>
      </c>
      <c r="E312" s="69">
        <f t="shared" ref="E312:P312" si="172">E292+E302</f>
        <v>412.05618808000008</v>
      </c>
      <c r="F312" s="69">
        <f t="shared" si="172"/>
        <v>488.38608764000003</v>
      </c>
      <c r="G312" s="69">
        <f t="shared" si="172"/>
        <v>666.02508512000009</v>
      </c>
      <c r="H312" s="69">
        <f t="shared" si="172"/>
        <v>869.94902444000013</v>
      </c>
      <c r="I312" s="69">
        <f t="shared" si="172"/>
        <v>1062.9629469199999</v>
      </c>
      <c r="J312" s="69">
        <f t="shared" si="172"/>
        <v>1306.0073599599998</v>
      </c>
      <c r="K312" s="69">
        <f t="shared" si="172"/>
        <v>1507.7937494800003</v>
      </c>
      <c r="L312" s="69">
        <f t="shared" si="172"/>
        <v>1624.2171422800002</v>
      </c>
      <c r="M312" s="69">
        <f t="shared" si="172"/>
        <v>1707.9355932399999</v>
      </c>
      <c r="N312" s="69">
        <f t="shared" si="172"/>
        <v>1776.5399670000002</v>
      </c>
      <c r="O312" s="69">
        <f t="shared" si="172"/>
        <v>1803.5938501999999</v>
      </c>
      <c r="P312" s="69">
        <f t="shared" si="172"/>
        <v>1825.8399513999998</v>
      </c>
      <c r="Q312" s="284">
        <f>Q292+Q302</f>
        <v>1825.8399513999998</v>
      </c>
      <c r="R312" s="284">
        <f t="shared" ref="R312:W312" si="173">R292+R302</f>
        <v>1825.8399513999998</v>
      </c>
      <c r="S312" s="284">
        <f t="shared" si="173"/>
        <v>1825.8399513999998</v>
      </c>
      <c r="T312" s="284">
        <f t="shared" si="173"/>
        <v>1825.8399513999998</v>
      </c>
      <c r="U312" s="284">
        <f t="shared" si="173"/>
        <v>1825.8399513999998</v>
      </c>
      <c r="V312" s="284">
        <f t="shared" si="173"/>
        <v>1825.8399513999998</v>
      </c>
      <c r="W312" s="284">
        <f t="shared" si="173"/>
        <v>1825.8399513999998</v>
      </c>
      <c r="X312" s="284">
        <f t="shared" si="163"/>
        <v>1825.8399513999998</v>
      </c>
      <c r="Y312" s="284">
        <f t="shared" si="163"/>
        <v>1825.8399513999998</v>
      </c>
      <c r="Z312" s="284">
        <f t="shared" si="163"/>
        <v>1825.8399513999998</v>
      </c>
    </row>
    <row r="313" spans="1:27">
      <c r="B313" s="53" t="s">
        <v>247</v>
      </c>
      <c r="C313" s="53" t="s">
        <v>193</v>
      </c>
      <c r="D313" s="69">
        <f t="shared" ref="D313:P313" si="174">D293+D303</f>
        <v>0</v>
      </c>
      <c r="E313" s="69">
        <f t="shared" si="174"/>
        <v>235.22835895470885</v>
      </c>
      <c r="F313" s="69">
        <f t="shared" si="174"/>
        <v>940.91343581883473</v>
      </c>
      <c r="G313" s="69">
        <f t="shared" si="174"/>
        <v>1881.8268716376676</v>
      </c>
      <c r="H313" s="69">
        <f t="shared" si="174"/>
        <v>2799.2174715610277</v>
      </c>
      <c r="I313" s="69">
        <f t="shared" si="174"/>
        <v>3646.0395637979768</v>
      </c>
      <c r="J313" s="69">
        <f t="shared" si="174"/>
        <v>4398.7703124530435</v>
      </c>
      <c r="K313" s="69">
        <f t="shared" si="174"/>
        <v>5057.4097175262277</v>
      </c>
      <c r="L313" s="69">
        <f t="shared" si="174"/>
        <v>5621.9577790175263</v>
      </c>
      <c r="M313" s="69">
        <f t="shared" si="174"/>
        <v>6115.9373328224128</v>
      </c>
      <c r="N313" s="69">
        <f t="shared" si="174"/>
        <v>6586.3940507318293</v>
      </c>
      <c r="O313" s="69">
        <f t="shared" si="174"/>
        <v>7056.8507686412458</v>
      </c>
      <c r="P313" s="69">
        <f t="shared" si="174"/>
        <v>7527.3074865506596</v>
      </c>
      <c r="Q313" s="284">
        <f t="shared" ref="Q313:W313" si="175">Q293+Q303</f>
        <v>7997.7642044600761</v>
      </c>
      <c r="R313" s="284">
        <f t="shared" si="175"/>
        <v>8468.2209223694899</v>
      </c>
      <c r="S313" s="284">
        <f t="shared" si="175"/>
        <v>8938.6776402789055</v>
      </c>
      <c r="T313" s="284">
        <f t="shared" si="175"/>
        <v>9409.1343581883229</v>
      </c>
      <c r="U313" s="284">
        <f t="shared" si="175"/>
        <v>9879.5910760977386</v>
      </c>
      <c r="V313" s="284">
        <f t="shared" si="175"/>
        <v>10350.047794007152</v>
      </c>
      <c r="W313" s="284">
        <f t="shared" si="175"/>
        <v>10820.504511916566</v>
      </c>
      <c r="X313" s="284">
        <f t="shared" si="163"/>
        <v>11290.640000000001</v>
      </c>
      <c r="Y313" s="284">
        <f t="shared" si="163"/>
        <v>11761.44</v>
      </c>
      <c r="Z313" s="284">
        <f t="shared" si="163"/>
        <v>12232.240000000002</v>
      </c>
    </row>
    <row r="314" spans="1:27" s="306" customFormat="1">
      <c r="A314" s="12"/>
      <c r="B314" s="79" t="str">
        <f>"I alt, "&amp;B306</f>
        <v>I alt, Danmark</v>
      </c>
      <c r="C314" s="79" t="s">
        <v>193</v>
      </c>
      <c r="D314" s="80">
        <f t="shared" ref="D314:P314" si="176">SUM(D307:D313)</f>
        <v>32920.016717475104</v>
      </c>
      <c r="E314" s="80">
        <f t="shared" si="176"/>
        <v>33015.500027234957</v>
      </c>
      <c r="F314" s="80">
        <f t="shared" si="176"/>
        <v>33568.160870756772</v>
      </c>
      <c r="G314" s="80">
        <f t="shared" si="176"/>
        <v>35223.98475826138</v>
      </c>
      <c r="H314" s="80">
        <f t="shared" si="176"/>
        <v>36858.835429841201</v>
      </c>
      <c r="I314" s="80">
        <f t="shared" si="176"/>
        <v>38376.495153745404</v>
      </c>
      <c r="J314" s="80">
        <f t="shared" si="176"/>
        <v>39863.800869538245</v>
      </c>
      <c r="K314" s="80">
        <f t="shared" si="176"/>
        <v>41194.760282887037</v>
      </c>
      <c r="L314" s="80">
        <f t="shared" si="176"/>
        <v>42172.934564951684</v>
      </c>
      <c r="M314" s="80">
        <f t="shared" si="176"/>
        <v>43055.89292864273</v>
      </c>
      <c r="N314" s="80">
        <f t="shared" si="176"/>
        <v>43917.651151280632</v>
      </c>
      <c r="O314" s="80">
        <f t="shared" si="176"/>
        <v>44767.086183098763</v>
      </c>
      <c r="P314" s="80">
        <f t="shared" si="176"/>
        <v>45674.71221807666</v>
      </c>
      <c r="Q314" s="82">
        <f t="shared" ref="Q314:W314" si="177">SUM(Q307:Q313)</f>
        <v>46485.526238168561</v>
      </c>
      <c r="R314" s="82">
        <f t="shared" si="177"/>
        <v>47328.788550814563</v>
      </c>
      <c r="S314" s="82">
        <f t="shared" si="177"/>
        <v>48231.348113595166</v>
      </c>
      <c r="T314" s="82">
        <f t="shared" si="177"/>
        <v>49168.395586083279</v>
      </c>
      <c r="U314" s="82">
        <f t="shared" si="177"/>
        <v>50238.75355169439</v>
      </c>
      <c r="V314" s="82">
        <f t="shared" si="177"/>
        <v>51520.146986270665</v>
      </c>
      <c r="W314" s="82">
        <f t="shared" si="177"/>
        <v>53015.703866147727</v>
      </c>
      <c r="X314" s="82">
        <f>SUM(X307:X313)</f>
        <v>54296.30539428653</v>
      </c>
      <c r="Y314" s="82">
        <f>SUM(Y307:Y313)</f>
        <v>55605.731740778843</v>
      </c>
      <c r="Z314" s="82">
        <f>SUM(Z307:Z313)</f>
        <v>56992.620640003734</v>
      </c>
    </row>
    <row r="315" spans="1:27">
      <c r="D315" s="432"/>
      <c r="E315" s="432"/>
      <c r="F315" s="432"/>
      <c r="G315" s="432"/>
      <c r="H315" s="432"/>
      <c r="I315" s="432"/>
      <c r="J315" s="432"/>
      <c r="K315" s="432"/>
      <c r="L315" s="432"/>
      <c r="M315" s="432"/>
      <c r="N315" s="432"/>
      <c r="O315" s="432"/>
      <c r="P315" s="432"/>
      <c r="Q315" s="432"/>
      <c r="R315" s="432"/>
      <c r="S315" s="432"/>
      <c r="T315" s="432"/>
      <c r="U315" s="432"/>
      <c r="V315" s="432"/>
      <c r="W315" s="432"/>
      <c r="X315" s="432"/>
      <c r="Y315" s="432"/>
      <c r="Z315" s="432"/>
    </row>
    <row r="316" spans="1:27" hidden="1" outlineLevel="1"/>
    <row r="317" spans="1:27" hidden="1" outlineLevel="1">
      <c r="A317" s="63"/>
      <c r="B317" s="63" t="s">
        <v>301</v>
      </c>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row>
    <row r="318" spans="1:27" s="12" customFormat="1" hidden="1" outlineLevel="1">
      <c r="B318"/>
      <c r="C318"/>
      <c r="D318"/>
      <c r="E318"/>
      <c r="F318"/>
      <c r="G318"/>
      <c r="H318"/>
      <c r="I318"/>
      <c r="J318"/>
      <c r="K318"/>
      <c r="L318"/>
      <c r="M318"/>
      <c r="N318"/>
      <c r="O318"/>
      <c r="P318"/>
      <c r="Q318"/>
      <c r="R318"/>
      <c r="S318"/>
      <c r="T318"/>
      <c r="U318"/>
      <c r="V318"/>
      <c r="W318"/>
      <c r="X318"/>
      <c r="Y318" s="135"/>
      <c r="Z318" s="135"/>
      <c r="AA318" s="135"/>
    </row>
    <row r="319" spans="1:27" s="12" customFormat="1" hidden="1" outlineLevel="1">
      <c r="A319"/>
      <c r="B319" s="1" t="s">
        <v>321</v>
      </c>
      <c r="C319"/>
      <c r="D319"/>
      <c r="E319"/>
      <c r="F319"/>
      <c r="G319"/>
      <c r="H319"/>
      <c r="I319"/>
      <c r="J319"/>
      <c r="K319"/>
      <c r="L319"/>
      <c r="M319"/>
      <c r="N319"/>
      <c r="O319"/>
      <c r="P319"/>
      <c r="Q319"/>
      <c r="R319"/>
      <c r="S319"/>
      <c r="T319"/>
      <c r="U319"/>
      <c r="V319"/>
      <c r="W319"/>
      <c r="X319"/>
      <c r="Y319" s="134"/>
      <c r="Z319" s="134"/>
      <c r="AA319" s="134"/>
    </row>
    <row r="320" spans="1:27" s="12" customFormat="1" hidden="1" outlineLevel="2">
      <c r="A320"/>
      <c r="B320"/>
      <c r="C320"/>
      <c r="D320"/>
      <c r="E320"/>
      <c r="F320"/>
      <c r="G320"/>
      <c r="H320"/>
      <c r="I320"/>
      <c r="J320"/>
      <c r="K320"/>
      <c r="L320"/>
      <c r="M320"/>
      <c r="N320"/>
      <c r="O320"/>
      <c r="P320"/>
      <c r="Q320"/>
      <c r="R320"/>
      <c r="S320"/>
      <c r="T320"/>
      <c r="U320"/>
      <c r="V320"/>
      <c r="W320"/>
      <c r="X320"/>
      <c r="Y320" s="136"/>
      <c r="Z320" s="136"/>
      <c r="AA320" s="136"/>
    </row>
    <row r="321" spans="2:27" s="12" customFormat="1" hidden="1" outlineLevel="2">
      <c r="B321" s="134" t="s">
        <v>234</v>
      </c>
      <c r="C321" s="134" t="s">
        <v>1</v>
      </c>
      <c r="D321" s="135">
        <v>2017</v>
      </c>
      <c r="E321" s="135">
        <v>2018</v>
      </c>
      <c r="F321" s="135">
        <v>2019</v>
      </c>
      <c r="G321" s="135">
        <v>2020</v>
      </c>
      <c r="H321" s="135">
        <v>2021</v>
      </c>
      <c r="I321" s="135">
        <v>2022</v>
      </c>
      <c r="J321" s="135">
        <v>2023</v>
      </c>
      <c r="K321" s="135">
        <v>2024</v>
      </c>
      <c r="L321" s="135">
        <v>2025</v>
      </c>
      <c r="M321" s="135">
        <v>2026</v>
      </c>
      <c r="N321" s="135">
        <v>2027</v>
      </c>
      <c r="O321" s="135">
        <v>2028</v>
      </c>
      <c r="P321" s="135">
        <v>2029</v>
      </c>
      <c r="Q321" s="135">
        <v>2030</v>
      </c>
      <c r="R321" s="135">
        <v>2031</v>
      </c>
      <c r="S321" s="135">
        <v>2032</v>
      </c>
      <c r="T321" s="135">
        <v>2033</v>
      </c>
      <c r="U321" s="135">
        <v>2034</v>
      </c>
      <c r="V321" s="135">
        <v>2035</v>
      </c>
      <c r="W321" s="135">
        <v>2036</v>
      </c>
      <c r="X321" s="135">
        <v>2037</v>
      </c>
      <c r="Y321" s="186">
        <v>2038</v>
      </c>
      <c r="Z321" s="186">
        <v>2039</v>
      </c>
      <c r="AA321" s="186">
        <v>2040</v>
      </c>
    </row>
    <row r="322" spans="2:27" s="12" customFormat="1" hidden="1" outlineLevel="2">
      <c r="B322" s="134" t="s">
        <v>36</v>
      </c>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285"/>
      <c r="Z322" s="285"/>
      <c r="AA322" s="285"/>
    </row>
    <row r="323" spans="2:27" s="12" customFormat="1" hidden="1" outlineLevel="2">
      <c r="B323" s="3" t="s">
        <v>308</v>
      </c>
      <c r="C323" s="3" t="s">
        <v>193</v>
      </c>
      <c r="D323" s="136">
        <v>18385.872722728956</v>
      </c>
      <c r="E323" s="136">
        <v>18498.564564313179</v>
      </c>
      <c r="F323" s="136">
        <v>18632.619394614427</v>
      </c>
      <c r="G323" s="136">
        <v>18637.003870426321</v>
      </c>
      <c r="H323" s="136">
        <v>18605.123564424295</v>
      </c>
      <c r="I323" s="136">
        <v>18641.389438322953</v>
      </c>
      <c r="J323" s="136">
        <v>18659.84362087171</v>
      </c>
      <c r="K323" s="136">
        <v>18680.431319084873</v>
      </c>
      <c r="L323" s="136">
        <v>18694.247774759227</v>
      </c>
      <c r="M323" s="136">
        <v>18690.862123636103</v>
      </c>
      <c r="N323" s="136">
        <v>18699.533341909675</v>
      </c>
      <c r="O323" s="136">
        <v>18687.263698626222</v>
      </c>
      <c r="P323" s="136">
        <v>18679.305254333292</v>
      </c>
      <c r="Q323" s="136">
        <v>18710.782738348098</v>
      </c>
      <c r="R323" s="136">
        <v>18698.691025032327</v>
      </c>
      <c r="S323" s="136">
        <v>18692.531717231806</v>
      </c>
      <c r="T323" s="136">
        <v>18660.803532796814</v>
      </c>
      <c r="U323" s="136">
        <v>18623.881821592666</v>
      </c>
      <c r="V323" s="136">
        <v>18641.673369514487</v>
      </c>
      <c r="W323" s="136">
        <v>18617.911040269639</v>
      </c>
      <c r="X323" s="136">
        <v>18612.266837374544</v>
      </c>
      <c r="Y323" s="187">
        <v>18602.030305648113</v>
      </c>
      <c r="Z323" s="187">
        <v>18593.629468390161</v>
      </c>
      <c r="AA323" s="187">
        <v>18636.38098994784</v>
      </c>
    </row>
    <row r="324" spans="2:27" s="12" customFormat="1" hidden="1" outlineLevel="2">
      <c r="B324" s="3" t="s">
        <v>309</v>
      </c>
      <c r="C324" s="3" t="s">
        <v>193</v>
      </c>
      <c r="D324" s="136">
        <v>309.03115141855011</v>
      </c>
      <c r="E324" s="136">
        <v>328.31095731140283</v>
      </c>
      <c r="F324" s="136">
        <v>348.74407330873612</v>
      </c>
      <c r="G324" s="136">
        <v>370.77725133997029</v>
      </c>
      <c r="H324" s="136">
        <v>405.59525438962123</v>
      </c>
      <c r="I324" s="136">
        <v>443.39530797665367</v>
      </c>
      <c r="J324" s="136">
        <v>485.05533454246233</v>
      </c>
      <c r="K324" s="136">
        <v>528.45775279942563</v>
      </c>
      <c r="L324" s="136">
        <v>573.66293136530101</v>
      </c>
      <c r="M324" s="136">
        <v>620.66055371475534</v>
      </c>
      <c r="N324" s="136">
        <v>669.01617603299997</v>
      </c>
      <c r="O324" s="136">
        <v>718.95430372473106</v>
      </c>
      <c r="P324" s="136">
        <v>770.07947473166053</v>
      </c>
      <c r="Q324" s="136">
        <v>820.75200817102575</v>
      </c>
      <c r="R324" s="136">
        <v>873.42372683017686</v>
      </c>
      <c r="S324" s="136">
        <v>930.39927180755296</v>
      </c>
      <c r="T324" s="136">
        <v>988.11282643716356</v>
      </c>
      <c r="U324" s="136">
        <v>1025.2796429404257</v>
      </c>
      <c r="V324" s="136">
        <v>1060.8803603839331</v>
      </c>
      <c r="W324" s="136">
        <v>1096.5382989338757</v>
      </c>
      <c r="X324" s="136">
        <v>1131.6495279053022</v>
      </c>
      <c r="Y324" s="187">
        <v>1166.1646323342479</v>
      </c>
      <c r="Z324" s="187">
        <v>1200.0322098209413</v>
      </c>
      <c r="AA324" s="187">
        <v>1233.1988046291717</v>
      </c>
    </row>
    <row r="325" spans="2:27" s="12" customFormat="1" hidden="1" outlineLevel="2">
      <c r="B325" s="3" t="s">
        <v>310</v>
      </c>
      <c r="C325" s="3" t="s">
        <v>193</v>
      </c>
      <c r="D325" s="136">
        <v>87.11793456961189</v>
      </c>
      <c r="E325" s="136">
        <v>112.92039685267851</v>
      </c>
      <c r="F325" s="136">
        <v>152.36021649034464</v>
      </c>
      <c r="G325" s="136">
        <v>153.45082058716656</v>
      </c>
      <c r="H325" s="136">
        <v>175.31088972185032</v>
      </c>
      <c r="I325" s="136">
        <v>196.58028801941788</v>
      </c>
      <c r="J325" s="136">
        <v>229.68107389208987</v>
      </c>
      <c r="K325" s="136">
        <v>267.7205415944577</v>
      </c>
      <c r="L325" s="136">
        <v>331.05355178281826</v>
      </c>
      <c r="M325" s="136">
        <v>422.76970978234993</v>
      </c>
      <c r="N325" s="136">
        <v>528.49614719061094</v>
      </c>
      <c r="O325" s="136">
        <v>626.02990772760143</v>
      </c>
      <c r="P325" s="136">
        <v>730.52280457984273</v>
      </c>
      <c r="Q325" s="136">
        <v>818.03248210257971</v>
      </c>
      <c r="R325" s="136">
        <v>894.07878291954864</v>
      </c>
      <c r="S325" s="136">
        <v>976.60792338094393</v>
      </c>
      <c r="T325" s="136">
        <v>1024.653612623091</v>
      </c>
      <c r="U325" s="136">
        <v>1077.284556689056</v>
      </c>
      <c r="V325" s="136">
        <v>1111.1332493482118</v>
      </c>
      <c r="W325" s="136">
        <v>1158.8740878778976</v>
      </c>
      <c r="X325" s="136">
        <v>1267.1284835764172</v>
      </c>
      <c r="Y325" s="187">
        <v>1318.5930759740208</v>
      </c>
      <c r="Z325" s="187">
        <v>1365.2323605483268</v>
      </c>
      <c r="AA325" s="187">
        <v>1490.6552588044096</v>
      </c>
    </row>
    <row r="326" spans="2:27" s="12" customFormat="1" hidden="1" outlineLevel="2">
      <c r="B326" s="3" t="s">
        <v>331</v>
      </c>
      <c r="C326" s="3" t="s">
        <v>193</v>
      </c>
      <c r="D326" s="136">
        <v>684.09756213455705</v>
      </c>
      <c r="E326" s="136">
        <v>675.90675254546704</v>
      </c>
      <c r="F326" s="136">
        <v>627.78747066931692</v>
      </c>
      <c r="G326" s="136">
        <v>497.88811586319105</v>
      </c>
      <c r="H326" s="136">
        <v>401.57167836361305</v>
      </c>
      <c r="I326" s="136">
        <v>320.39536198556402</v>
      </c>
      <c r="J326" s="136">
        <v>330.99111133504601</v>
      </c>
      <c r="K326" s="136">
        <v>277.27053243062903</v>
      </c>
      <c r="L326" s="136">
        <v>267.95283283140799</v>
      </c>
      <c r="M326" s="136">
        <v>400.847612127486</v>
      </c>
      <c r="N326" s="136">
        <v>425.08203687353102</v>
      </c>
      <c r="O326" s="136">
        <v>398.14351506329001</v>
      </c>
      <c r="P326" s="136">
        <v>358.98644670315599</v>
      </c>
      <c r="Q326" s="136">
        <v>590.391768460913</v>
      </c>
      <c r="R326" s="136">
        <v>580.76879706774196</v>
      </c>
      <c r="S326" s="136">
        <v>573.28343288464293</v>
      </c>
      <c r="T326" s="136">
        <v>546.77236606071904</v>
      </c>
      <c r="U326" s="136">
        <v>545.94008158672796</v>
      </c>
      <c r="V326" s="136">
        <v>515.17582791045004</v>
      </c>
      <c r="W326" s="136">
        <v>492.26948188587403</v>
      </c>
      <c r="X326" s="136">
        <v>455.68310028748499</v>
      </c>
      <c r="Y326" s="187">
        <v>445.48037263680698</v>
      </c>
      <c r="Z326" s="187">
        <v>411.71666580808903</v>
      </c>
      <c r="AA326" s="187">
        <v>425.17197322291997</v>
      </c>
    </row>
    <row r="327" spans="2:27" s="12" customFormat="1" hidden="1" outlineLevel="2">
      <c r="B327" s="3" t="s">
        <v>311</v>
      </c>
      <c r="C327" s="3" t="s">
        <v>193</v>
      </c>
      <c r="D327" s="136">
        <v>15.997616503657435</v>
      </c>
      <c r="E327" s="136">
        <v>17.772213906653967</v>
      </c>
      <c r="F327" s="136">
        <v>19.988958310890876</v>
      </c>
      <c r="G327" s="136">
        <v>22.210716283530008</v>
      </c>
      <c r="H327" s="136">
        <v>59.087378896377416</v>
      </c>
      <c r="I327" s="136">
        <v>95.970845784071727</v>
      </c>
      <c r="J327" s="136">
        <v>132.9017140210006</v>
      </c>
      <c r="K327" s="136">
        <v>169.78424944728215</v>
      </c>
      <c r="L327" s="136">
        <v>206.652107754734</v>
      </c>
      <c r="M327" s="136">
        <v>243.53839795611663</v>
      </c>
      <c r="N327" s="136">
        <v>280.42468815749925</v>
      </c>
      <c r="O327" s="136">
        <v>317.31097835888187</v>
      </c>
      <c r="P327" s="136">
        <v>354.19726856026449</v>
      </c>
      <c r="Q327" s="136">
        <v>391.08355876164717</v>
      </c>
      <c r="R327" s="136">
        <v>455.07905019537122</v>
      </c>
      <c r="S327" s="136">
        <v>519.07454162909528</v>
      </c>
      <c r="T327" s="136">
        <v>583.07003306281933</v>
      </c>
      <c r="U327" s="136">
        <v>647.0655244965435</v>
      </c>
      <c r="V327" s="136">
        <v>711.06101593026756</v>
      </c>
      <c r="W327" s="136">
        <v>835.49669371806431</v>
      </c>
      <c r="X327" s="136">
        <v>959.93237150586117</v>
      </c>
      <c r="Y327" s="187">
        <v>1084.368049293658</v>
      </c>
      <c r="Z327" s="187">
        <v>1208.8037270814548</v>
      </c>
      <c r="AA327" s="187">
        <v>1333.2394048692515</v>
      </c>
    </row>
    <row r="328" spans="2:27" s="12" customFormat="1" hidden="1" outlineLevel="2">
      <c r="B328" s="3" t="s">
        <v>312</v>
      </c>
      <c r="C328" s="3" t="s">
        <v>193</v>
      </c>
      <c r="D328" s="136">
        <v>82.240775999999997</v>
      </c>
      <c r="E328" s="136">
        <v>90.361164000000002</v>
      </c>
      <c r="F328" s="136">
        <v>98.481551999999994</v>
      </c>
      <c r="G328" s="136">
        <v>156.749212</v>
      </c>
      <c r="H328" s="136">
        <v>214.04743200000001</v>
      </c>
      <c r="I328" s="136">
        <v>300.92036400000001</v>
      </c>
      <c r="J328" s="136">
        <v>402.90925599999997</v>
      </c>
      <c r="K328" s="136">
        <v>504.89814799999999</v>
      </c>
      <c r="L328" s="136">
        <v>560.24236799999994</v>
      </c>
      <c r="M328" s="136">
        <v>611.79880000000003</v>
      </c>
      <c r="N328" s="136">
        <v>633.78052000000002</v>
      </c>
      <c r="O328" s="136">
        <v>640.64628000000005</v>
      </c>
      <c r="P328" s="136">
        <v>647.51203999999996</v>
      </c>
      <c r="Q328" s="136">
        <v>650.87519999999995</v>
      </c>
      <c r="R328" s="136">
        <v>650.87519999999995</v>
      </c>
      <c r="S328" s="136">
        <v>650.87519999999995</v>
      </c>
      <c r="T328" s="136">
        <v>650.87519999999995</v>
      </c>
      <c r="U328" s="136">
        <v>650.87519999999995</v>
      </c>
      <c r="V328" s="136">
        <v>650.87519999999995</v>
      </c>
      <c r="W328" s="136">
        <v>650.87519999999995</v>
      </c>
      <c r="X328" s="136">
        <v>650.87519999999995</v>
      </c>
      <c r="Y328" s="187">
        <v>650.87519999999995</v>
      </c>
      <c r="Z328" s="187">
        <v>650.87519999999995</v>
      </c>
      <c r="AA328" s="187">
        <v>650.87519999999995</v>
      </c>
    </row>
    <row r="329" spans="2:27" s="12" customFormat="1" hidden="1" outlineLevel="2">
      <c r="B329" s="3" t="s">
        <v>313</v>
      </c>
      <c r="C329" s="3" t="s">
        <v>193</v>
      </c>
      <c r="D329" s="136">
        <v>0</v>
      </c>
      <c r="E329" s="136">
        <v>700.8</v>
      </c>
      <c r="F329" s="136">
        <v>1401.6</v>
      </c>
      <c r="G329" s="136">
        <v>2102.4</v>
      </c>
      <c r="H329" s="136">
        <v>2657.2</v>
      </c>
      <c r="I329" s="136">
        <v>3212</v>
      </c>
      <c r="J329" s="136">
        <v>3766.8</v>
      </c>
      <c r="K329" s="136">
        <v>3766.8</v>
      </c>
      <c r="L329" s="136">
        <v>3766.8</v>
      </c>
      <c r="M329" s="136">
        <v>3766.8</v>
      </c>
      <c r="N329" s="136">
        <v>3766.8</v>
      </c>
      <c r="O329" s="136">
        <v>3766.8</v>
      </c>
      <c r="P329" s="136">
        <v>3766.8</v>
      </c>
      <c r="Q329" s="136">
        <v>3766.8</v>
      </c>
      <c r="R329" s="136">
        <v>3766.8</v>
      </c>
      <c r="S329" s="136">
        <v>3766.8</v>
      </c>
      <c r="T329" s="136">
        <v>3766.8</v>
      </c>
      <c r="U329" s="136">
        <v>3766.8</v>
      </c>
      <c r="V329" s="136">
        <v>3766.8</v>
      </c>
      <c r="W329" s="136">
        <v>3766.8</v>
      </c>
      <c r="X329" s="136">
        <v>3766.8</v>
      </c>
      <c r="Y329" s="187">
        <v>3766.8</v>
      </c>
      <c r="Z329" s="187">
        <v>3766.8</v>
      </c>
      <c r="AA329" s="187">
        <v>3766.8</v>
      </c>
    </row>
    <row r="330" spans="2:27" s="12" customFormat="1" hidden="1" outlineLevel="2">
      <c r="B330" s="134" t="s">
        <v>315</v>
      </c>
      <c r="C330" s="134" t="s">
        <v>193</v>
      </c>
      <c r="D330" s="137">
        <f>SUM(D323:D329)</f>
        <v>19564.357763355329</v>
      </c>
      <c r="E330" s="137">
        <f t="shared" ref="E330:X330" si="178">SUM(E323:E329)</f>
        <v>20424.63604892938</v>
      </c>
      <c r="F330" s="137">
        <f t="shared" si="178"/>
        <v>21281.581665393718</v>
      </c>
      <c r="G330" s="137">
        <f t="shared" si="178"/>
        <v>21940.479986500181</v>
      </c>
      <c r="H330" s="137">
        <f t="shared" si="178"/>
        <v>22517.936197795756</v>
      </c>
      <c r="I330" s="137">
        <f t="shared" si="178"/>
        <v>23210.651606088661</v>
      </c>
      <c r="J330" s="137">
        <f t="shared" si="178"/>
        <v>24008.18211066231</v>
      </c>
      <c r="K330" s="137">
        <f t="shared" si="178"/>
        <v>24195.36254335667</v>
      </c>
      <c r="L330" s="137">
        <f t="shared" si="178"/>
        <v>24400.611566493484</v>
      </c>
      <c r="M330" s="137">
        <f t="shared" si="178"/>
        <v>24757.277197216812</v>
      </c>
      <c r="N330" s="137">
        <f t="shared" si="178"/>
        <v>25003.132910164313</v>
      </c>
      <c r="O330" s="137">
        <f t="shared" si="178"/>
        <v>25155.148683500727</v>
      </c>
      <c r="P330" s="137">
        <f t="shared" si="178"/>
        <v>25307.403288908215</v>
      </c>
      <c r="Q330" s="137">
        <f t="shared" si="178"/>
        <v>25748.717755844256</v>
      </c>
      <c r="R330" s="137">
        <f t="shared" si="178"/>
        <v>25919.716582045163</v>
      </c>
      <c r="S330" s="137">
        <f t="shared" si="178"/>
        <v>26109.57208693404</v>
      </c>
      <c r="T330" s="137">
        <f t="shared" si="178"/>
        <v>26221.087570980602</v>
      </c>
      <c r="U330" s="137">
        <f t="shared" si="178"/>
        <v>26337.126827305416</v>
      </c>
      <c r="V330" s="137">
        <f t="shared" si="178"/>
        <v>26457.599023087347</v>
      </c>
      <c r="W330" s="137">
        <f t="shared" si="178"/>
        <v>26618.764802685349</v>
      </c>
      <c r="X330" s="137">
        <f t="shared" si="178"/>
        <v>26844.335520649605</v>
      </c>
      <c r="Y330" s="188">
        <f>SUM(Y323:Y329)</f>
        <v>27034.311635886846</v>
      </c>
      <c r="Z330" s="188">
        <f t="shared" ref="Z330:AA330" si="179">SUM(Z323:Z329)</f>
        <v>27197.089631648967</v>
      </c>
      <c r="AA330" s="188">
        <f t="shared" si="179"/>
        <v>27536.321631473591</v>
      </c>
    </row>
    <row r="331" spans="2:27" s="12" customFormat="1" hidden="1" outlineLevel="2">
      <c r="B331" s="3"/>
      <c r="C331" s="3"/>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87"/>
      <c r="Z331" s="187"/>
      <c r="AA331" s="187"/>
    </row>
    <row r="332" spans="2:27" s="12" customFormat="1" hidden="1" outlineLevel="2">
      <c r="B332" s="134" t="s">
        <v>39</v>
      </c>
      <c r="C332" s="134"/>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88"/>
      <c r="Z332" s="188"/>
      <c r="AA332" s="188"/>
    </row>
    <row r="333" spans="2:27" s="12" customFormat="1" hidden="1" outlineLevel="2">
      <c r="B333" s="3" t="s">
        <v>308</v>
      </c>
      <c r="C333" s="3" t="s">
        <v>193</v>
      </c>
      <c r="D333" s="136">
        <v>12644.910106712465</v>
      </c>
      <c r="E333" s="136">
        <v>12727.535900391329</v>
      </c>
      <c r="F333" s="136">
        <v>12827.294363153074</v>
      </c>
      <c r="G333" s="136">
        <v>12829.232347233876</v>
      </c>
      <c r="H333" s="136">
        <v>12803.632589846482</v>
      </c>
      <c r="I333" s="136">
        <v>12825.51141407666</v>
      </c>
      <c r="J333" s="136">
        <v>12825.603822787802</v>
      </c>
      <c r="K333" s="136">
        <v>12841.59496038806</v>
      </c>
      <c r="L333" s="136">
        <v>12854.517840470402</v>
      </c>
      <c r="M333" s="136">
        <v>12852.189802814746</v>
      </c>
      <c r="N333" s="136">
        <v>12858.152296269376</v>
      </c>
      <c r="O333" s="136">
        <v>12849.715457815983</v>
      </c>
      <c r="P333" s="136">
        <v>12844.243081212311</v>
      </c>
      <c r="Q333" s="136">
        <v>12865.887593723148</v>
      </c>
      <c r="R333" s="136">
        <v>12857.573103276021</v>
      </c>
      <c r="S333" s="136">
        <v>12853.337846904076</v>
      </c>
      <c r="T333" s="136">
        <v>12831.520948049447</v>
      </c>
      <c r="U333" s="136">
        <v>12806.132882100346</v>
      </c>
      <c r="V333" s="136">
        <v>12818.366686473015</v>
      </c>
      <c r="W333" s="136">
        <v>12802.027260094948</v>
      </c>
      <c r="X333" s="136">
        <v>12798.146199584549</v>
      </c>
      <c r="Y333" s="187">
        <v>12791.107367036304</v>
      </c>
      <c r="Z333" s="187">
        <v>12785.330792674587</v>
      </c>
      <c r="AA333" s="187">
        <v>12814.727546328</v>
      </c>
    </row>
    <row r="334" spans="2:27" hidden="1" outlineLevel="2">
      <c r="B334" s="3" t="s">
        <v>309</v>
      </c>
      <c r="C334" s="3" t="s">
        <v>193</v>
      </c>
      <c r="D334" s="136">
        <v>212.53661377905001</v>
      </c>
      <c r="E334" s="136">
        <v>225.88722931150676</v>
      </c>
      <c r="F334" s="136">
        <v>240.08663468053226</v>
      </c>
      <c r="G334" s="136">
        <v>255.23348814974523</v>
      </c>
      <c r="H334" s="136">
        <v>279.1216408430621</v>
      </c>
      <c r="I334" s="136">
        <v>305.06157291643439</v>
      </c>
      <c r="J334" s="136">
        <v>333.39655354950912</v>
      </c>
      <c r="K334" s="136">
        <v>363.28071334166339</v>
      </c>
      <c r="L334" s="136">
        <v>394.46146614191787</v>
      </c>
      <c r="M334" s="136">
        <v>426.77791889410844</v>
      </c>
      <c r="N334" s="136">
        <v>460.02815807282451</v>
      </c>
      <c r="O334" s="136">
        <v>494.366557834476</v>
      </c>
      <c r="P334" s="136">
        <v>529.52119099885533</v>
      </c>
      <c r="Q334" s="136">
        <v>564.36458202299843</v>
      </c>
      <c r="R334" s="136">
        <v>600.58265056205289</v>
      </c>
      <c r="S334" s="136">
        <v>639.76011136211116</v>
      </c>
      <c r="T334" s="136">
        <v>679.44504153752962</v>
      </c>
      <c r="U334" s="136">
        <v>705.00164651950388</v>
      </c>
      <c r="V334" s="136">
        <v>729.48137220972387</v>
      </c>
      <c r="W334" s="136">
        <v>754.00044421344012</v>
      </c>
      <c r="X334" s="136">
        <v>778.14358838549049</v>
      </c>
      <c r="Y334" s="187">
        <v>801.87682606337273</v>
      </c>
      <c r="Z334" s="187">
        <v>825.16481198618794</v>
      </c>
      <c r="AA334" s="187">
        <v>847.97078898012148</v>
      </c>
    </row>
    <row r="335" spans="2:27" hidden="1" outlineLevel="2">
      <c r="B335" s="3" t="s">
        <v>310</v>
      </c>
      <c r="C335" s="3" t="s">
        <v>193</v>
      </c>
      <c r="D335" s="136">
        <v>6.8481842340376922</v>
      </c>
      <c r="E335" s="136">
        <v>18.013214864603388</v>
      </c>
      <c r="F335" s="136">
        <v>32.918349345438855</v>
      </c>
      <c r="G335" s="136">
        <v>52.56301865574526</v>
      </c>
      <c r="H335" s="136">
        <v>64.920290812348753</v>
      </c>
      <c r="I335" s="136">
        <v>77.663021735684922</v>
      </c>
      <c r="J335" s="136">
        <v>92.219992519406134</v>
      </c>
      <c r="K335" s="136">
        <v>108.68787285681955</v>
      </c>
      <c r="L335" s="136">
        <v>124.84505132066722</v>
      </c>
      <c r="M335" s="136">
        <v>171.5536245570469</v>
      </c>
      <c r="N335" s="136">
        <v>205.82129268136387</v>
      </c>
      <c r="O335" s="136">
        <v>243.44999577816571</v>
      </c>
      <c r="P335" s="136">
        <v>281.50364956385016</v>
      </c>
      <c r="Q335" s="136">
        <v>321.42128802937566</v>
      </c>
      <c r="R335" s="136">
        <v>342.12761194524649</v>
      </c>
      <c r="S335" s="136">
        <v>366.84505956171705</v>
      </c>
      <c r="T335" s="136">
        <v>381.47306691869335</v>
      </c>
      <c r="U335" s="136">
        <v>401.14928112143059</v>
      </c>
      <c r="V335" s="136">
        <v>414.32499304252713</v>
      </c>
      <c r="W335" s="136">
        <v>431.3362952563993</v>
      </c>
      <c r="X335" s="136">
        <v>444.5468810605762</v>
      </c>
      <c r="Y335" s="187">
        <v>458.13276214817461</v>
      </c>
      <c r="Z335" s="187">
        <v>542.31123572716535</v>
      </c>
      <c r="AA335" s="187">
        <v>556.11009960833906</v>
      </c>
    </row>
    <row r="336" spans="2:27" hidden="1" outlineLevel="2">
      <c r="B336" s="3" t="s">
        <v>331</v>
      </c>
      <c r="C336" s="3" t="s">
        <v>193</v>
      </c>
      <c r="D336" s="136">
        <v>84.117250524330998</v>
      </c>
      <c r="E336" s="136">
        <v>263.31407726314796</v>
      </c>
      <c r="F336" s="136">
        <v>259.39855046123603</v>
      </c>
      <c r="G336" s="136">
        <v>276.05514765267202</v>
      </c>
      <c r="H336" s="136">
        <v>246.37349353085099</v>
      </c>
      <c r="I336" s="136">
        <v>239.98282972151699</v>
      </c>
      <c r="J336" s="136">
        <v>234.80037642846</v>
      </c>
      <c r="K336" s="136">
        <v>244.81277636161101</v>
      </c>
      <c r="L336" s="136">
        <v>229.650771019926</v>
      </c>
      <c r="M336" s="136">
        <v>245.15966058328098</v>
      </c>
      <c r="N336" s="136">
        <v>234.01225571955601</v>
      </c>
      <c r="O336" s="136">
        <v>238.54359265443603</v>
      </c>
      <c r="P336" s="136">
        <v>226.14871612561299</v>
      </c>
      <c r="Q336" s="136">
        <v>206.96550004837999</v>
      </c>
      <c r="R336" s="136">
        <v>205.03898755312301</v>
      </c>
      <c r="S336" s="136">
        <v>202.35226770958499</v>
      </c>
      <c r="T336" s="136">
        <v>189.13600940178202</v>
      </c>
      <c r="U336" s="136">
        <v>183.59071191449999</v>
      </c>
      <c r="V336" s="136">
        <v>176.49676937752901</v>
      </c>
      <c r="W336" s="136">
        <v>172.251331619941</v>
      </c>
      <c r="X336" s="136">
        <v>156.186868682126</v>
      </c>
      <c r="Y336" s="187">
        <v>145.361070451042</v>
      </c>
      <c r="Z336" s="187">
        <v>131.80053324739001</v>
      </c>
      <c r="AA336" s="187">
        <v>126.06469738120701</v>
      </c>
    </row>
    <row r="337" spans="2:27" s="12" customFormat="1" hidden="1" outlineLevel="2">
      <c r="B337" s="3" t="s">
        <v>311</v>
      </c>
      <c r="C337" s="3" t="s">
        <v>193</v>
      </c>
      <c r="D337" s="136">
        <v>11.002383496342565</v>
      </c>
      <c r="E337" s="136">
        <v>12.227786093346033</v>
      </c>
      <c r="F337" s="136">
        <v>13.761041689109124</v>
      </c>
      <c r="G337" s="136">
        <v>15.289283716469992</v>
      </c>
      <c r="H337" s="136">
        <v>40.662621103622584</v>
      </c>
      <c r="I337" s="136">
        <v>66.029154215928273</v>
      </c>
      <c r="J337" s="136">
        <v>91.3482859789994</v>
      </c>
      <c r="K337" s="136">
        <v>116.71575055271784</v>
      </c>
      <c r="L337" s="136">
        <v>142.097892245266</v>
      </c>
      <c r="M337" s="136">
        <v>167.46160204388337</v>
      </c>
      <c r="N337" s="136">
        <v>192.82531184250075</v>
      </c>
      <c r="O337" s="136">
        <v>218.1890216411181</v>
      </c>
      <c r="P337" s="136">
        <v>243.55273143973548</v>
      </c>
      <c r="Q337" s="136">
        <v>268.91644123835283</v>
      </c>
      <c r="R337" s="136">
        <v>312.92094980462878</v>
      </c>
      <c r="S337" s="136">
        <v>356.92545837090472</v>
      </c>
      <c r="T337" s="136">
        <v>400.92996693718061</v>
      </c>
      <c r="U337" s="136">
        <v>444.93447550345655</v>
      </c>
      <c r="V337" s="136">
        <v>488.93898406973244</v>
      </c>
      <c r="W337" s="136">
        <v>574.50330628193569</v>
      </c>
      <c r="X337" s="136">
        <v>660.06762849413883</v>
      </c>
      <c r="Y337" s="187">
        <v>745.63195070634197</v>
      </c>
      <c r="Z337" s="187">
        <v>831.19627291854522</v>
      </c>
      <c r="AA337" s="187">
        <v>916.76059513074836</v>
      </c>
    </row>
    <row r="338" spans="2:27" s="12" customFormat="1" hidden="1" outlineLevel="2">
      <c r="B338" s="3" t="s">
        <v>312</v>
      </c>
      <c r="C338" s="3" t="s">
        <v>193</v>
      </c>
      <c r="D338" s="136">
        <v>120</v>
      </c>
      <c r="E338" s="136">
        <v>140.12384800000001</v>
      </c>
      <c r="F338" s="136">
        <v>179.22348799999997</v>
      </c>
      <c r="G338" s="136">
        <v>278.22024399999998</v>
      </c>
      <c r="H338" s="136">
        <v>381.70331599999997</v>
      </c>
      <c r="I338" s="136">
        <v>494.12382799999989</v>
      </c>
      <c r="J338" s="136">
        <v>586.42049199999997</v>
      </c>
      <c r="K338" s="136">
        <v>698.55614800000001</v>
      </c>
      <c r="L338" s="136">
        <v>750.79468799999995</v>
      </c>
      <c r="M338" s="136">
        <v>798.54691199999991</v>
      </c>
      <c r="N338" s="136">
        <v>837.36169600000005</v>
      </c>
      <c r="O338" s="136">
        <v>876.17647999999997</v>
      </c>
      <c r="P338" s="136">
        <v>876.17648000000008</v>
      </c>
      <c r="Q338" s="136">
        <v>876.17648000000008</v>
      </c>
      <c r="R338" s="136">
        <v>876.17648000000008</v>
      </c>
      <c r="S338" s="136">
        <v>876.17648000000008</v>
      </c>
      <c r="T338" s="136">
        <v>876.17648000000008</v>
      </c>
      <c r="U338" s="136">
        <v>876.17648000000008</v>
      </c>
      <c r="V338" s="136">
        <v>876.17648000000008</v>
      </c>
      <c r="W338" s="136">
        <v>876.17648000000008</v>
      </c>
      <c r="X338" s="136">
        <v>876.17648000000008</v>
      </c>
      <c r="Y338" s="187">
        <v>876.17648000000008</v>
      </c>
      <c r="Z338" s="187">
        <v>876.17648000000008</v>
      </c>
      <c r="AA338" s="187">
        <v>876.17648000000008</v>
      </c>
    </row>
    <row r="339" spans="2:27" s="12" customFormat="1" hidden="1" outlineLevel="2">
      <c r="B339" s="3" t="s">
        <v>313</v>
      </c>
      <c r="C339" s="3" t="s">
        <v>193</v>
      </c>
      <c r="D339" s="136">
        <v>0</v>
      </c>
      <c r="E339" s="136">
        <v>0</v>
      </c>
      <c r="F339" s="136">
        <v>0</v>
      </c>
      <c r="G339" s="136">
        <v>0</v>
      </c>
      <c r="H339" s="136">
        <v>0</v>
      </c>
      <c r="I339" s="136">
        <v>0</v>
      </c>
      <c r="J339" s="136">
        <v>0</v>
      </c>
      <c r="K339" s="136">
        <v>0</v>
      </c>
      <c r="L339" s="136">
        <v>0</v>
      </c>
      <c r="M339" s="136">
        <v>0</v>
      </c>
      <c r="N339" s="136">
        <v>0</v>
      </c>
      <c r="O339" s="136">
        <v>0</v>
      </c>
      <c r="P339" s="136">
        <v>0</v>
      </c>
      <c r="Q339" s="136">
        <v>0</v>
      </c>
      <c r="R339" s="136">
        <v>0</v>
      </c>
      <c r="S339" s="136">
        <v>0</v>
      </c>
      <c r="T339" s="136">
        <v>0</v>
      </c>
      <c r="U339" s="136">
        <v>0</v>
      </c>
      <c r="V339" s="136">
        <v>0</v>
      </c>
      <c r="W339" s="136">
        <v>0</v>
      </c>
      <c r="X339" s="136">
        <v>0</v>
      </c>
      <c r="Y339" s="187">
        <v>0</v>
      </c>
      <c r="Z339" s="187">
        <v>0</v>
      </c>
      <c r="AA339" s="187">
        <v>0</v>
      </c>
    </row>
    <row r="340" spans="2:27" s="12" customFormat="1" hidden="1" outlineLevel="2">
      <c r="B340" s="134" t="s">
        <v>314</v>
      </c>
      <c r="C340" s="134" t="s">
        <v>193</v>
      </c>
      <c r="D340" s="137">
        <f>SUM(D333:D339)</f>
        <v>13079.414538746225</v>
      </c>
      <c r="E340" s="137">
        <f t="shared" ref="E340:X340" si="180">SUM(E333:E339)</f>
        <v>13387.102055923933</v>
      </c>
      <c r="F340" s="137">
        <f t="shared" si="180"/>
        <v>13552.68242732939</v>
      </c>
      <c r="G340" s="137">
        <f t="shared" si="180"/>
        <v>13706.593529408508</v>
      </c>
      <c r="H340" s="137">
        <f t="shared" si="180"/>
        <v>13816.413952136365</v>
      </c>
      <c r="I340" s="137">
        <f t="shared" si="180"/>
        <v>14008.371820666225</v>
      </c>
      <c r="J340" s="137">
        <f t="shared" si="180"/>
        <v>14163.789523264177</v>
      </c>
      <c r="K340" s="137">
        <f t="shared" si="180"/>
        <v>14373.648221500869</v>
      </c>
      <c r="L340" s="137">
        <f t="shared" si="180"/>
        <v>14496.367709198181</v>
      </c>
      <c r="M340" s="137">
        <f t="shared" si="180"/>
        <v>14661.689520893064</v>
      </c>
      <c r="N340" s="137">
        <f t="shared" si="180"/>
        <v>14788.201010585619</v>
      </c>
      <c r="O340" s="137">
        <f t="shared" si="180"/>
        <v>14920.441105724178</v>
      </c>
      <c r="P340" s="137">
        <f t="shared" si="180"/>
        <v>15001.145849340366</v>
      </c>
      <c r="Q340" s="137">
        <f t="shared" si="180"/>
        <v>15103.731885062254</v>
      </c>
      <c r="R340" s="137">
        <f t="shared" si="180"/>
        <v>15194.419783141075</v>
      </c>
      <c r="S340" s="137">
        <f t="shared" si="180"/>
        <v>15295.397223908394</v>
      </c>
      <c r="T340" s="137">
        <f t="shared" si="180"/>
        <v>15358.681512844634</v>
      </c>
      <c r="U340" s="137">
        <f t="shared" si="180"/>
        <v>15416.985477159236</v>
      </c>
      <c r="V340" s="137">
        <f t="shared" si="180"/>
        <v>15503.785285172527</v>
      </c>
      <c r="W340" s="137">
        <f t="shared" si="180"/>
        <v>15610.295117466661</v>
      </c>
      <c r="X340" s="137">
        <f t="shared" si="180"/>
        <v>15713.267646206879</v>
      </c>
      <c r="Y340" s="188">
        <f t="shared" ref="Y340:AA340" si="181">SUM(Y333:Y339)</f>
        <v>15818.286456405234</v>
      </c>
      <c r="Z340" s="188">
        <f t="shared" si="181"/>
        <v>15991.980126553875</v>
      </c>
      <c r="AA340" s="188">
        <f t="shared" si="181"/>
        <v>16137.810207428416</v>
      </c>
    </row>
    <row r="341" spans="2:27" s="12" customFormat="1" hidden="1" outlineLevel="2">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2:27" s="12" customFormat="1" hidden="1" outlineLevel="2">
      <c r="B342" s="134" t="s">
        <v>208</v>
      </c>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285"/>
      <c r="Z342" s="285"/>
      <c r="AA342" s="285"/>
    </row>
    <row r="343" spans="2:27" s="12" customFormat="1" hidden="1" outlineLevel="2">
      <c r="B343" s="3" t="s">
        <v>308</v>
      </c>
      <c r="C343" s="3" t="s">
        <v>193</v>
      </c>
      <c r="D343" s="136">
        <f t="shared" ref="D343:X343" si="182">D323+D333</f>
        <v>31030.782829441421</v>
      </c>
      <c r="E343" s="136">
        <f t="shared" si="182"/>
        <v>31226.100464704508</v>
      </c>
      <c r="F343" s="136">
        <f t="shared" si="182"/>
        <v>31459.913757767499</v>
      </c>
      <c r="G343" s="136">
        <f t="shared" si="182"/>
        <v>31466.236217660196</v>
      </c>
      <c r="H343" s="136">
        <f t="shared" si="182"/>
        <v>31408.756154270777</v>
      </c>
      <c r="I343" s="136">
        <f t="shared" si="182"/>
        <v>31466.900852399613</v>
      </c>
      <c r="J343" s="136">
        <f t="shared" si="182"/>
        <v>31485.447443659512</v>
      </c>
      <c r="K343" s="136">
        <f t="shared" si="182"/>
        <v>31522.026279472935</v>
      </c>
      <c r="L343" s="136">
        <f t="shared" si="182"/>
        <v>31548.765615229629</v>
      </c>
      <c r="M343" s="136">
        <f t="shared" si="182"/>
        <v>31543.051926450848</v>
      </c>
      <c r="N343" s="136">
        <f t="shared" si="182"/>
        <v>31557.685638179049</v>
      </c>
      <c r="O343" s="136">
        <f t="shared" si="182"/>
        <v>31536.979156442205</v>
      </c>
      <c r="P343" s="136">
        <f t="shared" si="182"/>
        <v>31523.548335545602</v>
      </c>
      <c r="Q343" s="136">
        <f t="shared" si="182"/>
        <v>31576.670332071248</v>
      </c>
      <c r="R343" s="136">
        <f t="shared" si="182"/>
        <v>31556.26412830835</v>
      </c>
      <c r="S343" s="136">
        <f t="shared" si="182"/>
        <v>31545.869564135883</v>
      </c>
      <c r="T343" s="136">
        <f t="shared" si="182"/>
        <v>31492.324480846262</v>
      </c>
      <c r="U343" s="136">
        <f t="shared" si="182"/>
        <v>31430.014703693014</v>
      </c>
      <c r="V343" s="136">
        <f t="shared" si="182"/>
        <v>31460.040055987502</v>
      </c>
      <c r="W343" s="136">
        <f t="shared" si="182"/>
        <v>31419.938300364585</v>
      </c>
      <c r="X343" s="136">
        <f t="shared" si="182"/>
        <v>31410.413036959093</v>
      </c>
      <c r="Y343" s="187">
        <f t="shared" ref="Y343:AA343" si="183">Y323+Y333</f>
        <v>31393.137672684417</v>
      </c>
      <c r="Z343" s="187">
        <f t="shared" si="183"/>
        <v>31378.960261064749</v>
      </c>
      <c r="AA343" s="187">
        <f t="shared" si="183"/>
        <v>31451.108536275839</v>
      </c>
    </row>
    <row r="344" spans="2:27" s="12" customFormat="1" hidden="1" outlineLevel="2">
      <c r="B344" s="3" t="s">
        <v>309</v>
      </c>
      <c r="C344" s="3" t="s">
        <v>193</v>
      </c>
      <c r="D344" s="136">
        <f t="shared" ref="D344:X344" si="184">D324+D334</f>
        <v>521.56776519760012</v>
      </c>
      <c r="E344" s="136">
        <f t="shared" si="184"/>
        <v>554.19818662290959</v>
      </c>
      <c r="F344" s="136">
        <f t="shared" si="184"/>
        <v>588.83070798926838</v>
      </c>
      <c r="G344" s="136">
        <f t="shared" si="184"/>
        <v>626.01073948971555</v>
      </c>
      <c r="H344" s="136">
        <f t="shared" si="184"/>
        <v>684.71689523268333</v>
      </c>
      <c r="I344" s="136">
        <f t="shared" si="184"/>
        <v>748.45688089308806</v>
      </c>
      <c r="J344" s="136">
        <f t="shared" si="184"/>
        <v>818.45188809197145</v>
      </c>
      <c r="K344" s="136">
        <f t="shared" si="184"/>
        <v>891.73846614108902</v>
      </c>
      <c r="L344" s="136">
        <f t="shared" si="184"/>
        <v>968.12439750721887</v>
      </c>
      <c r="M344" s="136">
        <f t="shared" si="184"/>
        <v>1047.4384726088638</v>
      </c>
      <c r="N344" s="136">
        <f t="shared" si="184"/>
        <v>1129.0443341058244</v>
      </c>
      <c r="O344" s="136">
        <f t="shared" si="184"/>
        <v>1213.3208615592071</v>
      </c>
      <c r="P344" s="136">
        <f t="shared" si="184"/>
        <v>1299.6006657305159</v>
      </c>
      <c r="Q344" s="136">
        <f t="shared" si="184"/>
        <v>1385.1165901940242</v>
      </c>
      <c r="R344" s="136">
        <f t="shared" si="184"/>
        <v>1474.0063773922298</v>
      </c>
      <c r="S344" s="136">
        <f t="shared" si="184"/>
        <v>1570.1593831696641</v>
      </c>
      <c r="T344" s="136">
        <f t="shared" si="184"/>
        <v>1667.5578679746932</v>
      </c>
      <c r="U344" s="136">
        <f t="shared" si="184"/>
        <v>1730.2812894599297</v>
      </c>
      <c r="V344" s="136">
        <f t="shared" si="184"/>
        <v>1790.3617325936571</v>
      </c>
      <c r="W344" s="136">
        <f t="shared" si="184"/>
        <v>1850.5387431473159</v>
      </c>
      <c r="X344" s="136">
        <f t="shared" si="184"/>
        <v>1909.7931162907926</v>
      </c>
      <c r="Y344" s="187">
        <f t="shared" ref="Y344:AA344" si="185">Y324+Y334</f>
        <v>1968.0414583976208</v>
      </c>
      <c r="Z344" s="187">
        <f t="shared" si="185"/>
        <v>2025.1970218071292</v>
      </c>
      <c r="AA344" s="187">
        <f t="shared" si="185"/>
        <v>2081.1695936092933</v>
      </c>
    </row>
    <row r="345" spans="2:27" s="12" customFormat="1" hidden="1" outlineLevel="2">
      <c r="B345" s="3" t="s">
        <v>310</v>
      </c>
      <c r="C345" s="3" t="s">
        <v>193</v>
      </c>
      <c r="D345" s="136">
        <f t="shared" ref="D345:X345" si="186">D325+D335</f>
        <v>93.966118803649579</v>
      </c>
      <c r="E345" s="136">
        <f t="shared" si="186"/>
        <v>130.93361171728191</v>
      </c>
      <c r="F345" s="136">
        <f t="shared" si="186"/>
        <v>185.2785658357835</v>
      </c>
      <c r="G345" s="136">
        <f t="shared" si="186"/>
        <v>206.01383924291181</v>
      </c>
      <c r="H345" s="136">
        <f t="shared" si="186"/>
        <v>240.23118053419907</v>
      </c>
      <c r="I345" s="136">
        <f t="shared" si="186"/>
        <v>274.24330975510281</v>
      </c>
      <c r="J345" s="136">
        <f t="shared" si="186"/>
        <v>321.901066411496</v>
      </c>
      <c r="K345" s="136">
        <f t="shared" si="186"/>
        <v>376.40841445127728</v>
      </c>
      <c r="L345" s="136">
        <f t="shared" si="186"/>
        <v>455.89860310348547</v>
      </c>
      <c r="M345" s="136">
        <f t="shared" si="186"/>
        <v>594.32333433939687</v>
      </c>
      <c r="N345" s="136">
        <f t="shared" si="186"/>
        <v>734.31743987197478</v>
      </c>
      <c r="O345" s="136">
        <f t="shared" si="186"/>
        <v>869.4799035057672</v>
      </c>
      <c r="P345" s="136">
        <f t="shared" si="186"/>
        <v>1012.0264541436929</v>
      </c>
      <c r="Q345" s="136">
        <f t="shared" si="186"/>
        <v>1139.4537701319555</v>
      </c>
      <c r="R345" s="136">
        <f t="shared" si="186"/>
        <v>1236.2063948647951</v>
      </c>
      <c r="S345" s="136">
        <f t="shared" si="186"/>
        <v>1343.452982942661</v>
      </c>
      <c r="T345" s="136">
        <f t="shared" si="186"/>
        <v>1406.1266795417844</v>
      </c>
      <c r="U345" s="136">
        <f t="shared" si="186"/>
        <v>1478.4338378104867</v>
      </c>
      <c r="V345" s="136">
        <f t="shared" si="186"/>
        <v>1525.4582423907391</v>
      </c>
      <c r="W345" s="136">
        <f t="shared" si="186"/>
        <v>1590.210383134297</v>
      </c>
      <c r="X345" s="136">
        <f t="shared" si="186"/>
        <v>1711.6753646369934</v>
      </c>
      <c r="Y345" s="187">
        <f t="shared" ref="Y345:AA345" si="187">Y325+Y335</f>
        <v>1776.7258381221955</v>
      </c>
      <c r="Z345" s="187">
        <f t="shared" si="187"/>
        <v>1907.5435962754923</v>
      </c>
      <c r="AA345" s="187">
        <f t="shared" si="187"/>
        <v>2046.7653584127488</v>
      </c>
    </row>
    <row r="346" spans="2:27" s="12" customFormat="1" hidden="1" outlineLevel="2">
      <c r="B346" s="3" t="s">
        <v>331</v>
      </c>
      <c r="C346" s="3" t="s">
        <v>193</v>
      </c>
      <c r="D346" s="136">
        <f>D326+D336</f>
        <v>768.21481265888804</v>
      </c>
      <c r="E346" s="136">
        <f>E326+E336</f>
        <v>939.22082980861501</v>
      </c>
      <c r="F346" s="136">
        <f t="shared" ref="F346:X346" si="188">F326+F336</f>
        <v>887.18602113055294</v>
      </c>
      <c r="G346" s="136">
        <f>G326+G336</f>
        <v>773.94326351586301</v>
      </c>
      <c r="H346" s="136">
        <f t="shared" si="188"/>
        <v>647.94517189446401</v>
      </c>
      <c r="I346" s="136">
        <f>I326+I336</f>
        <v>560.37819170708099</v>
      </c>
      <c r="J346" s="136">
        <f t="shared" si="188"/>
        <v>565.79148776350598</v>
      </c>
      <c r="K346" s="136">
        <f t="shared" si="188"/>
        <v>522.08330879224002</v>
      </c>
      <c r="L346" s="136">
        <f t="shared" si="188"/>
        <v>497.60360385133401</v>
      </c>
      <c r="M346" s="136">
        <f t="shared" si="188"/>
        <v>646.00727271076698</v>
      </c>
      <c r="N346" s="136">
        <f t="shared" si="188"/>
        <v>659.09429259308706</v>
      </c>
      <c r="O346" s="136">
        <f t="shared" si="188"/>
        <v>636.68710771772601</v>
      </c>
      <c r="P346" s="136">
        <f t="shared" si="188"/>
        <v>585.13516282876901</v>
      </c>
      <c r="Q346" s="136">
        <f t="shared" si="188"/>
        <v>797.35726850929302</v>
      </c>
      <c r="R346" s="136">
        <f t="shared" si="188"/>
        <v>785.80778462086494</v>
      </c>
      <c r="S346" s="136">
        <f t="shared" si="188"/>
        <v>775.63570059422796</v>
      </c>
      <c r="T346" s="136">
        <f t="shared" si="188"/>
        <v>735.908375462501</v>
      </c>
      <c r="U346" s="136">
        <f t="shared" si="188"/>
        <v>729.53079350122789</v>
      </c>
      <c r="V346" s="136">
        <f t="shared" si="188"/>
        <v>691.67259728797899</v>
      </c>
      <c r="W346" s="136">
        <f t="shared" si="188"/>
        <v>664.520813505815</v>
      </c>
      <c r="X346" s="136">
        <f t="shared" si="188"/>
        <v>611.86996896961102</v>
      </c>
      <c r="Y346" s="187">
        <f t="shared" ref="Y346:AA346" si="189">Y326+Y336</f>
        <v>590.84144308784903</v>
      </c>
      <c r="Z346" s="187">
        <f t="shared" si="189"/>
        <v>543.51719905547907</v>
      </c>
      <c r="AA346" s="187">
        <f t="shared" si="189"/>
        <v>551.23667060412697</v>
      </c>
    </row>
    <row r="347" spans="2:27" s="12" customFormat="1" hidden="1" outlineLevel="2">
      <c r="B347" s="3" t="s">
        <v>311</v>
      </c>
      <c r="C347" s="3" t="s">
        <v>193</v>
      </c>
      <c r="D347" s="136">
        <f t="shared" ref="D347:X347" si="190">D327+D337</f>
        <v>27</v>
      </c>
      <c r="E347" s="136">
        <f t="shared" si="190"/>
        <v>30</v>
      </c>
      <c r="F347" s="136">
        <f t="shared" si="190"/>
        <v>33.75</v>
      </c>
      <c r="G347" s="136">
        <f t="shared" si="190"/>
        <v>37.5</v>
      </c>
      <c r="H347" s="136">
        <f t="shared" si="190"/>
        <v>99.75</v>
      </c>
      <c r="I347" s="136">
        <f t="shared" si="190"/>
        <v>162</v>
      </c>
      <c r="J347" s="136">
        <f t="shared" si="190"/>
        <v>224.25</v>
      </c>
      <c r="K347" s="136">
        <f t="shared" si="190"/>
        <v>286.5</v>
      </c>
      <c r="L347" s="136">
        <f t="shared" si="190"/>
        <v>348.75</v>
      </c>
      <c r="M347" s="136">
        <f t="shared" si="190"/>
        <v>411</v>
      </c>
      <c r="N347" s="136">
        <f t="shared" si="190"/>
        <v>473.25</v>
      </c>
      <c r="O347" s="136">
        <f t="shared" si="190"/>
        <v>535.5</v>
      </c>
      <c r="P347" s="136">
        <f t="shared" si="190"/>
        <v>597.75</v>
      </c>
      <c r="Q347" s="136">
        <f t="shared" si="190"/>
        <v>660</v>
      </c>
      <c r="R347" s="136">
        <f t="shared" si="190"/>
        <v>768</v>
      </c>
      <c r="S347" s="136">
        <f t="shared" si="190"/>
        <v>876</v>
      </c>
      <c r="T347" s="136">
        <f t="shared" si="190"/>
        <v>984</v>
      </c>
      <c r="U347" s="136">
        <f t="shared" si="190"/>
        <v>1092</v>
      </c>
      <c r="V347" s="136">
        <f t="shared" si="190"/>
        <v>1200</v>
      </c>
      <c r="W347" s="136">
        <f t="shared" si="190"/>
        <v>1410</v>
      </c>
      <c r="X347" s="136">
        <f t="shared" si="190"/>
        <v>1620</v>
      </c>
      <c r="Y347" s="187">
        <f t="shared" ref="Y347:AA347" si="191">Y327+Y337</f>
        <v>1830</v>
      </c>
      <c r="Z347" s="187">
        <f t="shared" si="191"/>
        <v>2040</v>
      </c>
      <c r="AA347" s="187">
        <f t="shared" si="191"/>
        <v>2250</v>
      </c>
    </row>
    <row r="348" spans="2:27" s="12" customFormat="1" hidden="1" outlineLevel="2">
      <c r="B348" s="3" t="s">
        <v>312</v>
      </c>
      <c r="C348" s="3" t="s">
        <v>193</v>
      </c>
      <c r="D348" s="136">
        <f t="shared" ref="D348:X348" si="192">D328+D338</f>
        <v>202.24077599999998</v>
      </c>
      <c r="E348" s="136">
        <f t="shared" si="192"/>
        <v>230.48501200000001</v>
      </c>
      <c r="F348" s="136">
        <f t="shared" si="192"/>
        <v>277.70503999999994</v>
      </c>
      <c r="G348" s="136">
        <f t="shared" si="192"/>
        <v>434.96945599999998</v>
      </c>
      <c r="H348" s="136">
        <f t="shared" si="192"/>
        <v>595.75074799999993</v>
      </c>
      <c r="I348" s="136">
        <f t="shared" si="192"/>
        <v>795.04419199999984</v>
      </c>
      <c r="J348" s="136">
        <f t="shared" si="192"/>
        <v>989.32974799999988</v>
      </c>
      <c r="K348" s="136">
        <f t="shared" si="192"/>
        <v>1203.4542959999999</v>
      </c>
      <c r="L348" s="136">
        <f t="shared" si="192"/>
        <v>1311.0370559999999</v>
      </c>
      <c r="M348" s="136">
        <f t="shared" si="192"/>
        <v>1410.3457119999998</v>
      </c>
      <c r="N348" s="136">
        <f t="shared" si="192"/>
        <v>1471.1422160000002</v>
      </c>
      <c r="O348" s="136">
        <f t="shared" si="192"/>
        <v>1516.82276</v>
      </c>
      <c r="P348" s="136">
        <f t="shared" si="192"/>
        <v>1523.6885200000002</v>
      </c>
      <c r="Q348" s="136">
        <f t="shared" si="192"/>
        <v>1527.05168</v>
      </c>
      <c r="R348" s="136">
        <f t="shared" si="192"/>
        <v>1527.05168</v>
      </c>
      <c r="S348" s="136">
        <f t="shared" si="192"/>
        <v>1527.05168</v>
      </c>
      <c r="T348" s="136">
        <f t="shared" si="192"/>
        <v>1527.05168</v>
      </c>
      <c r="U348" s="136">
        <f t="shared" si="192"/>
        <v>1527.05168</v>
      </c>
      <c r="V348" s="136">
        <f t="shared" si="192"/>
        <v>1527.05168</v>
      </c>
      <c r="W348" s="136">
        <f t="shared" si="192"/>
        <v>1527.05168</v>
      </c>
      <c r="X348" s="136">
        <f t="shared" si="192"/>
        <v>1527.05168</v>
      </c>
      <c r="Y348" s="187">
        <f t="shared" ref="Y348:AA348" si="193">Y328+Y338</f>
        <v>1527.05168</v>
      </c>
      <c r="Z348" s="187">
        <f t="shared" si="193"/>
        <v>1527.05168</v>
      </c>
      <c r="AA348" s="187">
        <f t="shared" si="193"/>
        <v>1527.05168</v>
      </c>
    </row>
    <row r="349" spans="2:27" s="12" customFormat="1" hidden="1" outlineLevel="2">
      <c r="B349" s="3" t="s">
        <v>313</v>
      </c>
      <c r="C349" s="3" t="s">
        <v>193</v>
      </c>
      <c r="D349" s="136">
        <f t="shared" ref="D349:X349" si="194">D329+D339</f>
        <v>0</v>
      </c>
      <c r="E349" s="136">
        <f t="shared" si="194"/>
        <v>700.8</v>
      </c>
      <c r="F349" s="136">
        <f t="shared" si="194"/>
        <v>1401.6</v>
      </c>
      <c r="G349" s="136">
        <f t="shared" si="194"/>
        <v>2102.4</v>
      </c>
      <c r="H349" s="136">
        <f t="shared" si="194"/>
        <v>2657.2</v>
      </c>
      <c r="I349" s="136">
        <f t="shared" si="194"/>
        <v>3212</v>
      </c>
      <c r="J349" s="136">
        <f t="shared" si="194"/>
        <v>3766.8</v>
      </c>
      <c r="K349" s="136">
        <f t="shared" si="194"/>
        <v>3766.8</v>
      </c>
      <c r="L349" s="136">
        <f t="shared" si="194"/>
        <v>3766.8</v>
      </c>
      <c r="M349" s="136">
        <f t="shared" si="194"/>
        <v>3766.8</v>
      </c>
      <c r="N349" s="136">
        <f t="shared" si="194"/>
        <v>3766.8</v>
      </c>
      <c r="O349" s="136">
        <f t="shared" si="194"/>
        <v>3766.8</v>
      </c>
      <c r="P349" s="136">
        <f t="shared" si="194"/>
        <v>3766.8</v>
      </c>
      <c r="Q349" s="136">
        <f t="shared" si="194"/>
        <v>3766.8</v>
      </c>
      <c r="R349" s="136">
        <f t="shared" si="194"/>
        <v>3766.8</v>
      </c>
      <c r="S349" s="136">
        <f t="shared" si="194"/>
        <v>3766.8</v>
      </c>
      <c r="T349" s="136">
        <f t="shared" si="194"/>
        <v>3766.8</v>
      </c>
      <c r="U349" s="136">
        <f t="shared" si="194"/>
        <v>3766.8</v>
      </c>
      <c r="V349" s="136">
        <f t="shared" si="194"/>
        <v>3766.8</v>
      </c>
      <c r="W349" s="136">
        <f t="shared" si="194"/>
        <v>3766.8</v>
      </c>
      <c r="X349" s="136">
        <f t="shared" si="194"/>
        <v>3766.8</v>
      </c>
      <c r="Y349" s="187">
        <f t="shared" ref="Y349:AA349" si="195">Y329+Y339</f>
        <v>3766.8</v>
      </c>
      <c r="Z349" s="187">
        <f t="shared" si="195"/>
        <v>3766.8</v>
      </c>
      <c r="AA349" s="187">
        <f t="shared" si="195"/>
        <v>3766.8</v>
      </c>
    </row>
    <row r="350" spans="2:27" s="12" customFormat="1" hidden="1" outlineLevel="2">
      <c r="B350" s="134" t="s">
        <v>200</v>
      </c>
      <c r="C350" s="134" t="s">
        <v>193</v>
      </c>
      <c r="D350" s="137">
        <f>SUM(D343:D349)</f>
        <v>32643.772302101555</v>
      </c>
      <c r="E350" s="137">
        <f t="shared" ref="E350:X350" si="196">SUM(E343:E349)</f>
        <v>33811.738104853313</v>
      </c>
      <c r="F350" s="137">
        <f t="shared" si="196"/>
        <v>34834.264092723104</v>
      </c>
      <c r="G350" s="137">
        <f t="shared" si="196"/>
        <v>35647.073515908691</v>
      </c>
      <c r="H350" s="137">
        <f t="shared" si="196"/>
        <v>36334.350149932121</v>
      </c>
      <c r="I350" s="137">
        <f t="shared" si="196"/>
        <v>37219.023426754888</v>
      </c>
      <c r="J350" s="137">
        <f t="shared" si="196"/>
        <v>38171.971633926485</v>
      </c>
      <c r="K350" s="137">
        <f t="shared" si="196"/>
        <v>38569.010764857536</v>
      </c>
      <c r="L350" s="137">
        <f t="shared" si="196"/>
        <v>38896.979275691672</v>
      </c>
      <c r="M350" s="137">
        <f t="shared" si="196"/>
        <v>39418.966718109885</v>
      </c>
      <c r="N350" s="137">
        <f t="shared" si="196"/>
        <v>39791.333920749938</v>
      </c>
      <c r="O350" s="137">
        <f t="shared" si="196"/>
        <v>40075.589789224912</v>
      </c>
      <c r="P350" s="137">
        <f t="shared" si="196"/>
        <v>40308.549138248585</v>
      </c>
      <c r="Q350" s="137">
        <f t="shared" si="196"/>
        <v>40852.449640906525</v>
      </c>
      <c r="R350" s="137">
        <f t="shared" si="196"/>
        <v>41114.136365186234</v>
      </c>
      <c r="S350" s="137">
        <f t="shared" si="196"/>
        <v>41404.969310842433</v>
      </c>
      <c r="T350" s="137">
        <f t="shared" si="196"/>
        <v>41579.769083825238</v>
      </c>
      <c r="U350" s="137">
        <f t="shared" si="196"/>
        <v>41754.112304464659</v>
      </c>
      <c r="V350" s="137">
        <f t="shared" si="196"/>
        <v>41961.384308259876</v>
      </c>
      <c r="W350" s="137">
        <f t="shared" si="196"/>
        <v>42229.059920152009</v>
      </c>
      <c r="X350" s="137">
        <f t="shared" si="196"/>
        <v>42557.603166856483</v>
      </c>
      <c r="Y350" s="188">
        <f t="shared" ref="Y350:AA350" si="197">SUM(Y343:Y349)</f>
        <v>42852.598092292086</v>
      </c>
      <c r="Z350" s="188">
        <f t="shared" si="197"/>
        <v>43189.069758202852</v>
      </c>
      <c r="AA350" s="188">
        <f t="shared" si="197"/>
        <v>43674.131838902009</v>
      </c>
    </row>
    <row r="351" spans="2:27" s="12" customFormat="1" hidden="1" outlineLevel="2">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2:27" s="12" customFormat="1" hidden="1" outlineLevel="2">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2:27" s="12" customFormat="1" hidden="1" outlineLevel="2">
      <c r="B353" s="134" t="s">
        <v>250</v>
      </c>
      <c r="C353" s="134" t="s">
        <v>1</v>
      </c>
      <c r="D353" s="135">
        <v>2017</v>
      </c>
      <c r="E353" s="135">
        <v>2018</v>
      </c>
      <c r="F353" s="135">
        <v>2019</v>
      </c>
      <c r="G353" s="135">
        <v>2020</v>
      </c>
      <c r="H353" s="135">
        <v>2021</v>
      </c>
      <c r="I353" s="135">
        <v>2022</v>
      </c>
      <c r="J353" s="135">
        <v>2023</v>
      </c>
      <c r="K353" s="135">
        <v>2024</v>
      </c>
      <c r="L353" s="135">
        <v>2025</v>
      </c>
      <c r="M353" s="135">
        <v>2026</v>
      </c>
      <c r="N353" s="135">
        <v>2027</v>
      </c>
      <c r="O353" s="135">
        <v>2028</v>
      </c>
      <c r="P353" s="135">
        <v>2029</v>
      </c>
      <c r="Q353" s="135">
        <v>2030</v>
      </c>
      <c r="R353" s="135">
        <v>2031</v>
      </c>
      <c r="S353" s="135">
        <v>2032</v>
      </c>
      <c r="T353" s="135">
        <v>2033</v>
      </c>
      <c r="U353" s="135">
        <v>2034</v>
      </c>
      <c r="V353" s="135">
        <v>2035</v>
      </c>
      <c r="W353" s="135">
        <v>2036</v>
      </c>
      <c r="X353" s="135">
        <v>2037</v>
      </c>
      <c r="Y353" s="186">
        <v>2038</v>
      </c>
      <c r="Z353" s="186">
        <v>2039</v>
      </c>
      <c r="AA353" s="186">
        <v>2040</v>
      </c>
    </row>
    <row r="354" spans="2:27" s="12" customFormat="1" hidden="1" outlineLevel="2">
      <c r="B354" s="3" t="s">
        <v>316</v>
      </c>
      <c r="C354" s="3" t="s">
        <v>193</v>
      </c>
      <c r="D354" s="136">
        <v>20933.862806790206</v>
      </c>
      <c r="E354" s="136">
        <v>21854.360572354442</v>
      </c>
      <c r="F354" s="136">
        <v>22771.292381971278</v>
      </c>
      <c r="G354" s="136">
        <v>23476.313585555192</v>
      </c>
      <c r="H354" s="136">
        <v>24094.191731641462</v>
      </c>
      <c r="I354" s="136">
        <v>24835.397218514867</v>
      </c>
      <c r="J354" s="136">
        <v>25688.754858408673</v>
      </c>
      <c r="K354" s="136">
        <v>25889.037921391635</v>
      </c>
      <c r="L354" s="136">
        <v>26108.654376148032</v>
      </c>
      <c r="M354" s="136">
        <v>26490.286601021988</v>
      </c>
      <c r="N354" s="136">
        <v>26753.352213875824</v>
      </c>
      <c r="O354" s="136">
        <v>26916.009091345779</v>
      </c>
      <c r="P354" s="136">
        <v>27078.921519131789</v>
      </c>
      <c r="Q354" s="136">
        <v>27551.12799875336</v>
      </c>
      <c r="R354" s="136">
        <v>27734.096742788326</v>
      </c>
      <c r="S354" s="136">
        <v>27937.242133019427</v>
      </c>
      <c r="T354" s="136">
        <v>28056.563700949253</v>
      </c>
      <c r="U354" s="136">
        <v>28180.725705216799</v>
      </c>
      <c r="V354" s="136">
        <v>28309.630954703465</v>
      </c>
      <c r="W354" s="136">
        <v>28482.078338873325</v>
      </c>
      <c r="X354" s="136">
        <v>28723.439007095083</v>
      </c>
      <c r="Y354" s="187">
        <v>28926.713450398922</v>
      </c>
      <c r="Z354" s="187">
        <v>29100.885905864401</v>
      </c>
      <c r="AA354" s="187">
        <v>29463.864145676747</v>
      </c>
    </row>
    <row r="355" spans="2:27" s="12" customFormat="1" hidden="1" outlineLevel="2">
      <c r="B355" s="3" t="s">
        <v>317</v>
      </c>
      <c r="C355" s="3" t="s">
        <v>193</v>
      </c>
      <c r="D355" s="136">
        <v>13864.179411071002</v>
      </c>
      <c r="E355" s="136">
        <v>14190.328179279371</v>
      </c>
      <c r="F355" s="136">
        <v>14365.843372969155</v>
      </c>
      <c r="G355" s="136">
        <v>14528.989141173019</v>
      </c>
      <c r="H355" s="136">
        <v>14645.398789264551</v>
      </c>
      <c r="I355" s="136">
        <v>14848.8741299062</v>
      </c>
      <c r="J355" s="136">
        <v>15013.616894660026</v>
      </c>
      <c r="K355" s="136">
        <v>15236.067114790927</v>
      </c>
      <c r="L355" s="136">
        <v>15366.149771750072</v>
      </c>
      <c r="M355" s="136">
        <v>15541.390892146652</v>
      </c>
      <c r="N355" s="136">
        <v>15675.493071220759</v>
      </c>
      <c r="O355" s="136">
        <v>15815.667572067628</v>
      </c>
      <c r="P355" s="136">
        <v>15901.214600300787</v>
      </c>
      <c r="Q355" s="136">
        <v>16009.955798165989</v>
      </c>
      <c r="R355" s="136">
        <v>16106.084970129537</v>
      </c>
      <c r="S355" s="136">
        <v>16213.121057342898</v>
      </c>
      <c r="T355" s="136">
        <v>16280.202403615309</v>
      </c>
      <c r="U355" s="136">
        <v>16342.004605788792</v>
      </c>
      <c r="V355" s="136">
        <v>16434.012402282879</v>
      </c>
      <c r="W355" s="136">
        <v>16546.912824514664</v>
      </c>
      <c r="X355" s="136">
        <v>16656.063704979293</v>
      </c>
      <c r="Y355" s="187">
        <v>16767.383643789552</v>
      </c>
      <c r="Z355" s="187">
        <v>16951.498934147108</v>
      </c>
      <c r="AA355" s="187">
        <v>17106.078819874121</v>
      </c>
    </row>
    <row r="356" spans="2:27" s="12" customFormat="1" hidden="1" outlineLevel="2">
      <c r="B356" s="134" t="s">
        <v>318</v>
      </c>
      <c r="C356" s="134" t="s">
        <v>193</v>
      </c>
      <c r="D356" s="137">
        <f t="shared" ref="D356:X356" si="198">D354+D355</f>
        <v>34798.042217861206</v>
      </c>
      <c r="E356" s="137">
        <f t="shared" si="198"/>
        <v>36044.688751633817</v>
      </c>
      <c r="F356" s="137">
        <f t="shared" si="198"/>
        <v>37137.135754940435</v>
      </c>
      <c r="G356" s="137">
        <f t="shared" si="198"/>
        <v>38005.302726728209</v>
      </c>
      <c r="H356" s="137">
        <f t="shared" si="198"/>
        <v>38739.590520906015</v>
      </c>
      <c r="I356" s="137">
        <f t="shared" si="198"/>
        <v>39684.271348421069</v>
      </c>
      <c r="J356" s="137">
        <f t="shared" si="198"/>
        <v>40702.371753068699</v>
      </c>
      <c r="K356" s="137">
        <f t="shared" si="198"/>
        <v>41125.105036182562</v>
      </c>
      <c r="L356" s="137">
        <f t="shared" si="198"/>
        <v>41474.804147898103</v>
      </c>
      <c r="M356" s="137">
        <f t="shared" si="198"/>
        <v>42031.677493168638</v>
      </c>
      <c r="N356" s="137">
        <f t="shared" si="198"/>
        <v>42428.845285096584</v>
      </c>
      <c r="O356" s="137">
        <f t="shared" si="198"/>
        <v>42731.676663413411</v>
      </c>
      <c r="P356" s="137">
        <f t="shared" si="198"/>
        <v>42980.136119432573</v>
      </c>
      <c r="Q356" s="137">
        <f t="shared" si="198"/>
        <v>43561.083796919353</v>
      </c>
      <c r="R356" s="137">
        <f t="shared" si="198"/>
        <v>43840.181712917867</v>
      </c>
      <c r="S356" s="137">
        <f t="shared" si="198"/>
        <v>44150.363190362325</v>
      </c>
      <c r="T356" s="137">
        <f t="shared" si="198"/>
        <v>44336.766104564565</v>
      </c>
      <c r="U356" s="137">
        <f t="shared" si="198"/>
        <v>44522.730311005595</v>
      </c>
      <c r="V356" s="137">
        <f t="shared" si="198"/>
        <v>44743.643356986344</v>
      </c>
      <c r="W356" s="137">
        <f t="shared" si="198"/>
        <v>45028.991163387989</v>
      </c>
      <c r="X356" s="137">
        <f t="shared" si="198"/>
        <v>45379.502712074376</v>
      </c>
      <c r="Y356" s="188">
        <f t="shared" ref="Y356:AA356" si="199">Y354+Y355</f>
        <v>45694.097094188473</v>
      </c>
      <c r="Z356" s="188">
        <f t="shared" si="199"/>
        <v>46052.384840011509</v>
      </c>
      <c r="AA356" s="188">
        <f t="shared" si="199"/>
        <v>46569.942965550872</v>
      </c>
    </row>
    <row r="357" spans="2:27" s="12" customFormat="1" hidden="1" outlineLevel="2">
      <c r="B357" s="134"/>
      <c r="C357" s="134"/>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88"/>
      <c r="Z357" s="188"/>
      <c r="AA357" s="188"/>
    </row>
    <row r="358" spans="2:27" s="12" customFormat="1" hidden="1" outlineLevel="2">
      <c r="C358" s="134"/>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88"/>
      <c r="Z358" s="188"/>
      <c r="AA358" s="188"/>
    </row>
    <row r="359" spans="2:27" s="12" customFormat="1" hidden="1" outlineLevel="2">
      <c r="B359" s="134" t="s">
        <v>240</v>
      </c>
      <c r="C359" s="134"/>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88"/>
      <c r="Z359" s="188"/>
      <c r="AA359" s="188"/>
    </row>
    <row r="360" spans="2:27" s="12" customFormat="1" hidden="1" outlineLevel="2">
      <c r="B360" s="134" t="s">
        <v>246</v>
      </c>
      <c r="C360" s="134" t="s">
        <v>1</v>
      </c>
      <c r="D360" s="135">
        <v>2017</v>
      </c>
      <c r="E360" s="135">
        <v>2018</v>
      </c>
      <c r="F360" s="135">
        <v>2019</v>
      </c>
      <c r="G360" s="135">
        <v>2020</v>
      </c>
      <c r="H360" s="135">
        <v>2021</v>
      </c>
      <c r="I360" s="135">
        <v>2022</v>
      </c>
      <c r="J360" s="135">
        <v>2023</v>
      </c>
      <c r="K360" s="135">
        <v>2024</v>
      </c>
      <c r="L360" s="135">
        <v>2025</v>
      </c>
      <c r="M360" s="135">
        <v>2026</v>
      </c>
      <c r="N360" s="135">
        <v>2027</v>
      </c>
      <c r="O360" s="135">
        <v>2028</v>
      </c>
      <c r="P360" s="135">
        <v>2029</v>
      </c>
      <c r="Q360" s="135">
        <v>2030</v>
      </c>
      <c r="R360" s="135">
        <v>2031</v>
      </c>
      <c r="S360" s="135">
        <v>2032</v>
      </c>
      <c r="T360" s="135">
        <v>2033</v>
      </c>
      <c r="U360" s="135">
        <v>2034</v>
      </c>
      <c r="V360" s="135">
        <v>2035</v>
      </c>
      <c r="W360" s="135">
        <v>2036</v>
      </c>
      <c r="X360" s="135">
        <v>2037</v>
      </c>
      <c r="Y360" s="186">
        <v>2038</v>
      </c>
      <c r="Z360" s="186">
        <v>2039</v>
      </c>
      <c r="AA360" s="186">
        <v>2040</v>
      </c>
    </row>
    <row r="361" spans="2:27" s="12" customFormat="1" hidden="1" outlineLevel="2">
      <c r="B361" s="3" t="s">
        <v>322</v>
      </c>
      <c r="C361" s="134" t="s">
        <v>184</v>
      </c>
      <c r="D361" s="136">
        <v>4</v>
      </c>
      <c r="E361" s="136">
        <v>6</v>
      </c>
      <c r="F361" s="136">
        <v>8</v>
      </c>
      <c r="G361" s="136">
        <v>10</v>
      </c>
      <c r="H361" s="136">
        <v>18</v>
      </c>
      <c r="I361" s="136">
        <v>26</v>
      </c>
      <c r="J361" s="136">
        <v>34</v>
      </c>
      <c r="K361" s="136">
        <v>42</v>
      </c>
      <c r="L361" s="136">
        <v>50</v>
      </c>
      <c r="M361" s="136">
        <v>60</v>
      </c>
      <c r="N361" s="136">
        <v>70</v>
      </c>
      <c r="O361" s="136">
        <v>80</v>
      </c>
      <c r="P361" s="136">
        <v>90</v>
      </c>
      <c r="Q361" s="136">
        <v>100</v>
      </c>
      <c r="R361" s="136">
        <v>110</v>
      </c>
      <c r="S361" s="136">
        <v>120</v>
      </c>
      <c r="T361" s="136">
        <v>130</v>
      </c>
      <c r="U361" s="136">
        <v>140</v>
      </c>
      <c r="V361" s="136">
        <v>150</v>
      </c>
      <c r="W361" s="136">
        <v>170</v>
      </c>
      <c r="X361" s="136">
        <v>190</v>
      </c>
      <c r="Y361" s="187">
        <v>210</v>
      </c>
      <c r="Z361" s="187">
        <v>230</v>
      </c>
      <c r="AA361" s="187">
        <v>250</v>
      </c>
    </row>
    <row r="362" spans="2:27" s="12" customFormat="1" hidden="1" outlineLevel="2">
      <c r="B362" s="3" t="s">
        <v>323</v>
      </c>
      <c r="C362" s="134" t="s">
        <v>184</v>
      </c>
      <c r="D362" s="136">
        <v>10.00946069349048</v>
      </c>
      <c r="E362" s="136">
        <v>14.879844635869336</v>
      </c>
      <c r="F362" s="136">
        <v>20</v>
      </c>
      <c r="G362" s="136">
        <v>25</v>
      </c>
      <c r="H362" s="136">
        <v>30</v>
      </c>
      <c r="I362" s="136">
        <v>35</v>
      </c>
      <c r="J362" s="136">
        <v>40</v>
      </c>
      <c r="K362" s="136">
        <v>45</v>
      </c>
      <c r="L362" s="136">
        <v>50</v>
      </c>
      <c r="M362" s="136">
        <v>75</v>
      </c>
      <c r="N362" s="136">
        <v>100</v>
      </c>
      <c r="O362" s="136">
        <v>125</v>
      </c>
      <c r="P362" s="136">
        <v>150</v>
      </c>
      <c r="Q362" s="136">
        <v>175</v>
      </c>
      <c r="R362" s="136">
        <v>200</v>
      </c>
      <c r="S362" s="136">
        <v>225</v>
      </c>
      <c r="T362" s="136">
        <v>250</v>
      </c>
      <c r="U362" s="136">
        <v>275</v>
      </c>
      <c r="V362" s="136">
        <v>300</v>
      </c>
      <c r="W362" s="136">
        <v>320</v>
      </c>
      <c r="X362" s="136">
        <v>340</v>
      </c>
      <c r="Y362" s="187">
        <v>360</v>
      </c>
      <c r="Z362" s="187">
        <v>380</v>
      </c>
      <c r="AA362" s="187">
        <v>399.99999999999994</v>
      </c>
    </row>
    <row r="363" spans="2:27" s="12" customFormat="1" hidden="1" outlineLevel="2">
      <c r="B363" s="3" t="s">
        <v>324</v>
      </c>
      <c r="C363" s="134" t="s">
        <v>184</v>
      </c>
      <c r="D363" s="137">
        <f>D361+D362</f>
        <v>14.00946069349048</v>
      </c>
      <c r="E363" s="137">
        <f t="shared" ref="E363:X363" si="200">E361+E362</f>
        <v>20.879844635869336</v>
      </c>
      <c r="F363" s="137">
        <f t="shared" si="200"/>
        <v>28</v>
      </c>
      <c r="G363" s="137">
        <f t="shared" si="200"/>
        <v>35</v>
      </c>
      <c r="H363" s="137">
        <f t="shared" si="200"/>
        <v>48</v>
      </c>
      <c r="I363" s="137">
        <f t="shared" si="200"/>
        <v>61</v>
      </c>
      <c r="J363" s="137">
        <f t="shared" si="200"/>
        <v>74</v>
      </c>
      <c r="K363" s="137">
        <f t="shared" si="200"/>
        <v>87</v>
      </c>
      <c r="L363" s="137">
        <f t="shared" si="200"/>
        <v>100</v>
      </c>
      <c r="M363" s="137">
        <f t="shared" si="200"/>
        <v>135</v>
      </c>
      <c r="N363" s="137">
        <f t="shared" si="200"/>
        <v>170</v>
      </c>
      <c r="O363" s="137">
        <f t="shared" si="200"/>
        <v>205</v>
      </c>
      <c r="P363" s="137">
        <f t="shared" si="200"/>
        <v>240</v>
      </c>
      <c r="Q363" s="137">
        <f t="shared" si="200"/>
        <v>275</v>
      </c>
      <c r="R363" s="137">
        <f t="shared" si="200"/>
        <v>310</v>
      </c>
      <c r="S363" s="137">
        <f t="shared" si="200"/>
        <v>345</v>
      </c>
      <c r="T363" s="137">
        <f t="shared" si="200"/>
        <v>380</v>
      </c>
      <c r="U363" s="137">
        <f t="shared" si="200"/>
        <v>415</v>
      </c>
      <c r="V363" s="137">
        <f t="shared" si="200"/>
        <v>450</v>
      </c>
      <c r="W363" s="137">
        <f t="shared" si="200"/>
        <v>490</v>
      </c>
      <c r="X363" s="137">
        <f t="shared" si="200"/>
        <v>530</v>
      </c>
      <c r="Y363" s="188">
        <f t="shared" ref="Y363:AA363" si="201">Y361+Y362</f>
        <v>570</v>
      </c>
      <c r="Z363" s="188">
        <f t="shared" si="201"/>
        <v>610</v>
      </c>
      <c r="AA363" s="188">
        <f t="shared" si="201"/>
        <v>650</v>
      </c>
    </row>
    <row r="364" spans="2:27" s="12" customFormat="1" hidden="1" outlineLevel="2">
      <c r="B364" s="134" t="s">
        <v>330</v>
      </c>
      <c r="C364" s="134" t="s">
        <v>184</v>
      </c>
      <c r="D364" s="137">
        <v>666.9</v>
      </c>
      <c r="E364" s="137">
        <v>666.9</v>
      </c>
      <c r="F364" s="137">
        <v>666.9</v>
      </c>
      <c r="G364" s="137">
        <v>666.9</v>
      </c>
      <c r="H364" s="137">
        <v>666.9</v>
      </c>
      <c r="I364" s="137">
        <v>666.9</v>
      </c>
      <c r="J364" s="137">
        <v>666.9</v>
      </c>
      <c r="K364" s="137">
        <v>666.9</v>
      </c>
      <c r="L364" s="137">
        <v>666.9</v>
      </c>
      <c r="M364" s="137">
        <v>666.9</v>
      </c>
      <c r="N364" s="137">
        <v>666.9</v>
      </c>
      <c r="O364" s="137">
        <v>666.9</v>
      </c>
      <c r="P364" s="137">
        <v>666.9</v>
      </c>
      <c r="Q364" s="137">
        <v>666.9</v>
      </c>
      <c r="R364" s="137">
        <v>666.9</v>
      </c>
      <c r="S364" s="137">
        <v>666.9</v>
      </c>
      <c r="T364" s="137">
        <v>666.9</v>
      </c>
      <c r="U364" s="137">
        <v>666.9</v>
      </c>
      <c r="V364" s="137">
        <v>666.9</v>
      </c>
      <c r="W364" s="137">
        <v>666.9</v>
      </c>
      <c r="X364" s="137">
        <v>666.9</v>
      </c>
      <c r="Y364" s="188">
        <v>666.9</v>
      </c>
      <c r="Z364" s="188">
        <v>666.9</v>
      </c>
      <c r="AA364" s="188">
        <v>666.9</v>
      </c>
    </row>
    <row r="365" spans="2:27" s="12" customFormat="1" hidden="1" outlineLevel="2">
      <c r="B365" s="134"/>
      <c r="C365" s="134"/>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88"/>
      <c r="Z365" s="188"/>
      <c r="AA365" s="188"/>
    </row>
    <row r="366" spans="2:27" s="12" customFormat="1" hidden="1" outlineLevel="2">
      <c r="B366" s="134"/>
      <c r="C366" s="134"/>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88"/>
      <c r="Z366" s="188"/>
      <c r="AA366" s="188"/>
    </row>
    <row r="367" spans="2:27" s="12" customFormat="1" hidden="1" outlineLevel="1" collapsed="1">
      <c r="B367" s="134"/>
      <c r="C367" s="134"/>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88"/>
      <c r="Z367" s="188"/>
      <c r="AA367" s="188"/>
    </row>
    <row r="368" spans="2:27" s="12" customFormat="1" hidden="1" outlineLevel="1">
      <c r="B368" s="1" t="s">
        <v>399</v>
      </c>
      <c r="C368" s="134"/>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88"/>
      <c r="Z368" s="188"/>
      <c r="AA368" s="188"/>
    </row>
    <row r="369" spans="1:16384" s="12" customFormat="1" hidden="1" outlineLevel="1">
      <c r="C369" s="134"/>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88"/>
      <c r="Z369" s="188"/>
      <c r="AA369" s="188"/>
    </row>
    <row r="370" spans="1:16384" s="12" customFormat="1" hidden="1" outlineLevel="1">
      <c r="B370" s="134" t="s">
        <v>234</v>
      </c>
      <c r="C370" s="134" t="s">
        <v>1</v>
      </c>
      <c r="D370" s="135">
        <v>2018</v>
      </c>
      <c r="E370" s="135">
        <v>2019</v>
      </c>
      <c r="F370" s="135">
        <v>2020</v>
      </c>
      <c r="G370" s="135">
        <v>2021</v>
      </c>
      <c r="H370" s="135">
        <v>2022</v>
      </c>
      <c r="I370" s="135">
        <v>2023</v>
      </c>
      <c r="J370" s="135">
        <v>2024</v>
      </c>
      <c r="K370" s="135">
        <v>2025</v>
      </c>
      <c r="L370" s="135">
        <v>2026</v>
      </c>
      <c r="M370" s="135">
        <v>2027</v>
      </c>
      <c r="N370" s="135">
        <v>2028</v>
      </c>
      <c r="O370" s="135">
        <v>2029</v>
      </c>
      <c r="P370" s="135">
        <v>2030</v>
      </c>
      <c r="Q370" s="135">
        <v>2031</v>
      </c>
      <c r="R370" s="135">
        <v>2032</v>
      </c>
      <c r="S370" s="135">
        <v>2033</v>
      </c>
      <c r="T370" s="135">
        <v>2034</v>
      </c>
      <c r="U370" s="135">
        <v>2035</v>
      </c>
      <c r="V370" s="135">
        <v>2036</v>
      </c>
      <c r="W370" s="135">
        <v>2037</v>
      </c>
      <c r="X370" s="186">
        <v>2038</v>
      </c>
      <c r="Y370" s="186">
        <v>2039</v>
      </c>
      <c r="Z370" s="186">
        <v>2040</v>
      </c>
    </row>
    <row r="371" spans="1:16384" s="12" customFormat="1" hidden="1" outlineLevel="1">
      <c r="B371" s="134" t="s">
        <v>36</v>
      </c>
      <c r="C371" s="134"/>
      <c r="D371" s="137"/>
      <c r="E371" s="137"/>
      <c r="F371" s="137"/>
      <c r="G371" s="137"/>
      <c r="H371" s="137"/>
      <c r="I371" s="137"/>
      <c r="J371" s="137"/>
      <c r="K371" s="137"/>
      <c r="L371" s="137"/>
      <c r="M371" s="137"/>
      <c r="N371" s="137"/>
      <c r="O371" s="137"/>
      <c r="P371" s="137"/>
      <c r="Q371" s="137"/>
      <c r="R371" s="137"/>
      <c r="S371" s="137"/>
      <c r="T371" s="137"/>
      <c r="U371" s="137"/>
      <c r="V371" s="137"/>
      <c r="W371" s="137"/>
      <c r="X371" s="188"/>
      <c r="Y371" s="188"/>
      <c r="Z371" s="188"/>
    </row>
    <row r="372" spans="1:16384" s="12" customFormat="1" hidden="1" outlineLevel="1">
      <c r="B372" s="3" t="s">
        <v>400</v>
      </c>
      <c r="C372" s="3" t="s">
        <v>193</v>
      </c>
      <c r="D372" s="187">
        <v>18594.769883535675</v>
      </c>
      <c r="E372" s="187">
        <v>18729.521891593467</v>
      </c>
      <c r="F372" s="187">
        <v>18733.929169709496</v>
      </c>
      <c r="G372" s="187">
        <v>18701.883064085283</v>
      </c>
      <c r="H372" s="187">
        <v>18738.337545589857</v>
      </c>
      <c r="I372" s="187">
        <v>18756.887702640681</v>
      </c>
      <c r="J372" s="187">
        <v>18777.582471111742</v>
      </c>
      <c r="K372" s="187">
        <v>18791.470781903499</v>
      </c>
      <c r="L372" s="187">
        <v>18788.067523054873</v>
      </c>
      <c r="M372" s="187">
        <v>18796.783837655741</v>
      </c>
      <c r="N372" s="187">
        <v>18784.450383748237</v>
      </c>
      <c r="O372" s="187">
        <v>18776.450550045283</v>
      </c>
      <c r="P372" s="187">
        <v>18808.091738729574</v>
      </c>
      <c r="Q372" s="187">
        <v>18795.937140148544</v>
      </c>
      <c r="R372" s="187">
        <v>18789.745799691053</v>
      </c>
      <c r="S372" s="187">
        <v>18757.852606771146</v>
      </c>
      <c r="T372" s="187">
        <v>18720.738877153883</v>
      </c>
      <c r="U372" s="187">
        <v>18738.622953419799</v>
      </c>
      <c r="V372" s="187">
        <v>18714.73704364185</v>
      </c>
      <c r="W372" s="187">
        <v>18709.063486991257</v>
      </c>
      <c r="X372" s="187">
        <v>18698.773718225868</v>
      </c>
      <c r="Y372" s="187">
        <v>18690.329190808752</v>
      </c>
      <c r="Z372" s="187">
        <v>18733.303049822098</v>
      </c>
    </row>
    <row r="373" spans="1:16384" s="12" customFormat="1" hidden="1" outlineLevel="1">
      <c r="B373" s="3" t="s">
        <v>401</v>
      </c>
      <c r="C373" s="3" t="s">
        <v>193</v>
      </c>
      <c r="D373" s="187">
        <v>328.31095731140283</v>
      </c>
      <c r="E373" s="187">
        <v>348.74407330873612</v>
      </c>
      <c r="F373" s="187">
        <v>370.77725133997029</v>
      </c>
      <c r="G373" s="187">
        <v>405.59525438962123</v>
      </c>
      <c r="H373" s="187">
        <v>443.39530797665367</v>
      </c>
      <c r="I373" s="187">
        <v>485.05533454246233</v>
      </c>
      <c r="J373" s="187">
        <v>528.45775279942563</v>
      </c>
      <c r="K373" s="187">
        <v>573.66293136530101</v>
      </c>
      <c r="L373" s="187">
        <v>620.66055371475534</v>
      </c>
      <c r="M373" s="187">
        <v>669.01617603299997</v>
      </c>
      <c r="N373" s="187">
        <v>718.95430372473106</v>
      </c>
      <c r="O373" s="187">
        <v>770.07947473166053</v>
      </c>
      <c r="P373" s="187">
        <v>820.75200817102575</v>
      </c>
      <c r="Q373" s="187">
        <v>873.42372683017686</v>
      </c>
      <c r="R373" s="187">
        <v>930.39927180755296</v>
      </c>
      <c r="S373" s="187">
        <v>988.11282643716356</v>
      </c>
      <c r="T373" s="187">
        <v>1025.2796429404257</v>
      </c>
      <c r="U373" s="187">
        <v>1060.8803603839331</v>
      </c>
      <c r="V373" s="187">
        <v>1096.5382989338757</v>
      </c>
      <c r="W373" s="187">
        <v>1131.6495279053022</v>
      </c>
      <c r="X373" s="187">
        <v>1166.1646323342479</v>
      </c>
      <c r="Y373" s="187">
        <v>1200.0322098209413</v>
      </c>
      <c r="Z373" s="187">
        <v>1233.1988046291717</v>
      </c>
    </row>
    <row r="374" spans="1:16384" s="12" customFormat="1" hidden="1" outlineLevel="1">
      <c r="B374" s="3" t="s">
        <v>402</v>
      </c>
      <c r="C374" s="3" t="s">
        <v>193</v>
      </c>
      <c r="D374" s="187">
        <v>108.9625721</v>
      </c>
      <c r="E374" s="187">
        <v>209.29284569999996</v>
      </c>
      <c r="F374" s="187">
        <v>284.34037040000004</v>
      </c>
      <c r="G374" s="187">
        <v>312.5108391</v>
      </c>
      <c r="H374" s="187">
        <v>325.87601060000003</v>
      </c>
      <c r="I374" s="187">
        <v>361.75538979999999</v>
      </c>
      <c r="J374" s="187">
        <v>329.72540100000003</v>
      </c>
      <c r="K374" s="187">
        <v>327.9270593</v>
      </c>
      <c r="L374" s="187">
        <v>353.31556089999998</v>
      </c>
      <c r="M374" s="187">
        <v>430.82524649999999</v>
      </c>
      <c r="N374" s="187">
        <v>605.20227909999994</v>
      </c>
      <c r="O374" s="187">
        <v>599.97076660000005</v>
      </c>
      <c r="P374" s="187">
        <v>772.57619049999994</v>
      </c>
      <c r="Q374" s="187">
        <v>786.88356340000007</v>
      </c>
      <c r="R374" s="187">
        <v>797.98427410000011</v>
      </c>
      <c r="S374" s="187">
        <v>781.08290219999992</v>
      </c>
      <c r="T374" s="187">
        <v>787.77431419999994</v>
      </c>
      <c r="U374" s="187">
        <v>801.59492980000005</v>
      </c>
      <c r="V374" s="187">
        <v>802.00523520000002</v>
      </c>
      <c r="W374" s="187">
        <v>804.30071169999985</v>
      </c>
      <c r="X374" s="187">
        <v>808.0239102999999</v>
      </c>
      <c r="Y374" s="187">
        <v>814.73968409999998</v>
      </c>
      <c r="Z374" s="187">
        <v>827.10523249999994</v>
      </c>
    </row>
    <row r="375" spans="1:16384" s="12" customFormat="1" hidden="1" outlineLevel="1">
      <c r="B375" s="3" t="s">
        <v>403</v>
      </c>
      <c r="C375" s="3" t="s">
        <v>193</v>
      </c>
      <c r="D375" s="187">
        <v>98.251496099999997</v>
      </c>
      <c r="E375" s="187">
        <v>116.974102</v>
      </c>
      <c r="F375" s="187">
        <v>73.808571299999997</v>
      </c>
      <c r="G375" s="187">
        <v>82.466625300000004</v>
      </c>
      <c r="H375" s="187">
        <v>70.075261399999988</v>
      </c>
      <c r="I375" s="187">
        <v>90.210461699999996</v>
      </c>
      <c r="J375" s="187">
        <v>82.68720230000001</v>
      </c>
      <c r="K375" s="187">
        <v>53.633292699999998</v>
      </c>
      <c r="L375" s="187">
        <v>74.600992099999999</v>
      </c>
      <c r="M375" s="187">
        <v>145.7376347</v>
      </c>
      <c r="N375" s="187">
        <v>147.36790100000002</v>
      </c>
      <c r="O375" s="187">
        <v>89.172768099999999</v>
      </c>
      <c r="P375" s="187">
        <v>110.87621969999999</v>
      </c>
      <c r="Q375" s="187">
        <v>110.28569419999999</v>
      </c>
      <c r="R375" s="187">
        <v>118.86848499999999</v>
      </c>
      <c r="S375" s="187">
        <v>102.98893799999999</v>
      </c>
      <c r="T375" s="187">
        <v>106.17740330000001</v>
      </c>
      <c r="U375" s="187">
        <v>109.63984450000001</v>
      </c>
      <c r="V375" s="187">
        <v>101.601967</v>
      </c>
      <c r="W375" s="187">
        <v>105.74577040000001</v>
      </c>
      <c r="X375" s="187">
        <v>103.64028590000001</v>
      </c>
      <c r="Y375" s="187">
        <v>101.5579431</v>
      </c>
      <c r="Z375" s="187">
        <v>90.576963199999994</v>
      </c>
    </row>
    <row r="376" spans="1:16384" s="12" customFormat="1" hidden="1" outlineLevel="1">
      <c r="B376" s="3" t="s">
        <v>412</v>
      </c>
      <c r="C376" s="3" t="s">
        <v>193</v>
      </c>
      <c r="D376" s="187">
        <v>13.32593233462898</v>
      </c>
      <c r="E376" s="187">
        <v>19.657685659520375</v>
      </c>
      <c r="F376" s="187">
        <v>42.91830852064605</v>
      </c>
      <c r="G376" s="187">
        <v>94.660594841592655</v>
      </c>
      <c r="H376" s="187">
        <v>180.1299850486694</v>
      </c>
      <c r="I376" s="187">
        <v>291.82922743377793</v>
      </c>
      <c r="J376" s="187">
        <v>419.13426007784699</v>
      </c>
      <c r="K376" s="187">
        <v>557.20588920366788</v>
      </c>
      <c r="L376" s="187">
        <v>726.15056998242608</v>
      </c>
      <c r="M376" s="187">
        <v>921.37403671573395</v>
      </c>
      <c r="N376" s="187">
        <v>1143.2959647621442</v>
      </c>
      <c r="O376" s="187">
        <v>1394.9321913930396</v>
      </c>
      <c r="P376" s="187">
        <v>1672.0917197067226</v>
      </c>
      <c r="Q376" s="187">
        <v>1977.07134002984</v>
      </c>
      <c r="R376" s="187">
        <v>2304.7903387402007</v>
      </c>
      <c r="S376" s="187">
        <v>2684.8653651574318</v>
      </c>
      <c r="T376" s="187">
        <v>3084.1352699953832</v>
      </c>
      <c r="U376" s="187">
        <v>3486.9153078768472</v>
      </c>
      <c r="V376" s="187">
        <v>3885.0620064530235</v>
      </c>
      <c r="W376" s="187">
        <v>4255.9594751465283</v>
      </c>
      <c r="X376" s="187">
        <v>4591.7912074194965</v>
      </c>
      <c r="Y376" s="187">
        <v>4900.5068679808483</v>
      </c>
      <c r="Z376" s="187">
        <v>5184.5290130151861</v>
      </c>
    </row>
    <row r="377" spans="1:16384" s="12" customFormat="1" hidden="1" outlineLevel="1">
      <c r="B377" s="3" t="s">
        <v>404</v>
      </c>
      <c r="C377" s="3" t="s">
        <v>193</v>
      </c>
      <c r="D377" s="187">
        <v>85.320388000000008</v>
      </c>
      <c r="E377" s="187">
        <v>96.640776000000002</v>
      </c>
      <c r="F377" s="187">
        <v>116.39994</v>
      </c>
      <c r="G377" s="187">
        <v>165.58692000000002</v>
      </c>
      <c r="H377" s="187">
        <v>244.348612</v>
      </c>
      <c r="I377" s="187">
        <v>326.90587600000003</v>
      </c>
      <c r="J377" s="187">
        <v>409.46313999999995</v>
      </c>
      <c r="K377" s="187">
        <v>487.08422800000005</v>
      </c>
      <c r="L377" s="187">
        <v>538.64066000000003</v>
      </c>
      <c r="M377" s="187">
        <v>560.62238000000002</v>
      </c>
      <c r="N377" s="187">
        <v>567.48814000000004</v>
      </c>
      <c r="O377" s="187">
        <v>574.35389999999995</v>
      </c>
      <c r="P377" s="187">
        <v>577.71705999999995</v>
      </c>
      <c r="Q377" s="187">
        <v>577.71705999999995</v>
      </c>
      <c r="R377" s="187">
        <v>577.71705999999995</v>
      </c>
      <c r="S377" s="187">
        <v>577.71705999999995</v>
      </c>
      <c r="T377" s="187">
        <v>577.71705999999995</v>
      </c>
      <c r="U377" s="187">
        <v>577.71705999999995</v>
      </c>
      <c r="V377" s="187">
        <v>577.71705999999995</v>
      </c>
      <c r="W377" s="187">
        <v>577.71705999999995</v>
      </c>
      <c r="X377" s="187">
        <v>577.71705999999995</v>
      </c>
      <c r="Y377" s="187">
        <v>577.71705999999995</v>
      </c>
      <c r="Z377" s="187">
        <v>577.71705999999995</v>
      </c>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c r="FJ377" s="3"/>
      <c r="FK377" s="3"/>
      <c r="FL377" s="3"/>
      <c r="FM377" s="3"/>
      <c r="FN377" s="3"/>
      <c r="FO377" s="3"/>
      <c r="FP377" s="3"/>
      <c r="FQ377" s="3"/>
      <c r="FR377" s="3"/>
      <c r="FS377" s="3"/>
      <c r="FT377" s="3"/>
      <c r="FU377" s="3"/>
      <c r="FV377" s="3"/>
      <c r="FW377" s="3"/>
      <c r="FX377" s="3"/>
      <c r="FY377" s="3"/>
      <c r="FZ377" s="3"/>
      <c r="GA377" s="3"/>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c r="HR377" s="3"/>
      <c r="HS377" s="3"/>
      <c r="HT377" s="3"/>
      <c r="HU377" s="3"/>
      <c r="HV377" s="3"/>
      <c r="HW377" s="3"/>
      <c r="HX377" s="3"/>
      <c r="HY377" s="3"/>
      <c r="HZ377" s="3"/>
      <c r="IA377" s="3"/>
      <c r="IB377" s="3"/>
      <c r="IC377" s="3"/>
      <c r="ID377" s="3"/>
      <c r="IE377" s="3"/>
      <c r="IF377" s="3"/>
      <c r="IG377" s="3"/>
      <c r="IH377" s="3"/>
      <c r="II377" s="3"/>
      <c r="IJ377" s="3"/>
      <c r="IK377" s="3"/>
      <c r="IL377" s="3"/>
      <c r="IM377" s="3"/>
      <c r="IN377" s="3"/>
      <c r="IO377" s="3"/>
      <c r="IP377" s="3"/>
      <c r="IQ377" s="3"/>
      <c r="IR377" s="3"/>
      <c r="IS377" s="3"/>
      <c r="IT377" s="3"/>
      <c r="IU377" s="3"/>
      <c r="IV377" s="3"/>
      <c r="IW377" s="3"/>
      <c r="IX377" s="3"/>
      <c r="IY377" s="3"/>
      <c r="IZ377" s="3"/>
      <c r="JA377" s="3"/>
      <c r="JB377" s="3"/>
      <c r="JC377" s="3"/>
      <c r="JD377" s="3"/>
      <c r="JE377" s="3"/>
      <c r="JF377" s="3"/>
      <c r="JG377" s="3"/>
      <c r="JH377" s="3"/>
      <c r="JI377" s="3"/>
      <c r="JJ377" s="3"/>
      <c r="JK377" s="3"/>
      <c r="JL377" s="3"/>
      <c r="JM377" s="3"/>
      <c r="JN377" s="3"/>
      <c r="JO377" s="3"/>
      <c r="JP377" s="3"/>
      <c r="JQ377" s="3"/>
      <c r="JR377" s="3"/>
      <c r="JS377" s="3"/>
      <c r="JT377" s="3"/>
      <c r="JU377" s="3"/>
      <c r="JV377" s="3"/>
      <c r="JW377" s="3"/>
      <c r="JX377" s="3"/>
      <c r="JY377" s="3"/>
      <c r="JZ377" s="3"/>
      <c r="KA377" s="3"/>
      <c r="KB377" s="3"/>
      <c r="KC377" s="3"/>
      <c r="KD377" s="3"/>
      <c r="KE377" s="3"/>
      <c r="KF377" s="3"/>
      <c r="KG377" s="3"/>
      <c r="KH377" s="3"/>
      <c r="KI377" s="3"/>
      <c r="KJ377" s="3"/>
      <c r="KK377" s="3"/>
      <c r="KL377" s="3"/>
      <c r="KM377" s="3"/>
      <c r="KN377" s="3"/>
      <c r="KO377" s="3"/>
      <c r="KP377" s="3"/>
      <c r="KQ377" s="3"/>
      <c r="KR377" s="3"/>
      <c r="KS377" s="3"/>
      <c r="KT377" s="3"/>
      <c r="KU377" s="3"/>
      <c r="KV377" s="3"/>
      <c r="KW377" s="3"/>
      <c r="KX377" s="3"/>
      <c r="KY377" s="3"/>
      <c r="KZ377" s="3"/>
      <c r="LA377" s="3"/>
      <c r="LB377" s="3"/>
      <c r="LC377" s="3"/>
      <c r="LD377" s="3"/>
      <c r="LE377" s="3"/>
      <c r="LF377" s="3"/>
      <c r="LG377" s="3"/>
      <c r="LH377" s="3"/>
      <c r="LI377" s="3"/>
      <c r="LJ377" s="3"/>
      <c r="LK377" s="3"/>
      <c r="LL377" s="3"/>
      <c r="LM377" s="3"/>
      <c r="LN377" s="3"/>
      <c r="LO377" s="3"/>
      <c r="LP377" s="3"/>
      <c r="LQ377" s="3"/>
      <c r="LR377" s="3"/>
      <c r="LS377" s="3"/>
      <c r="LT377" s="3"/>
      <c r="LU377" s="3"/>
      <c r="LV377" s="3"/>
      <c r="LW377" s="3"/>
      <c r="LX377" s="3"/>
      <c r="LY377" s="3"/>
      <c r="LZ377" s="3"/>
      <c r="MA377" s="3"/>
      <c r="MB377" s="3"/>
      <c r="MC377" s="3"/>
      <c r="MD377" s="3"/>
      <c r="ME377" s="3"/>
      <c r="MF377" s="3"/>
      <c r="MG377" s="3"/>
      <c r="MH377" s="3"/>
      <c r="MI377" s="3"/>
      <c r="MJ377" s="3"/>
      <c r="MK377" s="3"/>
      <c r="ML377" s="3"/>
      <c r="MM377" s="3"/>
      <c r="MN377" s="3"/>
      <c r="MO377" s="3"/>
      <c r="MP377" s="3"/>
      <c r="MQ377" s="3"/>
      <c r="MR377" s="3"/>
      <c r="MS377" s="3"/>
      <c r="MT377" s="3"/>
      <c r="MU377" s="3"/>
      <c r="MV377" s="3"/>
      <c r="MW377" s="3"/>
      <c r="MX377" s="3"/>
      <c r="MY377" s="3"/>
      <c r="MZ377" s="3"/>
      <c r="NA377" s="3"/>
      <c r="NB377" s="3"/>
      <c r="NC377" s="3"/>
      <c r="ND377" s="3"/>
      <c r="NE377" s="3"/>
      <c r="NF377" s="3"/>
      <c r="NG377" s="3"/>
      <c r="NH377" s="3"/>
      <c r="NI377" s="3"/>
      <c r="NJ377" s="3"/>
      <c r="NK377" s="3"/>
      <c r="NL377" s="3"/>
      <c r="NM377" s="3"/>
      <c r="NN377" s="3"/>
      <c r="NO377" s="3"/>
      <c r="NP377" s="3"/>
      <c r="NQ377" s="3"/>
      <c r="NR377" s="3"/>
      <c r="NS377" s="3"/>
      <c r="NT377" s="3"/>
      <c r="NU377" s="3"/>
      <c r="NV377" s="3"/>
      <c r="NW377" s="3"/>
      <c r="NX377" s="3"/>
      <c r="NY377" s="3"/>
      <c r="NZ377" s="3"/>
      <c r="OA377" s="3"/>
      <c r="OB377" s="3"/>
      <c r="OC377" s="3"/>
      <c r="OD377" s="3"/>
      <c r="OE377" s="3"/>
      <c r="OF377" s="3"/>
      <c r="OG377" s="3"/>
      <c r="OH377" s="3"/>
      <c r="OI377" s="3"/>
      <c r="OJ377" s="3"/>
      <c r="OK377" s="3"/>
      <c r="OL377" s="3"/>
      <c r="OM377" s="3"/>
      <c r="ON377" s="3"/>
      <c r="OO377" s="3"/>
      <c r="OP377" s="3"/>
      <c r="OQ377" s="3"/>
      <c r="OR377" s="3"/>
      <c r="OS377" s="3"/>
      <c r="OT377" s="3"/>
      <c r="OU377" s="3"/>
      <c r="OV377" s="3"/>
      <c r="OW377" s="3"/>
      <c r="OX377" s="3"/>
      <c r="OY377" s="3"/>
      <c r="OZ377" s="3"/>
      <c r="PA377" s="3"/>
      <c r="PB377" s="3"/>
      <c r="PC377" s="3"/>
      <c r="PD377" s="3"/>
      <c r="PE377" s="3"/>
      <c r="PF377" s="3"/>
      <c r="PG377" s="3"/>
      <c r="PH377" s="3"/>
      <c r="PI377" s="3"/>
      <c r="PJ377" s="3"/>
      <c r="PK377" s="3"/>
      <c r="PL377" s="3"/>
      <c r="PM377" s="3"/>
      <c r="PN377" s="3"/>
      <c r="PO377" s="3"/>
      <c r="PP377" s="3"/>
      <c r="PQ377" s="3"/>
      <c r="PR377" s="3"/>
      <c r="PS377" s="3"/>
      <c r="PT377" s="3"/>
      <c r="PU377" s="3"/>
      <c r="PV377" s="3"/>
      <c r="PW377" s="3"/>
      <c r="PX377" s="3"/>
      <c r="PY377" s="3"/>
      <c r="PZ377" s="3"/>
      <c r="QA377" s="3"/>
      <c r="QB377" s="3"/>
      <c r="QC377" s="3"/>
      <c r="QD377" s="3"/>
      <c r="QE377" s="3"/>
      <c r="QF377" s="3"/>
      <c r="QG377" s="3"/>
      <c r="QH377" s="3"/>
      <c r="QI377" s="3"/>
      <c r="QJ377" s="3"/>
      <c r="QK377" s="3"/>
      <c r="QL377" s="3"/>
      <c r="QM377" s="3"/>
      <c r="QN377" s="3"/>
      <c r="QO377" s="3"/>
      <c r="QP377" s="3"/>
      <c r="QQ377" s="3"/>
      <c r="QR377" s="3"/>
      <c r="QS377" s="3"/>
      <c r="QT377" s="3"/>
      <c r="QU377" s="3"/>
      <c r="QV377" s="3"/>
      <c r="QW377" s="3"/>
      <c r="QX377" s="3"/>
      <c r="QY377" s="3"/>
      <c r="QZ377" s="3"/>
      <c r="RA377" s="3"/>
      <c r="RB377" s="3"/>
      <c r="RC377" s="3"/>
      <c r="RD377" s="3"/>
      <c r="RE377" s="3"/>
      <c r="RF377" s="3"/>
      <c r="RG377" s="3"/>
      <c r="RH377" s="3"/>
      <c r="RI377" s="3"/>
      <c r="RJ377" s="3"/>
      <c r="RK377" s="3"/>
      <c r="RL377" s="3"/>
      <c r="RM377" s="3"/>
      <c r="RN377" s="3"/>
      <c r="RO377" s="3"/>
      <c r="RP377" s="3"/>
      <c r="RQ377" s="3"/>
      <c r="RR377" s="3"/>
      <c r="RS377" s="3"/>
      <c r="RT377" s="3"/>
      <c r="RU377" s="3"/>
      <c r="RV377" s="3"/>
      <c r="RW377" s="3"/>
      <c r="RX377" s="3"/>
      <c r="RY377" s="3"/>
      <c r="RZ377" s="3"/>
      <c r="SA377" s="3"/>
      <c r="SB377" s="3"/>
      <c r="SC377" s="3"/>
      <c r="SD377" s="3"/>
      <c r="SE377" s="3"/>
      <c r="SF377" s="3"/>
      <c r="SG377" s="3"/>
      <c r="SH377" s="3"/>
      <c r="SI377" s="3"/>
      <c r="SJ377" s="3"/>
      <c r="SK377" s="3"/>
      <c r="SL377" s="3"/>
      <c r="SM377" s="3"/>
      <c r="SN377" s="3"/>
      <c r="SO377" s="3"/>
      <c r="SP377" s="3"/>
      <c r="SQ377" s="3"/>
      <c r="SR377" s="3"/>
      <c r="SS377" s="3"/>
      <c r="ST377" s="3"/>
      <c r="SU377" s="3"/>
      <c r="SV377" s="3"/>
      <c r="SW377" s="3"/>
      <c r="SX377" s="3"/>
      <c r="SY377" s="3"/>
      <c r="SZ377" s="3"/>
      <c r="TA377" s="3"/>
      <c r="TB377" s="3"/>
      <c r="TC377" s="3"/>
      <c r="TD377" s="3"/>
      <c r="TE377" s="3"/>
      <c r="TF377" s="3"/>
      <c r="TG377" s="3"/>
      <c r="TH377" s="3"/>
      <c r="TI377" s="3"/>
      <c r="TJ377" s="3"/>
      <c r="TK377" s="3"/>
      <c r="TL377" s="3"/>
      <c r="TM377" s="3"/>
      <c r="TN377" s="3"/>
      <c r="TO377" s="3"/>
      <c r="TP377" s="3"/>
      <c r="TQ377" s="3"/>
      <c r="TR377" s="3"/>
      <c r="TS377" s="3"/>
      <c r="TT377" s="3"/>
      <c r="TU377" s="3"/>
      <c r="TV377" s="3"/>
      <c r="TW377" s="3"/>
      <c r="TX377" s="3"/>
      <c r="TY377" s="3"/>
      <c r="TZ377" s="3"/>
      <c r="UA377" s="3"/>
      <c r="UB377" s="3"/>
      <c r="UC377" s="3"/>
      <c r="UD377" s="3"/>
      <c r="UE377" s="3"/>
      <c r="UF377" s="3"/>
      <c r="UG377" s="3"/>
      <c r="UH377" s="3"/>
      <c r="UI377" s="3"/>
      <c r="UJ377" s="3"/>
      <c r="UK377" s="3"/>
      <c r="UL377" s="3"/>
      <c r="UM377" s="3"/>
      <c r="UN377" s="3"/>
      <c r="UO377" s="3"/>
      <c r="UP377" s="3"/>
      <c r="UQ377" s="3"/>
      <c r="UR377" s="3"/>
      <c r="US377" s="3"/>
      <c r="UT377" s="3"/>
      <c r="UU377" s="3"/>
      <c r="UV377" s="3"/>
      <c r="UW377" s="3"/>
      <c r="UX377" s="3"/>
      <c r="UY377" s="3"/>
      <c r="UZ377" s="3"/>
      <c r="VA377" s="3"/>
      <c r="VB377" s="3"/>
      <c r="VC377" s="3"/>
      <c r="VD377" s="3"/>
      <c r="VE377" s="3"/>
      <c r="VF377" s="3"/>
      <c r="VG377" s="3"/>
      <c r="VH377" s="3"/>
      <c r="VI377" s="3"/>
      <c r="VJ377" s="3"/>
      <c r="VK377" s="3"/>
      <c r="VL377" s="3"/>
      <c r="VM377" s="3"/>
      <c r="VN377" s="3"/>
      <c r="VO377" s="3"/>
      <c r="VP377" s="3"/>
      <c r="VQ377" s="3"/>
      <c r="VR377" s="3"/>
      <c r="VS377" s="3"/>
      <c r="VT377" s="3"/>
      <c r="VU377" s="3"/>
      <c r="VV377" s="3"/>
      <c r="VW377" s="3"/>
      <c r="VX377" s="3"/>
      <c r="VY377" s="3"/>
      <c r="VZ377" s="3"/>
      <c r="WA377" s="3"/>
      <c r="WB377" s="3"/>
      <c r="WC377" s="3"/>
      <c r="WD377" s="3"/>
      <c r="WE377" s="3"/>
      <c r="WF377" s="3"/>
      <c r="WG377" s="3"/>
      <c r="WH377" s="3"/>
      <c r="WI377" s="3"/>
      <c r="WJ377" s="3"/>
      <c r="WK377" s="3"/>
      <c r="WL377" s="3"/>
      <c r="WM377" s="3"/>
      <c r="WN377" s="3"/>
      <c r="WO377" s="3"/>
      <c r="WP377" s="3"/>
      <c r="WQ377" s="3"/>
      <c r="WR377" s="3"/>
      <c r="WS377" s="3"/>
      <c r="WT377" s="3"/>
      <c r="WU377" s="3"/>
      <c r="WV377" s="3"/>
      <c r="WW377" s="3"/>
      <c r="WX377" s="3"/>
      <c r="WY377" s="3"/>
      <c r="WZ377" s="3"/>
      <c r="XA377" s="3"/>
      <c r="XB377" s="3"/>
      <c r="XC377" s="3"/>
      <c r="XD377" s="3"/>
      <c r="XE377" s="3"/>
      <c r="XF377" s="3"/>
      <c r="XG377" s="3"/>
      <c r="XH377" s="3"/>
      <c r="XI377" s="3"/>
      <c r="XJ377" s="3"/>
      <c r="XK377" s="3"/>
      <c r="XL377" s="3"/>
      <c r="XM377" s="3"/>
      <c r="XN377" s="3"/>
      <c r="XO377" s="3"/>
      <c r="XP377" s="3"/>
      <c r="XQ377" s="3"/>
      <c r="XR377" s="3"/>
      <c r="XS377" s="3"/>
      <c r="XT377" s="3"/>
      <c r="XU377" s="3"/>
      <c r="XV377" s="3"/>
      <c r="XW377" s="3"/>
      <c r="XX377" s="3"/>
      <c r="XY377" s="3"/>
      <c r="XZ377" s="3"/>
      <c r="YA377" s="3"/>
      <c r="YB377" s="3"/>
      <c r="YC377" s="3"/>
      <c r="YD377" s="3"/>
      <c r="YE377" s="3"/>
      <c r="YF377" s="3"/>
      <c r="YG377" s="3"/>
      <c r="YH377" s="3"/>
      <c r="YI377" s="3"/>
      <c r="YJ377" s="3"/>
      <c r="YK377" s="3"/>
      <c r="YL377" s="3"/>
      <c r="YM377" s="3"/>
      <c r="YN377" s="3"/>
      <c r="YO377" s="3"/>
      <c r="YP377" s="3"/>
      <c r="YQ377" s="3"/>
      <c r="YR377" s="3"/>
      <c r="YS377" s="3"/>
      <c r="YT377" s="3"/>
      <c r="YU377" s="3"/>
      <c r="YV377" s="3"/>
      <c r="YW377" s="3"/>
      <c r="YX377" s="3"/>
      <c r="YY377" s="3"/>
      <c r="YZ377" s="3"/>
      <c r="ZA377" s="3"/>
      <c r="ZB377" s="3"/>
      <c r="ZC377" s="3"/>
      <c r="ZD377" s="3"/>
      <c r="ZE377" s="3"/>
      <c r="ZF377" s="3"/>
      <c r="ZG377" s="3"/>
      <c r="ZH377" s="3"/>
      <c r="ZI377" s="3"/>
      <c r="ZJ377" s="3"/>
      <c r="ZK377" s="3"/>
      <c r="ZL377" s="3"/>
      <c r="ZM377" s="3"/>
      <c r="ZN377" s="3"/>
      <c r="ZO377" s="3"/>
      <c r="ZP377" s="3"/>
      <c r="ZQ377" s="3"/>
      <c r="ZR377" s="3"/>
      <c r="ZS377" s="3"/>
      <c r="ZT377" s="3"/>
      <c r="ZU377" s="3"/>
      <c r="ZV377" s="3"/>
      <c r="ZW377" s="3"/>
      <c r="ZX377" s="3"/>
      <c r="ZY377" s="3"/>
      <c r="ZZ377" s="3"/>
      <c r="AAA377" s="3"/>
      <c r="AAB377" s="3"/>
      <c r="AAC377" s="3"/>
      <c r="AAD377" s="3"/>
      <c r="AAE377" s="3"/>
      <c r="AAF377" s="3"/>
      <c r="AAG377" s="3"/>
      <c r="AAH377" s="3"/>
      <c r="AAI377" s="3"/>
      <c r="AAJ377" s="3"/>
      <c r="AAK377" s="3"/>
      <c r="AAL377" s="3"/>
      <c r="AAM377" s="3"/>
      <c r="AAN377" s="3"/>
      <c r="AAO377" s="3"/>
      <c r="AAP377" s="3"/>
      <c r="AAQ377" s="3"/>
      <c r="AAR377" s="3"/>
      <c r="AAS377" s="3"/>
      <c r="AAT377" s="3"/>
      <c r="AAU377" s="3"/>
      <c r="AAV377" s="3"/>
      <c r="AAW377" s="3"/>
      <c r="AAX377" s="3"/>
      <c r="AAY377" s="3"/>
      <c r="AAZ377" s="3"/>
      <c r="ABA377" s="3"/>
      <c r="ABB377" s="3"/>
      <c r="ABC377" s="3"/>
      <c r="ABD377" s="3"/>
      <c r="ABE377" s="3"/>
      <c r="ABF377" s="3"/>
      <c r="ABG377" s="3"/>
      <c r="ABH377" s="3"/>
      <c r="ABI377" s="3"/>
      <c r="ABJ377" s="3"/>
      <c r="ABK377" s="3"/>
      <c r="ABL377" s="3"/>
      <c r="ABM377" s="3"/>
      <c r="ABN377" s="3"/>
      <c r="ABO377" s="3"/>
      <c r="ABP377" s="3"/>
      <c r="ABQ377" s="3"/>
      <c r="ABR377" s="3"/>
      <c r="ABS377" s="3"/>
      <c r="ABT377" s="3"/>
      <c r="ABU377" s="3"/>
      <c r="ABV377" s="3"/>
      <c r="ABW377" s="3"/>
      <c r="ABX377" s="3"/>
      <c r="ABY377" s="3"/>
      <c r="ABZ377" s="3"/>
      <c r="ACA377" s="3"/>
      <c r="ACB377" s="3"/>
      <c r="ACC377" s="3"/>
      <c r="ACD377" s="3"/>
      <c r="ACE377" s="3"/>
      <c r="ACF377" s="3"/>
      <c r="ACG377" s="3"/>
      <c r="ACH377" s="3"/>
      <c r="ACI377" s="3"/>
      <c r="ACJ377" s="3"/>
      <c r="ACK377" s="3"/>
      <c r="ACL377" s="3"/>
      <c r="ACM377" s="3"/>
      <c r="ACN377" s="3"/>
      <c r="ACO377" s="3"/>
      <c r="ACP377" s="3"/>
      <c r="ACQ377" s="3"/>
      <c r="ACR377" s="3"/>
      <c r="ACS377" s="3"/>
      <c r="ACT377" s="3"/>
      <c r="ACU377" s="3"/>
      <c r="ACV377" s="3"/>
      <c r="ACW377" s="3"/>
      <c r="ACX377" s="3"/>
      <c r="ACY377" s="3"/>
      <c r="ACZ377" s="3"/>
      <c r="ADA377" s="3"/>
      <c r="ADB377" s="3"/>
      <c r="ADC377" s="3"/>
      <c r="ADD377" s="3"/>
      <c r="ADE377" s="3"/>
      <c r="ADF377" s="3"/>
      <c r="ADG377" s="3"/>
      <c r="ADH377" s="3"/>
      <c r="ADI377" s="3"/>
      <c r="ADJ377" s="3"/>
      <c r="ADK377" s="3"/>
      <c r="ADL377" s="3"/>
      <c r="ADM377" s="3"/>
      <c r="ADN377" s="3"/>
      <c r="ADO377" s="3"/>
      <c r="ADP377" s="3"/>
      <c r="ADQ377" s="3"/>
      <c r="ADR377" s="3"/>
      <c r="ADS377" s="3"/>
      <c r="ADT377" s="3"/>
      <c r="ADU377" s="3"/>
      <c r="ADV377" s="3"/>
      <c r="ADW377" s="3"/>
      <c r="ADX377" s="3"/>
      <c r="ADY377" s="3"/>
      <c r="ADZ377" s="3"/>
      <c r="AEA377" s="3"/>
      <c r="AEB377" s="3"/>
      <c r="AEC377" s="3"/>
      <c r="AED377" s="3"/>
      <c r="AEE377" s="3"/>
      <c r="AEF377" s="3"/>
      <c r="AEG377" s="3"/>
      <c r="AEH377" s="3"/>
      <c r="AEI377" s="3"/>
      <c r="AEJ377" s="3"/>
      <c r="AEK377" s="3"/>
      <c r="AEL377" s="3"/>
      <c r="AEM377" s="3"/>
      <c r="AEN377" s="3"/>
      <c r="AEO377" s="3"/>
      <c r="AEP377" s="3"/>
      <c r="AEQ377" s="3"/>
      <c r="AER377" s="3"/>
      <c r="AES377" s="3"/>
      <c r="AET377" s="3"/>
      <c r="AEU377" s="3"/>
      <c r="AEV377" s="3"/>
      <c r="AEW377" s="3"/>
      <c r="AEX377" s="3"/>
      <c r="AEY377" s="3"/>
      <c r="AEZ377" s="3"/>
      <c r="AFA377" s="3"/>
      <c r="AFB377" s="3"/>
      <c r="AFC377" s="3"/>
      <c r="AFD377" s="3"/>
      <c r="AFE377" s="3"/>
      <c r="AFF377" s="3"/>
      <c r="AFG377" s="3"/>
      <c r="AFH377" s="3"/>
      <c r="AFI377" s="3"/>
      <c r="AFJ377" s="3"/>
      <c r="AFK377" s="3"/>
      <c r="AFL377" s="3"/>
      <c r="AFM377" s="3"/>
      <c r="AFN377" s="3"/>
      <c r="AFO377" s="3"/>
      <c r="AFP377" s="3"/>
      <c r="AFQ377" s="3"/>
      <c r="AFR377" s="3"/>
      <c r="AFS377" s="3"/>
      <c r="AFT377" s="3"/>
      <c r="AFU377" s="3"/>
      <c r="AFV377" s="3"/>
      <c r="AFW377" s="3"/>
      <c r="AFX377" s="3"/>
      <c r="AFY377" s="3"/>
      <c r="AFZ377" s="3"/>
      <c r="AGA377" s="3"/>
      <c r="AGB377" s="3"/>
      <c r="AGC377" s="3"/>
      <c r="AGD377" s="3"/>
      <c r="AGE377" s="3"/>
      <c r="AGF377" s="3"/>
      <c r="AGG377" s="3"/>
      <c r="AGH377" s="3"/>
      <c r="AGI377" s="3"/>
      <c r="AGJ377" s="3"/>
      <c r="AGK377" s="3"/>
      <c r="AGL377" s="3"/>
      <c r="AGM377" s="3"/>
      <c r="AGN377" s="3"/>
      <c r="AGO377" s="3"/>
      <c r="AGP377" s="3"/>
      <c r="AGQ377" s="3"/>
      <c r="AGR377" s="3"/>
      <c r="AGS377" s="3"/>
      <c r="AGT377" s="3"/>
      <c r="AGU377" s="3"/>
      <c r="AGV377" s="3"/>
      <c r="AGW377" s="3"/>
      <c r="AGX377" s="3"/>
      <c r="AGY377" s="3"/>
      <c r="AGZ377" s="3"/>
      <c r="AHA377" s="3"/>
      <c r="AHB377" s="3"/>
      <c r="AHC377" s="3"/>
      <c r="AHD377" s="3"/>
      <c r="AHE377" s="3"/>
      <c r="AHF377" s="3"/>
      <c r="AHG377" s="3"/>
      <c r="AHH377" s="3"/>
      <c r="AHI377" s="3"/>
      <c r="AHJ377" s="3"/>
      <c r="AHK377" s="3"/>
      <c r="AHL377" s="3"/>
      <c r="AHM377" s="3"/>
      <c r="AHN377" s="3"/>
      <c r="AHO377" s="3"/>
      <c r="AHP377" s="3"/>
      <c r="AHQ377" s="3"/>
      <c r="AHR377" s="3"/>
      <c r="AHS377" s="3"/>
      <c r="AHT377" s="3"/>
      <c r="AHU377" s="3"/>
      <c r="AHV377" s="3"/>
      <c r="AHW377" s="3"/>
      <c r="AHX377" s="3"/>
      <c r="AHY377" s="3"/>
      <c r="AHZ377" s="3"/>
      <c r="AIA377" s="3"/>
      <c r="AIB377" s="3"/>
      <c r="AIC377" s="3"/>
      <c r="AID377" s="3"/>
      <c r="AIE377" s="3"/>
      <c r="AIF377" s="3"/>
      <c r="AIG377" s="3"/>
      <c r="AIH377" s="3"/>
      <c r="AII377" s="3"/>
      <c r="AIJ377" s="3"/>
      <c r="AIK377" s="3"/>
      <c r="AIL377" s="3"/>
      <c r="AIM377" s="3"/>
      <c r="AIN377" s="3"/>
      <c r="AIO377" s="3"/>
      <c r="AIP377" s="3"/>
      <c r="AIQ377" s="3"/>
      <c r="AIR377" s="3"/>
      <c r="AIS377" s="3"/>
      <c r="AIT377" s="3"/>
      <c r="AIU377" s="3"/>
      <c r="AIV377" s="3"/>
      <c r="AIW377" s="3"/>
      <c r="AIX377" s="3"/>
      <c r="AIY377" s="3"/>
      <c r="AIZ377" s="3"/>
      <c r="AJA377" s="3"/>
      <c r="AJB377" s="3"/>
      <c r="AJC377" s="3"/>
      <c r="AJD377" s="3"/>
      <c r="AJE377" s="3"/>
      <c r="AJF377" s="3"/>
      <c r="AJG377" s="3"/>
      <c r="AJH377" s="3"/>
      <c r="AJI377" s="3"/>
      <c r="AJJ377" s="3"/>
      <c r="AJK377" s="3"/>
      <c r="AJL377" s="3"/>
      <c r="AJM377" s="3"/>
      <c r="AJN377" s="3"/>
      <c r="AJO377" s="3"/>
      <c r="AJP377" s="3"/>
      <c r="AJQ377" s="3"/>
      <c r="AJR377" s="3"/>
      <c r="AJS377" s="3"/>
      <c r="AJT377" s="3"/>
      <c r="AJU377" s="3"/>
      <c r="AJV377" s="3"/>
      <c r="AJW377" s="3"/>
      <c r="AJX377" s="3"/>
      <c r="AJY377" s="3"/>
      <c r="AJZ377" s="3"/>
      <c r="AKA377" s="3"/>
      <c r="AKB377" s="3"/>
      <c r="AKC377" s="3"/>
      <c r="AKD377" s="3"/>
      <c r="AKE377" s="3"/>
      <c r="AKF377" s="3"/>
      <c r="AKG377" s="3"/>
      <c r="AKH377" s="3"/>
      <c r="AKI377" s="3"/>
      <c r="AKJ377" s="3"/>
      <c r="AKK377" s="3"/>
      <c r="AKL377" s="3"/>
      <c r="AKM377" s="3"/>
      <c r="AKN377" s="3"/>
      <c r="AKO377" s="3"/>
      <c r="AKP377" s="3"/>
      <c r="AKQ377" s="3"/>
      <c r="AKR377" s="3"/>
      <c r="AKS377" s="3"/>
      <c r="AKT377" s="3"/>
      <c r="AKU377" s="3"/>
      <c r="AKV377" s="3"/>
      <c r="AKW377" s="3"/>
      <c r="AKX377" s="3"/>
      <c r="AKY377" s="3"/>
      <c r="AKZ377" s="3"/>
      <c r="ALA377" s="3"/>
      <c r="ALB377" s="3"/>
      <c r="ALC377" s="3"/>
      <c r="ALD377" s="3"/>
      <c r="ALE377" s="3"/>
      <c r="ALF377" s="3"/>
      <c r="ALG377" s="3"/>
      <c r="ALH377" s="3"/>
      <c r="ALI377" s="3"/>
      <c r="ALJ377" s="3"/>
      <c r="ALK377" s="3"/>
      <c r="ALL377" s="3"/>
      <c r="ALM377" s="3"/>
      <c r="ALN377" s="3"/>
      <c r="ALO377" s="3"/>
      <c r="ALP377" s="3"/>
      <c r="ALQ377" s="3"/>
      <c r="ALR377" s="3"/>
      <c r="ALS377" s="3"/>
      <c r="ALT377" s="3"/>
      <c r="ALU377" s="3"/>
      <c r="ALV377" s="3"/>
      <c r="ALW377" s="3"/>
      <c r="ALX377" s="3"/>
      <c r="ALY377" s="3"/>
      <c r="ALZ377" s="3"/>
      <c r="AMA377" s="3"/>
      <c r="AMB377" s="3"/>
      <c r="AMC377" s="3"/>
      <c r="AMD377" s="3"/>
      <c r="AME377" s="3"/>
      <c r="AMF377" s="3"/>
      <c r="AMG377" s="3"/>
      <c r="AMH377" s="3"/>
      <c r="AMI377" s="3"/>
      <c r="AMJ377" s="3"/>
      <c r="AMK377" s="3"/>
      <c r="AML377" s="3"/>
      <c r="AMM377" s="3"/>
      <c r="AMN377" s="3"/>
      <c r="AMO377" s="3"/>
      <c r="AMP377" s="3"/>
      <c r="AMQ377" s="3"/>
      <c r="AMR377" s="3"/>
      <c r="AMS377" s="3"/>
      <c r="AMT377" s="3"/>
      <c r="AMU377" s="3"/>
      <c r="AMV377" s="3"/>
      <c r="AMW377" s="3"/>
      <c r="AMX377" s="3"/>
      <c r="AMY377" s="3"/>
      <c r="AMZ377" s="3"/>
      <c r="ANA377" s="3"/>
      <c r="ANB377" s="3"/>
      <c r="ANC377" s="3"/>
      <c r="AND377" s="3"/>
      <c r="ANE377" s="3"/>
      <c r="ANF377" s="3"/>
      <c r="ANG377" s="3"/>
      <c r="ANH377" s="3"/>
      <c r="ANI377" s="3"/>
      <c r="ANJ377" s="3"/>
      <c r="ANK377" s="3"/>
      <c r="ANL377" s="3"/>
      <c r="ANM377" s="3"/>
      <c r="ANN377" s="3"/>
      <c r="ANO377" s="3"/>
      <c r="ANP377" s="3"/>
      <c r="ANQ377" s="3"/>
      <c r="ANR377" s="3"/>
      <c r="ANS377" s="3"/>
      <c r="ANT377" s="3"/>
      <c r="ANU377" s="3"/>
      <c r="ANV377" s="3"/>
      <c r="ANW377" s="3"/>
      <c r="ANX377" s="3"/>
      <c r="ANY377" s="3"/>
      <c r="ANZ377" s="3"/>
      <c r="AOA377" s="3"/>
      <c r="AOB377" s="3"/>
      <c r="AOC377" s="3"/>
      <c r="AOD377" s="3"/>
      <c r="AOE377" s="3"/>
      <c r="AOF377" s="3"/>
      <c r="AOG377" s="3"/>
      <c r="AOH377" s="3"/>
      <c r="AOI377" s="3"/>
      <c r="AOJ377" s="3"/>
      <c r="AOK377" s="3"/>
      <c r="AOL377" s="3"/>
      <c r="AOM377" s="3"/>
      <c r="AON377" s="3"/>
      <c r="AOO377" s="3"/>
      <c r="AOP377" s="3"/>
      <c r="AOQ377" s="3"/>
      <c r="AOR377" s="3"/>
      <c r="AOS377" s="3"/>
      <c r="AOT377" s="3"/>
      <c r="AOU377" s="3"/>
      <c r="AOV377" s="3"/>
      <c r="AOW377" s="3"/>
      <c r="AOX377" s="3"/>
      <c r="AOY377" s="3"/>
      <c r="AOZ377" s="3"/>
      <c r="APA377" s="3"/>
      <c r="APB377" s="3"/>
      <c r="APC377" s="3"/>
      <c r="APD377" s="3"/>
      <c r="APE377" s="3"/>
      <c r="APF377" s="3"/>
      <c r="APG377" s="3"/>
      <c r="APH377" s="3"/>
      <c r="API377" s="3"/>
      <c r="APJ377" s="3"/>
      <c r="APK377" s="3"/>
      <c r="APL377" s="3"/>
      <c r="APM377" s="3"/>
      <c r="APN377" s="3"/>
      <c r="APO377" s="3"/>
      <c r="APP377" s="3"/>
      <c r="APQ377" s="3"/>
      <c r="APR377" s="3"/>
      <c r="APS377" s="3"/>
      <c r="APT377" s="3"/>
      <c r="APU377" s="3"/>
      <c r="APV377" s="3"/>
      <c r="APW377" s="3"/>
      <c r="APX377" s="3"/>
      <c r="APY377" s="3"/>
      <c r="APZ377" s="3"/>
      <c r="AQA377" s="3"/>
      <c r="AQB377" s="3"/>
      <c r="AQC377" s="3"/>
      <c r="AQD377" s="3"/>
      <c r="AQE377" s="3"/>
      <c r="AQF377" s="3"/>
      <c r="AQG377" s="3"/>
      <c r="AQH377" s="3"/>
      <c r="AQI377" s="3"/>
      <c r="AQJ377" s="3"/>
      <c r="AQK377" s="3"/>
      <c r="AQL377" s="3"/>
      <c r="AQM377" s="3"/>
      <c r="AQN377" s="3"/>
      <c r="AQO377" s="3"/>
      <c r="AQP377" s="3"/>
      <c r="AQQ377" s="3"/>
      <c r="AQR377" s="3"/>
      <c r="AQS377" s="3"/>
      <c r="AQT377" s="3"/>
      <c r="AQU377" s="3"/>
      <c r="AQV377" s="3"/>
      <c r="AQW377" s="3"/>
      <c r="AQX377" s="3"/>
      <c r="AQY377" s="3"/>
      <c r="AQZ377" s="3"/>
      <c r="ARA377" s="3"/>
      <c r="ARB377" s="3"/>
      <c r="ARC377" s="3"/>
      <c r="ARD377" s="3"/>
      <c r="ARE377" s="3"/>
      <c r="ARF377" s="3"/>
      <c r="ARG377" s="3"/>
      <c r="ARH377" s="3"/>
      <c r="ARI377" s="3"/>
      <c r="ARJ377" s="3"/>
      <c r="ARK377" s="3"/>
      <c r="ARL377" s="3"/>
      <c r="ARM377" s="3"/>
      <c r="ARN377" s="3"/>
      <c r="ARO377" s="3"/>
      <c r="ARP377" s="3"/>
      <c r="ARQ377" s="3"/>
      <c r="ARR377" s="3"/>
      <c r="ARS377" s="3"/>
      <c r="ART377" s="3"/>
      <c r="ARU377" s="3"/>
      <c r="ARV377" s="3"/>
      <c r="ARW377" s="3"/>
      <c r="ARX377" s="3"/>
      <c r="ARY377" s="3"/>
      <c r="ARZ377" s="3"/>
      <c r="ASA377" s="3"/>
      <c r="ASB377" s="3"/>
      <c r="ASC377" s="3"/>
      <c r="ASD377" s="3"/>
      <c r="ASE377" s="3"/>
      <c r="ASF377" s="3"/>
      <c r="ASG377" s="3"/>
      <c r="ASH377" s="3"/>
      <c r="ASI377" s="3"/>
      <c r="ASJ377" s="3"/>
      <c r="ASK377" s="3"/>
      <c r="ASL377" s="3"/>
      <c r="ASM377" s="3"/>
      <c r="ASN377" s="3"/>
      <c r="ASO377" s="3"/>
      <c r="ASP377" s="3"/>
      <c r="ASQ377" s="3"/>
      <c r="ASR377" s="3"/>
      <c r="ASS377" s="3"/>
      <c r="AST377" s="3"/>
      <c r="ASU377" s="3"/>
      <c r="ASV377" s="3"/>
      <c r="ASW377" s="3"/>
      <c r="ASX377" s="3"/>
      <c r="ASY377" s="3"/>
      <c r="ASZ377" s="3"/>
      <c r="ATA377" s="3"/>
      <c r="ATB377" s="3"/>
      <c r="ATC377" s="3"/>
      <c r="ATD377" s="3"/>
      <c r="ATE377" s="3"/>
      <c r="ATF377" s="3"/>
      <c r="ATG377" s="3"/>
      <c r="ATH377" s="3"/>
      <c r="ATI377" s="3"/>
      <c r="ATJ377" s="3"/>
      <c r="ATK377" s="3"/>
      <c r="ATL377" s="3"/>
      <c r="ATM377" s="3"/>
      <c r="ATN377" s="3"/>
      <c r="ATO377" s="3"/>
      <c r="ATP377" s="3"/>
      <c r="ATQ377" s="3"/>
      <c r="ATR377" s="3"/>
      <c r="ATS377" s="3"/>
      <c r="ATT377" s="3"/>
      <c r="ATU377" s="3"/>
      <c r="ATV377" s="3"/>
      <c r="ATW377" s="3"/>
      <c r="ATX377" s="3"/>
      <c r="ATY377" s="3"/>
      <c r="ATZ377" s="3"/>
      <c r="AUA377" s="3"/>
      <c r="AUB377" s="3"/>
      <c r="AUC377" s="3"/>
      <c r="AUD377" s="3"/>
      <c r="AUE377" s="3"/>
      <c r="AUF377" s="3"/>
      <c r="AUG377" s="3"/>
      <c r="AUH377" s="3"/>
      <c r="AUI377" s="3"/>
      <c r="AUJ377" s="3"/>
      <c r="AUK377" s="3"/>
      <c r="AUL377" s="3"/>
      <c r="AUM377" s="3"/>
      <c r="AUN377" s="3"/>
      <c r="AUO377" s="3"/>
      <c r="AUP377" s="3"/>
      <c r="AUQ377" s="3"/>
      <c r="AUR377" s="3"/>
      <c r="AUS377" s="3"/>
      <c r="AUT377" s="3"/>
      <c r="AUU377" s="3"/>
      <c r="AUV377" s="3"/>
      <c r="AUW377" s="3"/>
      <c r="AUX377" s="3"/>
      <c r="AUY377" s="3"/>
      <c r="AUZ377" s="3"/>
      <c r="AVA377" s="3"/>
      <c r="AVB377" s="3"/>
      <c r="AVC377" s="3"/>
      <c r="AVD377" s="3"/>
      <c r="AVE377" s="3"/>
      <c r="AVF377" s="3"/>
      <c r="AVG377" s="3"/>
      <c r="AVH377" s="3"/>
      <c r="AVI377" s="3"/>
      <c r="AVJ377" s="3"/>
      <c r="AVK377" s="3"/>
      <c r="AVL377" s="3"/>
      <c r="AVM377" s="3"/>
      <c r="AVN377" s="3"/>
      <c r="AVO377" s="3"/>
      <c r="AVP377" s="3"/>
      <c r="AVQ377" s="3"/>
      <c r="AVR377" s="3"/>
      <c r="AVS377" s="3"/>
      <c r="AVT377" s="3"/>
      <c r="AVU377" s="3"/>
      <c r="AVV377" s="3"/>
      <c r="AVW377" s="3"/>
      <c r="AVX377" s="3"/>
      <c r="AVY377" s="3"/>
      <c r="AVZ377" s="3"/>
      <c r="AWA377" s="3"/>
      <c r="AWB377" s="3"/>
      <c r="AWC377" s="3"/>
      <c r="AWD377" s="3"/>
      <c r="AWE377" s="3"/>
      <c r="AWF377" s="3"/>
      <c r="AWG377" s="3"/>
      <c r="AWH377" s="3"/>
      <c r="AWI377" s="3"/>
      <c r="AWJ377" s="3"/>
      <c r="AWK377" s="3"/>
      <c r="AWL377" s="3"/>
      <c r="AWM377" s="3"/>
      <c r="AWN377" s="3"/>
      <c r="AWO377" s="3"/>
      <c r="AWP377" s="3"/>
      <c r="AWQ377" s="3"/>
      <c r="AWR377" s="3"/>
      <c r="AWS377" s="3"/>
      <c r="AWT377" s="3"/>
      <c r="AWU377" s="3"/>
      <c r="AWV377" s="3"/>
      <c r="AWW377" s="3"/>
      <c r="AWX377" s="3"/>
      <c r="AWY377" s="3"/>
      <c r="AWZ377" s="3"/>
      <c r="AXA377" s="3"/>
      <c r="AXB377" s="3"/>
      <c r="AXC377" s="3"/>
      <c r="AXD377" s="3"/>
      <c r="AXE377" s="3"/>
      <c r="AXF377" s="3"/>
      <c r="AXG377" s="3"/>
      <c r="AXH377" s="3"/>
      <c r="AXI377" s="3"/>
      <c r="AXJ377" s="3"/>
      <c r="AXK377" s="3"/>
      <c r="AXL377" s="3"/>
      <c r="AXM377" s="3"/>
      <c r="AXN377" s="3"/>
      <c r="AXO377" s="3"/>
      <c r="AXP377" s="3"/>
      <c r="AXQ377" s="3"/>
      <c r="AXR377" s="3"/>
      <c r="AXS377" s="3"/>
      <c r="AXT377" s="3"/>
      <c r="AXU377" s="3"/>
      <c r="AXV377" s="3"/>
      <c r="AXW377" s="3"/>
      <c r="AXX377" s="3"/>
      <c r="AXY377" s="3"/>
      <c r="AXZ377" s="3"/>
      <c r="AYA377" s="3"/>
      <c r="AYB377" s="3"/>
      <c r="AYC377" s="3"/>
      <c r="AYD377" s="3"/>
      <c r="AYE377" s="3"/>
      <c r="AYF377" s="3"/>
      <c r="AYG377" s="3"/>
      <c r="AYH377" s="3"/>
      <c r="AYI377" s="3"/>
      <c r="AYJ377" s="3"/>
      <c r="AYK377" s="3"/>
      <c r="AYL377" s="3"/>
      <c r="AYM377" s="3"/>
      <c r="AYN377" s="3"/>
      <c r="AYO377" s="3"/>
      <c r="AYP377" s="3"/>
      <c r="AYQ377" s="3"/>
      <c r="AYR377" s="3"/>
      <c r="AYS377" s="3"/>
      <c r="AYT377" s="3"/>
      <c r="AYU377" s="3"/>
      <c r="AYV377" s="3"/>
      <c r="AYW377" s="3"/>
      <c r="AYX377" s="3"/>
      <c r="AYY377" s="3"/>
      <c r="AYZ377" s="3"/>
      <c r="AZA377" s="3"/>
      <c r="AZB377" s="3"/>
      <c r="AZC377" s="3"/>
      <c r="AZD377" s="3"/>
      <c r="AZE377" s="3"/>
      <c r="AZF377" s="3"/>
      <c r="AZG377" s="3"/>
      <c r="AZH377" s="3"/>
      <c r="AZI377" s="3"/>
      <c r="AZJ377" s="3"/>
      <c r="AZK377" s="3"/>
      <c r="AZL377" s="3"/>
      <c r="AZM377" s="3"/>
      <c r="AZN377" s="3"/>
      <c r="AZO377" s="3"/>
      <c r="AZP377" s="3"/>
      <c r="AZQ377" s="3"/>
      <c r="AZR377" s="3"/>
      <c r="AZS377" s="3"/>
      <c r="AZT377" s="3"/>
      <c r="AZU377" s="3"/>
      <c r="AZV377" s="3"/>
      <c r="AZW377" s="3"/>
      <c r="AZX377" s="3"/>
      <c r="AZY377" s="3"/>
      <c r="AZZ377" s="3"/>
      <c r="BAA377" s="3"/>
      <c r="BAB377" s="3"/>
      <c r="BAC377" s="3"/>
      <c r="BAD377" s="3"/>
      <c r="BAE377" s="3"/>
      <c r="BAF377" s="3"/>
      <c r="BAG377" s="3"/>
      <c r="BAH377" s="3"/>
      <c r="BAI377" s="3"/>
      <c r="BAJ377" s="3"/>
      <c r="BAK377" s="3"/>
      <c r="BAL377" s="3"/>
      <c r="BAM377" s="3"/>
      <c r="BAN377" s="3"/>
      <c r="BAO377" s="3"/>
      <c r="BAP377" s="3"/>
      <c r="BAQ377" s="3"/>
      <c r="BAR377" s="3"/>
      <c r="BAS377" s="3"/>
      <c r="BAT377" s="3"/>
      <c r="BAU377" s="3"/>
      <c r="BAV377" s="3"/>
      <c r="BAW377" s="3"/>
      <c r="BAX377" s="3"/>
      <c r="BAY377" s="3"/>
      <c r="BAZ377" s="3"/>
      <c r="BBA377" s="3"/>
      <c r="BBB377" s="3"/>
      <c r="BBC377" s="3"/>
      <c r="BBD377" s="3"/>
      <c r="BBE377" s="3"/>
      <c r="BBF377" s="3"/>
      <c r="BBG377" s="3"/>
      <c r="BBH377" s="3"/>
      <c r="BBI377" s="3"/>
      <c r="BBJ377" s="3"/>
      <c r="BBK377" s="3"/>
      <c r="BBL377" s="3"/>
      <c r="BBM377" s="3"/>
      <c r="BBN377" s="3"/>
      <c r="BBO377" s="3"/>
      <c r="BBP377" s="3"/>
      <c r="BBQ377" s="3"/>
      <c r="BBR377" s="3"/>
      <c r="BBS377" s="3"/>
      <c r="BBT377" s="3"/>
      <c r="BBU377" s="3"/>
      <c r="BBV377" s="3"/>
      <c r="BBW377" s="3"/>
      <c r="BBX377" s="3"/>
      <c r="BBY377" s="3"/>
      <c r="BBZ377" s="3"/>
      <c r="BCA377" s="3"/>
      <c r="BCB377" s="3"/>
      <c r="BCC377" s="3"/>
      <c r="BCD377" s="3"/>
      <c r="BCE377" s="3"/>
      <c r="BCF377" s="3"/>
      <c r="BCG377" s="3"/>
      <c r="BCH377" s="3"/>
      <c r="BCI377" s="3"/>
      <c r="BCJ377" s="3"/>
      <c r="BCK377" s="3"/>
      <c r="BCL377" s="3"/>
      <c r="BCM377" s="3"/>
      <c r="BCN377" s="3"/>
      <c r="BCO377" s="3"/>
      <c r="BCP377" s="3"/>
      <c r="BCQ377" s="3"/>
      <c r="BCR377" s="3"/>
      <c r="BCS377" s="3"/>
      <c r="BCT377" s="3"/>
      <c r="BCU377" s="3"/>
      <c r="BCV377" s="3"/>
      <c r="BCW377" s="3"/>
      <c r="BCX377" s="3"/>
      <c r="BCY377" s="3"/>
      <c r="BCZ377" s="3"/>
      <c r="BDA377" s="3"/>
      <c r="BDB377" s="3"/>
      <c r="BDC377" s="3"/>
      <c r="BDD377" s="3"/>
      <c r="BDE377" s="3"/>
      <c r="BDF377" s="3"/>
      <c r="BDG377" s="3"/>
      <c r="BDH377" s="3"/>
      <c r="BDI377" s="3"/>
      <c r="BDJ377" s="3"/>
      <c r="BDK377" s="3"/>
      <c r="BDL377" s="3"/>
      <c r="BDM377" s="3"/>
      <c r="BDN377" s="3"/>
      <c r="BDO377" s="3"/>
      <c r="BDP377" s="3"/>
      <c r="BDQ377" s="3"/>
      <c r="BDR377" s="3"/>
      <c r="BDS377" s="3"/>
      <c r="BDT377" s="3"/>
      <c r="BDU377" s="3"/>
      <c r="BDV377" s="3"/>
      <c r="BDW377" s="3"/>
      <c r="BDX377" s="3"/>
      <c r="BDY377" s="3"/>
      <c r="BDZ377" s="3"/>
      <c r="BEA377" s="3"/>
      <c r="BEB377" s="3"/>
      <c r="BEC377" s="3"/>
      <c r="BED377" s="3"/>
      <c r="BEE377" s="3"/>
      <c r="BEF377" s="3"/>
      <c r="BEG377" s="3"/>
      <c r="BEH377" s="3"/>
      <c r="BEI377" s="3"/>
      <c r="BEJ377" s="3"/>
      <c r="BEK377" s="3"/>
      <c r="BEL377" s="3"/>
      <c r="BEM377" s="3"/>
      <c r="BEN377" s="3"/>
      <c r="BEO377" s="3"/>
      <c r="BEP377" s="3"/>
      <c r="BEQ377" s="3"/>
      <c r="BER377" s="3"/>
      <c r="BES377" s="3"/>
      <c r="BET377" s="3"/>
      <c r="BEU377" s="3"/>
      <c r="BEV377" s="3"/>
      <c r="BEW377" s="3"/>
      <c r="BEX377" s="3"/>
      <c r="BEY377" s="3"/>
      <c r="BEZ377" s="3"/>
      <c r="BFA377" s="3"/>
      <c r="BFB377" s="3"/>
      <c r="BFC377" s="3"/>
      <c r="BFD377" s="3"/>
      <c r="BFE377" s="3"/>
      <c r="BFF377" s="3"/>
      <c r="BFG377" s="3"/>
      <c r="BFH377" s="3"/>
      <c r="BFI377" s="3"/>
      <c r="BFJ377" s="3"/>
      <c r="BFK377" s="3"/>
      <c r="BFL377" s="3"/>
      <c r="BFM377" s="3"/>
      <c r="BFN377" s="3"/>
      <c r="BFO377" s="3"/>
      <c r="BFP377" s="3"/>
      <c r="BFQ377" s="3"/>
      <c r="BFR377" s="3"/>
      <c r="BFS377" s="3"/>
      <c r="BFT377" s="3"/>
      <c r="BFU377" s="3"/>
      <c r="BFV377" s="3"/>
      <c r="BFW377" s="3"/>
      <c r="BFX377" s="3"/>
      <c r="BFY377" s="3"/>
      <c r="BFZ377" s="3"/>
      <c r="BGA377" s="3"/>
      <c r="BGB377" s="3"/>
      <c r="BGC377" s="3"/>
      <c r="BGD377" s="3"/>
      <c r="BGE377" s="3"/>
      <c r="BGF377" s="3"/>
      <c r="BGG377" s="3"/>
      <c r="BGH377" s="3"/>
      <c r="BGI377" s="3"/>
      <c r="BGJ377" s="3"/>
      <c r="BGK377" s="3"/>
      <c r="BGL377" s="3"/>
      <c r="BGM377" s="3"/>
      <c r="BGN377" s="3"/>
      <c r="BGO377" s="3"/>
      <c r="BGP377" s="3"/>
      <c r="BGQ377" s="3"/>
      <c r="BGR377" s="3"/>
      <c r="BGS377" s="3"/>
      <c r="BGT377" s="3"/>
      <c r="BGU377" s="3"/>
      <c r="BGV377" s="3"/>
      <c r="BGW377" s="3"/>
      <c r="BGX377" s="3"/>
      <c r="BGY377" s="3"/>
      <c r="BGZ377" s="3"/>
      <c r="BHA377" s="3"/>
      <c r="BHB377" s="3"/>
      <c r="BHC377" s="3"/>
      <c r="BHD377" s="3"/>
      <c r="BHE377" s="3"/>
      <c r="BHF377" s="3"/>
      <c r="BHG377" s="3"/>
      <c r="BHH377" s="3"/>
      <c r="BHI377" s="3"/>
      <c r="BHJ377" s="3"/>
      <c r="BHK377" s="3"/>
      <c r="BHL377" s="3"/>
      <c r="BHM377" s="3"/>
      <c r="BHN377" s="3"/>
      <c r="BHO377" s="3"/>
      <c r="BHP377" s="3"/>
      <c r="BHQ377" s="3"/>
      <c r="BHR377" s="3"/>
      <c r="BHS377" s="3"/>
      <c r="BHT377" s="3"/>
      <c r="BHU377" s="3"/>
      <c r="BHV377" s="3"/>
      <c r="BHW377" s="3"/>
      <c r="BHX377" s="3"/>
      <c r="BHY377" s="3"/>
      <c r="BHZ377" s="3"/>
      <c r="BIA377" s="3"/>
      <c r="BIB377" s="3"/>
      <c r="BIC377" s="3"/>
      <c r="BID377" s="3"/>
      <c r="BIE377" s="3"/>
      <c r="BIF377" s="3"/>
      <c r="BIG377" s="3"/>
      <c r="BIH377" s="3"/>
      <c r="BII377" s="3"/>
      <c r="BIJ377" s="3"/>
      <c r="BIK377" s="3"/>
      <c r="BIL377" s="3"/>
      <c r="BIM377" s="3"/>
      <c r="BIN377" s="3"/>
      <c r="BIO377" s="3"/>
      <c r="BIP377" s="3"/>
      <c r="BIQ377" s="3"/>
      <c r="BIR377" s="3"/>
      <c r="BIS377" s="3"/>
      <c r="BIT377" s="3"/>
      <c r="BIU377" s="3"/>
      <c r="BIV377" s="3"/>
      <c r="BIW377" s="3"/>
      <c r="BIX377" s="3"/>
      <c r="BIY377" s="3"/>
      <c r="BIZ377" s="3"/>
      <c r="BJA377" s="3"/>
      <c r="BJB377" s="3"/>
      <c r="BJC377" s="3"/>
      <c r="BJD377" s="3"/>
      <c r="BJE377" s="3"/>
      <c r="BJF377" s="3"/>
      <c r="BJG377" s="3"/>
      <c r="BJH377" s="3"/>
      <c r="BJI377" s="3"/>
      <c r="BJJ377" s="3"/>
      <c r="BJK377" s="3"/>
      <c r="BJL377" s="3"/>
      <c r="BJM377" s="3"/>
      <c r="BJN377" s="3"/>
      <c r="BJO377" s="3"/>
      <c r="BJP377" s="3"/>
      <c r="BJQ377" s="3"/>
      <c r="BJR377" s="3"/>
      <c r="BJS377" s="3"/>
      <c r="BJT377" s="3"/>
      <c r="BJU377" s="3"/>
      <c r="BJV377" s="3"/>
      <c r="BJW377" s="3"/>
      <c r="BJX377" s="3"/>
      <c r="BJY377" s="3"/>
      <c r="BJZ377" s="3"/>
      <c r="BKA377" s="3"/>
      <c r="BKB377" s="3"/>
      <c r="BKC377" s="3"/>
      <c r="BKD377" s="3"/>
      <c r="BKE377" s="3"/>
      <c r="BKF377" s="3"/>
      <c r="BKG377" s="3"/>
      <c r="BKH377" s="3"/>
      <c r="BKI377" s="3"/>
      <c r="BKJ377" s="3"/>
      <c r="BKK377" s="3"/>
      <c r="BKL377" s="3"/>
      <c r="BKM377" s="3"/>
      <c r="BKN377" s="3"/>
      <c r="BKO377" s="3"/>
      <c r="BKP377" s="3"/>
      <c r="BKQ377" s="3"/>
      <c r="BKR377" s="3"/>
      <c r="BKS377" s="3"/>
      <c r="BKT377" s="3"/>
      <c r="BKU377" s="3"/>
      <c r="BKV377" s="3"/>
      <c r="BKW377" s="3"/>
      <c r="BKX377" s="3"/>
      <c r="BKY377" s="3"/>
      <c r="BKZ377" s="3"/>
      <c r="BLA377" s="3"/>
      <c r="BLB377" s="3"/>
      <c r="BLC377" s="3"/>
      <c r="BLD377" s="3"/>
      <c r="BLE377" s="3"/>
      <c r="BLF377" s="3"/>
      <c r="BLG377" s="3"/>
      <c r="BLH377" s="3"/>
      <c r="BLI377" s="3"/>
      <c r="BLJ377" s="3"/>
      <c r="BLK377" s="3"/>
      <c r="BLL377" s="3"/>
      <c r="BLM377" s="3"/>
      <c r="BLN377" s="3"/>
      <c r="BLO377" s="3"/>
      <c r="BLP377" s="3"/>
      <c r="BLQ377" s="3"/>
      <c r="BLR377" s="3"/>
      <c r="BLS377" s="3"/>
      <c r="BLT377" s="3"/>
      <c r="BLU377" s="3"/>
      <c r="BLV377" s="3"/>
      <c r="BLW377" s="3"/>
      <c r="BLX377" s="3"/>
      <c r="BLY377" s="3"/>
      <c r="BLZ377" s="3"/>
      <c r="BMA377" s="3"/>
      <c r="BMB377" s="3"/>
      <c r="BMC377" s="3"/>
      <c r="BMD377" s="3"/>
      <c r="BME377" s="3"/>
      <c r="BMF377" s="3"/>
      <c r="BMG377" s="3"/>
      <c r="BMH377" s="3"/>
      <c r="BMI377" s="3"/>
      <c r="BMJ377" s="3"/>
      <c r="BMK377" s="3"/>
      <c r="BML377" s="3"/>
      <c r="BMM377" s="3"/>
      <c r="BMN377" s="3"/>
      <c r="BMO377" s="3"/>
      <c r="BMP377" s="3"/>
      <c r="BMQ377" s="3"/>
      <c r="BMR377" s="3"/>
      <c r="BMS377" s="3"/>
      <c r="BMT377" s="3"/>
      <c r="BMU377" s="3"/>
      <c r="BMV377" s="3"/>
      <c r="BMW377" s="3"/>
      <c r="BMX377" s="3"/>
      <c r="BMY377" s="3"/>
      <c r="BMZ377" s="3"/>
      <c r="BNA377" s="3"/>
      <c r="BNB377" s="3"/>
      <c r="BNC377" s="3"/>
      <c r="BND377" s="3"/>
      <c r="BNE377" s="3"/>
      <c r="BNF377" s="3"/>
      <c r="BNG377" s="3"/>
      <c r="BNH377" s="3"/>
      <c r="BNI377" s="3"/>
      <c r="BNJ377" s="3"/>
      <c r="BNK377" s="3"/>
      <c r="BNL377" s="3"/>
      <c r="BNM377" s="3"/>
      <c r="BNN377" s="3"/>
      <c r="BNO377" s="3"/>
      <c r="BNP377" s="3"/>
      <c r="BNQ377" s="3"/>
      <c r="BNR377" s="3"/>
      <c r="BNS377" s="3"/>
      <c r="BNT377" s="3"/>
      <c r="BNU377" s="3"/>
      <c r="BNV377" s="3"/>
      <c r="BNW377" s="3"/>
      <c r="BNX377" s="3"/>
      <c r="BNY377" s="3"/>
      <c r="BNZ377" s="3"/>
      <c r="BOA377" s="3"/>
      <c r="BOB377" s="3"/>
      <c r="BOC377" s="3"/>
      <c r="BOD377" s="3"/>
      <c r="BOE377" s="3"/>
      <c r="BOF377" s="3"/>
      <c r="BOG377" s="3"/>
      <c r="BOH377" s="3"/>
      <c r="BOI377" s="3"/>
      <c r="BOJ377" s="3"/>
      <c r="BOK377" s="3"/>
      <c r="BOL377" s="3"/>
      <c r="BOM377" s="3"/>
      <c r="BON377" s="3"/>
      <c r="BOO377" s="3"/>
      <c r="BOP377" s="3"/>
      <c r="BOQ377" s="3"/>
      <c r="BOR377" s="3"/>
      <c r="BOS377" s="3"/>
      <c r="BOT377" s="3"/>
      <c r="BOU377" s="3"/>
      <c r="BOV377" s="3"/>
      <c r="BOW377" s="3"/>
      <c r="BOX377" s="3"/>
      <c r="BOY377" s="3"/>
      <c r="BOZ377" s="3"/>
      <c r="BPA377" s="3"/>
      <c r="BPB377" s="3"/>
      <c r="BPC377" s="3"/>
      <c r="BPD377" s="3"/>
      <c r="BPE377" s="3"/>
      <c r="BPF377" s="3"/>
      <c r="BPG377" s="3"/>
      <c r="BPH377" s="3"/>
      <c r="BPI377" s="3"/>
      <c r="BPJ377" s="3"/>
      <c r="BPK377" s="3"/>
      <c r="BPL377" s="3"/>
      <c r="BPM377" s="3"/>
      <c r="BPN377" s="3"/>
      <c r="BPO377" s="3"/>
      <c r="BPP377" s="3"/>
      <c r="BPQ377" s="3"/>
      <c r="BPR377" s="3"/>
      <c r="BPS377" s="3"/>
      <c r="BPT377" s="3"/>
      <c r="BPU377" s="3"/>
      <c r="BPV377" s="3"/>
      <c r="BPW377" s="3"/>
      <c r="BPX377" s="3"/>
      <c r="BPY377" s="3"/>
      <c r="BPZ377" s="3"/>
      <c r="BQA377" s="3"/>
      <c r="BQB377" s="3"/>
      <c r="BQC377" s="3"/>
      <c r="BQD377" s="3"/>
      <c r="BQE377" s="3"/>
      <c r="BQF377" s="3"/>
      <c r="BQG377" s="3"/>
      <c r="BQH377" s="3"/>
      <c r="BQI377" s="3"/>
      <c r="BQJ377" s="3"/>
      <c r="BQK377" s="3"/>
      <c r="BQL377" s="3"/>
      <c r="BQM377" s="3"/>
      <c r="BQN377" s="3"/>
      <c r="BQO377" s="3"/>
      <c r="BQP377" s="3"/>
      <c r="BQQ377" s="3"/>
      <c r="BQR377" s="3"/>
      <c r="BQS377" s="3"/>
      <c r="BQT377" s="3"/>
      <c r="BQU377" s="3"/>
      <c r="BQV377" s="3"/>
      <c r="BQW377" s="3"/>
      <c r="BQX377" s="3"/>
      <c r="BQY377" s="3"/>
      <c r="BQZ377" s="3"/>
      <c r="BRA377" s="3"/>
      <c r="BRB377" s="3"/>
      <c r="BRC377" s="3"/>
      <c r="BRD377" s="3"/>
      <c r="BRE377" s="3"/>
      <c r="BRF377" s="3"/>
      <c r="BRG377" s="3"/>
      <c r="BRH377" s="3"/>
      <c r="BRI377" s="3"/>
      <c r="BRJ377" s="3"/>
      <c r="BRK377" s="3"/>
      <c r="BRL377" s="3"/>
      <c r="BRM377" s="3"/>
      <c r="BRN377" s="3"/>
      <c r="BRO377" s="3"/>
      <c r="BRP377" s="3"/>
      <c r="BRQ377" s="3"/>
      <c r="BRR377" s="3"/>
      <c r="BRS377" s="3"/>
      <c r="BRT377" s="3"/>
      <c r="BRU377" s="3"/>
      <c r="BRV377" s="3"/>
      <c r="BRW377" s="3"/>
      <c r="BRX377" s="3"/>
      <c r="BRY377" s="3"/>
      <c r="BRZ377" s="3"/>
      <c r="BSA377" s="3"/>
      <c r="BSB377" s="3"/>
      <c r="BSC377" s="3"/>
      <c r="BSD377" s="3"/>
      <c r="BSE377" s="3"/>
      <c r="BSF377" s="3"/>
      <c r="BSG377" s="3"/>
      <c r="BSH377" s="3"/>
      <c r="BSI377" s="3"/>
      <c r="BSJ377" s="3"/>
      <c r="BSK377" s="3"/>
      <c r="BSL377" s="3"/>
      <c r="BSM377" s="3"/>
      <c r="BSN377" s="3"/>
      <c r="BSO377" s="3"/>
      <c r="BSP377" s="3"/>
      <c r="BSQ377" s="3"/>
      <c r="BSR377" s="3"/>
      <c r="BSS377" s="3"/>
      <c r="BST377" s="3"/>
      <c r="BSU377" s="3"/>
      <c r="BSV377" s="3"/>
      <c r="BSW377" s="3"/>
      <c r="BSX377" s="3"/>
      <c r="BSY377" s="3"/>
      <c r="BSZ377" s="3"/>
      <c r="BTA377" s="3"/>
      <c r="BTB377" s="3"/>
      <c r="BTC377" s="3"/>
      <c r="BTD377" s="3"/>
      <c r="BTE377" s="3"/>
      <c r="BTF377" s="3"/>
      <c r="BTG377" s="3"/>
      <c r="BTH377" s="3"/>
      <c r="BTI377" s="3"/>
      <c r="BTJ377" s="3"/>
      <c r="BTK377" s="3"/>
      <c r="BTL377" s="3"/>
      <c r="BTM377" s="3"/>
      <c r="BTN377" s="3"/>
      <c r="BTO377" s="3"/>
      <c r="BTP377" s="3"/>
      <c r="BTQ377" s="3"/>
      <c r="BTR377" s="3"/>
      <c r="BTS377" s="3"/>
      <c r="BTT377" s="3"/>
      <c r="BTU377" s="3"/>
      <c r="BTV377" s="3"/>
      <c r="BTW377" s="3"/>
      <c r="BTX377" s="3"/>
      <c r="BTY377" s="3"/>
      <c r="BTZ377" s="3"/>
      <c r="BUA377" s="3"/>
      <c r="BUB377" s="3"/>
      <c r="BUC377" s="3"/>
      <c r="BUD377" s="3"/>
      <c r="BUE377" s="3"/>
      <c r="BUF377" s="3"/>
      <c r="BUG377" s="3"/>
      <c r="BUH377" s="3"/>
      <c r="BUI377" s="3"/>
      <c r="BUJ377" s="3"/>
      <c r="BUK377" s="3"/>
      <c r="BUL377" s="3"/>
      <c r="BUM377" s="3"/>
      <c r="BUN377" s="3"/>
      <c r="BUO377" s="3"/>
      <c r="BUP377" s="3"/>
      <c r="BUQ377" s="3"/>
      <c r="BUR377" s="3"/>
      <c r="BUS377" s="3"/>
      <c r="BUT377" s="3"/>
      <c r="BUU377" s="3"/>
      <c r="BUV377" s="3"/>
      <c r="BUW377" s="3"/>
      <c r="BUX377" s="3"/>
      <c r="BUY377" s="3"/>
      <c r="BUZ377" s="3"/>
      <c r="BVA377" s="3"/>
      <c r="BVB377" s="3"/>
      <c r="BVC377" s="3"/>
      <c r="BVD377" s="3"/>
      <c r="BVE377" s="3"/>
      <c r="BVF377" s="3"/>
      <c r="BVG377" s="3"/>
      <c r="BVH377" s="3"/>
      <c r="BVI377" s="3"/>
      <c r="BVJ377" s="3"/>
      <c r="BVK377" s="3"/>
      <c r="BVL377" s="3"/>
      <c r="BVM377" s="3"/>
      <c r="BVN377" s="3"/>
      <c r="BVO377" s="3"/>
      <c r="BVP377" s="3"/>
      <c r="BVQ377" s="3"/>
      <c r="BVR377" s="3"/>
      <c r="BVS377" s="3"/>
      <c r="BVT377" s="3"/>
      <c r="BVU377" s="3"/>
      <c r="BVV377" s="3"/>
      <c r="BVW377" s="3"/>
      <c r="BVX377" s="3"/>
      <c r="BVY377" s="3"/>
      <c r="BVZ377" s="3"/>
      <c r="BWA377" s="3"/>
      <c r="BWB377" s="3"/>
      <c r="BWC377" s="3"/>
      <c r="BWD377" s="3"/>
      <c r="BWE377" s="3"/>
      <c r="BWF377" s="3"/>
      <c r="BWG377" s="3"/>
      <c r="BWH377" s="3"/>
      <c r="BWI377" s="3"/>
      <c r="BWJ377" s="3"/>
      <c r="BWK377" s="3"/>
      <c r="BWL377" s="3"/>
      <c r="BWM377" s="3"/>
      <c r="BWN377" s="3"/>
      <c r="BWO377" s="3"/>
      <c r="BWP377" s="3"/>
      <c r="BWQ377" s="3"/>
      <c r="BWR377" s="3"/>
      <c r="BWS377" s="3"/>
      <c r="BWT377" s="3"/>
      <c r="BWU377" s="3"/>
      <c r="BWV377" s="3"/>
      <c r="BWW377" s="3"/>
      <c r="BWX377" s="3"/>
      <c r="BWY377" s="3"/>
      <c r="BWZ377" s="3"/>
      <c r="BXA377" s="3"/>
      <c r="BXB377" s="3"/>
      <c r="BXC377" s="3"/>
      <c r="BXD377" s="3"/>
      <c r="BXE377" s="3"/>
      <c r="BXF377" s="3"/>
      <c r="BXG377" s="3"/>
      <c r="BXH377" s="3"/>
      <c r="BXI377" s="3"/>
      <c r="BXJ377" s="3"/>
      <c r="BXK377" s="3"/>
      <c r="BXL377" s="3"/>
      <c r="BXM377" s="3"/>
      <c r="BXN377" s="3"/>
      <c r="BXO377" s="3"/>
      <c r="BXP377" s="3"/>
      <c r="BXQ377" s="3"/>
      <c r="BXR377" s="3"/>
      <c r="BXS377" s="3"/>
      <c r="BXT377" s="3"/>
      <c r="BXU377" s="3"/>
      <c r="BXV377" s="3"/>
      <c r="BXW377" s="3"/>
      <c r="BXX377" s="3"/>
      <c r="BXY377" s="3"/>
      <c r="BXZ377" s="3"/>
      <c r="BYA377" s="3"/>
      <c r="BYB377" s="3"/>
      <c r="BYC377" s="3"/>
      <c r="BYD377" s="3"/>
      <c r="BYE377" s="3"/>
      <c r="BYF377" s="3"/>
      <c r="BYG377" s="3"/>
      <c r="BYH377" s="3"/>
      <c r="BYI377" s="3"/>
      <c r="BYJ377" s="3"/>
      <c r="BYK377" s="3"/>
      <c r="BYL377" s="3"/>
      <c r="BYM377" s="3"/>
      <c r="BYN377" s="3"/>
      <c r="BYO377" s="3"/>
      <c r="BYP377" s="3"/>
      <c r="BYQ377" s="3"/>
      <c r="BYR377" s="3"/>
      <c r="BYS377" s="3"/>
      <c r="BYT377" s="3"/>
      <c r="BYU377" s="3"/>
      <c r="BYV377" s="3"/>
      <c r="BYW377" s="3"/>
      <c r="BYX377" s="3"/>
      <c r="BYY377" s="3"/>
      <c r="BYZ377" s="3"/>
      <c r="BZA377" s="3"/>
      <c r="BZB377" s="3"/>
      <c r="BZC377" s="3"/>
      <c r="BZD377" s="3"/>
      <c r="BZE377" s="3"/>
      <c r="BZF377" s="3"/>
      <c r="BZG377" s="3"/>
      <c r="BZH377" s="3"/>
      <c r="BZI377" s="3"/>
      <c r="BZJ377" s="3"/>
      <c r="BZK377" s="3"/>
      <c r="BZL377" s="3"/>
      <c r="BZM377" s="3"/>
      <c r="BZN377" s="3"/>
      <c r="BZO377" s="3"/>
      <c r="BZP377" s="3"/>
      <c r="BZQ377" s="3"/>
      <c r="BZR377" s="3"/>
      <c r="BZS377" s="3"/>
      <c r="BZT377" s="3"/>
      <c r="BZU377" s="3"/>
      <c r="BZV377" s="3"/>
      <c r="BZW377" s="3"/>
      <c r="BZX377" s="3"/>
      <c r="BZY377" s="3"/>
      <c r="BZZ377" s="3"/>
      <c r="CAA377" s="3"/>
      <c r="CAB377" s="3"/>
      <c r="CAC377" s="3"/>
      <c r="CAD377" s="3"/>
      <c r="CAE377" s="3"/>
      <c r="CAF377" s="3"/>
      <c r="CAG377" s="3"/>
      <c r="CAH377" s="3"/>
      <c r="CAI377" s="3"/>
      <c r="CAJ377" s="3"/>
      <c r="CAK377" s="3"/>
      <c r="CAL377" s="3"/>
      <c r="CAM377" s="3"/>
      <c r="CAN377" s="3"/>
      <c r="CAO377" s="3"/>
      <c r="CAP377" s="3"/>
      <c r="CAQ377" s="3"/>
      <c r="CAR377" s="3"/>
      <c r="CAS377" s="3"/>
      <c r="CAT377" s="3"/>
      <c r="CAU377" s="3"/>
      <c r="CAV377" s="3"/>
      <c r="CAW377" s="3"/>
      <c r="CAX377" s="3"/>
      <c r="CAY377" s="3"/>
      <c r="CAZ377" s="3"/>
      <c r="CBA377" s="3"/>
      <c r="CBB377" s="3"/>
      <c r="CBC377" s="3"/>
      <c r="CBD377" s="3"/>
      <c r="CBE377" s="3"/>
      <c r="CBF377" s="3"/>
      <c r="CBG377" s="3"/>
      <c r="CBH377" s="3"/>
      <c r="CBI377" s="3"/>
      <c r="CBJ377" s="3"/>
      <c r="CBK377" s="3"/>
      <c r="CBL377" s="3"/>
      <c r="CBM377" s="3"/>
      <c r="CBN377" s="3"/>
      <c r="CBO377" s="3"/>
      <c r="CBP377" s="3"/>
      <c r="CBQ377" s="3"/>
      <c r="CBR377" s="3"/>
      <c r="CBS377" s="3"/>
      <c r="CBT377" s="3"/>
      <c r="CBU377" s="3"/>
      <c r="CBV377" s="3"/>
      <c r="CBW377" s="3"/>
      <c r="CBX377" s="3"/>
      <c r="CBY377" s="3"/>
      <c r="CBZ377" s="3"/>
      <c r="CCA377" s="3"/>
      <c r="CCB377" s="3"/>
      <c r="CCC377" s="3"/>
      <c r="CCD377" s="3"/>
      <c r="CCE377" s="3"/>
      <c r="CCF377" s="3"/>
      <c r="CCG377" s="3"/>
      <c r="CCH377" s="3"/>
      <c r="CCI377" s="3"/>
      <c r="CCJ377" s="3"/>
      <c r="CCK377" s="3"/>
      <c r="CCL377" s="3"/>
      <c r="CCM377" s="3"/>
      <c r="CCN377" s="3"/>
      <c r="CCO377" s="3"/>
      <c r="CCP377" s="3"/>
      <c r="CCQ377" s="3"/>
      <c r="CCR377" s="3"/>
      <c r="CCS377" s="3"/>
      <c r="CCT377" s="3"/>
      <c r="CCU377" s="3"/>
      <c r="CCV377" s="3"/>
      <c r="CCW377" s="3"/>
      <c r="CCX377" s="3"/>
      <c r="CCY377" s="3"/>
      <c r="CCZ377" s="3"/>
      <c r="CDA377" s="3"/>
      <c r="CDB377" s="3"/>
      <c r="CDC377" s="3"/>
      <c r="CDD377" s="3"/>
      <c r="CDE377" s="3"/>
      <c r="CDF377" s="3"/>
      <c r="CDG377" s="3"/>
      <c r="CDH377" s="3"/>
      <c r="CDI377" s="3"/>
      <c r="CDJ377" s="3"/>
      <c r="CDK377" s="3"/>
      <c r="CDL377" s="3"/>
      <c r="CDM377" s="3"/>
      <c r="CDN377" s="3"/>
      <c r="CDO377" s="3"/>
      <c r="CDP377" s="3"/>
      <c r="CDQ377" s="3"/>
      <c r="CDR377" s="3"/>
      <c r="CDS377" s="3"/>
      <c r="CDT377" s="3"/>
      <c r="CDU377" s="3"/>
      <c r="CDV377" s="3"/>
      <c r="CDW377" s="3"/>
      <c r="CDX377" s="3"/>
      <c r="CDY377" s="3"/>
      <c r="CDZ377" s="3"/>
      <c r="CEA377" s="3"/>
      <c r="CEB377" s="3"/>
      <c r="CEC377" s="3"/>
      <c r="CED377" s="3"/>
      <c r="CEE377" s="3"/>
      <c r="CEF377" s="3"/>
      <c r="CEG377" s="3"/>
      <c r="CEH377" s="3"/>
      <c r="CEI377" s="3"/>
      <c r="CEJ377" s="3"/>
      <c r="CEK377" s="3"/>
      <c r="CEL377" s="3"/>
      <c r="CEM377" s="3"/>
      <c r="CEN377" s="3"/>
      <c r="CEO377" s="3"/>
      <c r="CEP377" s="3"/>
      <c r="CEQ377" s="3"/>
      <c r="CER377" s="3"/>
      <c r="CES377" s="3"/>
      <c r="CET377" s="3"/>
      <c r="CEU377" s="3"/>
      <c r="CEV377" s="3"/>
      <c r="CEW377" s="3"/>
      <c r="CEX377" s="3"/>
      <c r="CEY377" s="3"/>
      <c r="CEZ377" s="3"/>
      <c r="CFA377" s="3"/>
      <c r="CFB377" s="3"/>
      <c r="CFC377" s="3"/>
      <c r="CFD377" s="3"/>
      <c r="CFE377" s="3"/>
      <c r="CFF377" s="3"/>
      <c r="CFG377" s="3"/>
      <c r="CFH377" s="3"/>
      <c r="CFI377" s="3"/>
      <c r="CFJ377" s="3"/>
      <c r="CFK377" s="3"/>
      <c r="CFL377" s="3"/>
      <c r="CFM377" s="3"/>
      <c r="CFN377" s="3"/>
      <c r="CFO377" s="3"/>
      <c r="CFP377" s="3"/>
      <c r="CFQ377" s="3"/>
      <c r="CFR377" s="3"/>
      <c r="CFS377" s="3"/>
      <c r="CFT377" s="3"/>
      <c r="CFU377" s="3"/>
      <c r="CFV377" s="3"/>
      <c r="CFW377" s="3"/>
      <c r="CFX377" s="3"/>
      <c r="CFY377" s="3"/>
      <c r="CFZ377" s="3"/>
      <c r="CGA377" s="3"/>
      <c r="CGB377" s="3"/>
      <c r="CGC377" s="3"/>
      <c r="CGD377" s="3"/>
      <c r="CGE377" s="3"/>
      <c r="CGF377" s="3"/>
      <c r="CGG377" s="3"/>
      <c r="CGH377" s="3"/>
      <c r="CGI377" s="3"/>
      <c r="CGJ377" s="3"/>
      <c r="CGK377" s="3"/>
      <c r="CGL377" s="3"/>
      <c r="CGM377" s="3"/>
      <c r="CGN377" s="3"/>
      <c r="CGO377" s="3"/>
      <c r="CGP377" s="3"/>
      <c r="CGQ377" s="3"/>
      <c r="CGR377" s="3"/>
      <c r="CGS377" s="3"/>
      <c r="CGT377" s="3"/>
      <c r="CGU377" s="3"/>
      <c r="CGV377" s="3"/>
      <c r="CGW377" s="3"/>
      <c r="CGX377" s="3"/>
      <c r="CGY377" s="3"/>
      <c r="CGZ377" s="3"/>
      <c r="CHA377" s="3"/>
      <c r="CHB377" s="3"/>
      <c r="CHC377" s="3"/>
      <c r="CHD377" s="3"/>
      <c r="CHE377" s="3"/>
      <c r="CHF377" s="3"/>
      <c r="CHG377" s="3"/>
      <c r="CHH377" s="3"/>
      <c r="CHI377" s="3"/>
      <c r="CHJ377" s="3"/>
      <c r="CHK377" s="3"/>
      <c r="CHL377" s="3"/>
      <c r="CHM377" s="3"/>
      <c r="CHN377" s="3"/>
      <c r="CHO377" s="3"/>
      <c r="CHP377" s="3"/>
      <c r="CHQ377" s="3"/>
      <c r="CHR377" s="3"/>
      <c r="CHS377" s="3"/>
      <c r="CHT377" s="3"/>
      <c r="CHU377" s="3"/>
      <c r="CHV377" s="3"/>
      <c r="CHW377" s="3"/>
      <c r="CHX377" s="3"/>
      <c r="CHY377" s="3"/>
      <c r="CHZ377" s="3"/>
      <c r="CIA377" s="3"/>
      <c r="CIB377" s="3"/>
      <c r="CIC377" s="3"/>
      <c r="CID377" s="3"/>
      <c r="CIE377" s="3"/>
      <c r="CIF377" s="3"/>
      <c r="CIG377" s="3"/>
      <c r="CIH377" s="3"/>
      <c r="CII377" s="3"/>
      <c r="CIJ377" s="3"/>
      <c r="CIK377" s="3"/>
      <c r="CIL377" s="3"/>
      <c r="CIM377" s="3"/>
      <c r="CIN377" s="3"/>
      <c r="CIO377" s="3"/>
      <c r="CIP377" s="3"/>
      <c r="CIQ377" s="3"/>
      <c r="CIR377" s="3"/>
      <c r="CIS377" s="3"/>
      <c r="CIT377" s="3"/>
      <c r="CIU377" s="3"/>
      <c r="CIV377" s="3"/>
      <c r="CIW377" s="3"/>
      <c r="CIX377" s="3"/>
      <c r="CIY377" s="3"/>
      <c r="CIZ377" s="3"/>
      <c r="CJA377" s="3"/>
      <c r="CJB377" s="3"/>
      <c r="CJC377" s="3"/>
      <c r="CJD377" s="3"/>
      <c r="CJE377" s="3"/>
      <c r="CJF377" s="3"/>
      <c r="CJG377" s="3"/>
      <c r="CJH377" s="3"/>
      <c r="CJI377" s="3"/>
      <c r="CJJ377" s="3"/>
      <c r="CJK377" s="3"/>
      <c r="CJL377" s="3"/>
      <c r="CJM377" s="3"/>
      <c r="CJN377" s="3"/>
      <c r="CJO377" s="3"/>
      <c r="CJP377" s="3"/>
      <c r="CJQ377" s="3"/>
      <c r="CJR377" s="3"/>
      <c r="CJS377" s="3"/>
      <c r="CJT377" s="3"/>
      <c r="CJU377" s="3"/>
      <c r="CJV377" s="3"/>
      <c r="CJW377" s="3"/>
      <c r="CJX377" s="3"/>
      <c r="CJY377" s="3"/>
      <c r="CJZ377" s="3"/>
      <c r="CKA377" s="3"/>
      <c r="CKB377" s="3"/>
      <c r="CKC377" s="3"/>
      <c r="CKD377" s="3"/>
      <c r="CKE377" s="3"/>
      <c r="CKF377" s="3"/>
      <c r="CKG377" s="3"/>
      <c r="CKH377" s="3"/>
      <c r="CKI377" s="3"/>
      <c r="CKJ377" s="3"/>
      <c r="CKK377" s="3"/>
      <c r="CKL377" s="3"/>
      <c r="CKM377" s="3"/>
      <c r="CKN377" s="3"/>
      <c r="CKO377" s="3"/>
      <c r="CKP377" s="3"/>
      <c r="CKQ377" s="3"/>
      <c r="CKR377" s="3"/>
      <c r="CKS377" s="3"/>
      <c r="CKT377" s="3"/>
      <c r="CKU377" s="3"/>
      <c r="CKV377" s="3"/>
      <c r="CKW377" s="3"/>
      <c r="CKX377" s="3"/>
      <c r="CKY377" s="3"/>
      <c r="CKZ377" s="3"/>
      <c r="CLA377" s="3"/>
      <c r="CLB377" s="3"/>
      <c r="CLC377" s="3"/>
      <c r="CLD377" s="3"/>
      <c r="CLE377" s="3"/>
      <c r="CLF377" s="3"/>
      <c r="CLG377" s="3"/>
      <c r="CLH377" s="3"/>
      <c r="CLI377" s="3"/>
      <c r="CLJ377" s="3"/>
      <c r="CLK377" s="3"/>
      <c r="CLL377" s="3"/>
      <c r="CLM377" s="3"/>
      <c r="CLN377" s="3"/>
      <c r="CLO377" s="3"/>
      <c r="CLP377" s="3"/>
      <c r="CLQ377" s="3"/>
      <c r="CLR377" s="3"/>
      <c r="CLS377" s="3"/>
      <c r="CLT377" s="3"/>
      <c r="CLU377" s="3"/>
      <c r="CLV377" s="3"/>
      <c r="CLW377" s="3"/>
      <c r="CLX377" s="3"/>
      <c r="CLY377" s="3"/>
      <c r="CLZ377" s="3"/>
      <c r="CMA377" s="3"/>
      <c r="CMB377" s="3"/>
      <c r="CMC377" s="3"/>
      <c r="CMD377" s="3"/>
      <c r="CME377" s="3"/>
      <c r="CMF377" s="3"/>
      <c r="CMG377" s="3"/>
      <c r="CMH377" s="3"/>
      <c r="CMI377" s="3"/>
      <c r="CMJ377" s="3"/>
      <c r="CMK377" s="3"/>
      <c r="CML377" s="3"/>
      <c r="CMM377" s="3"/>
      <c r="CMN377" s="3"/>
      <c r="CMO377" s="3"/>
      <c r="CMP377" s="3"/>
      <c r="CMQ377" s="3"/>
      <c r="CMR377" s="3"/>
      <c r="CMS377" s="3"/>
      <c r="CMT377" s="3"/>
      <c r="CMU377" s="3"/>
      <c r="CMV377" s="3"/>
      <c r="CMW377" s="3"/>
      <c r="CMX377" s="3"/>
      <c r="CMY377" s="3"/>
      <c r="CMZ377" s="3"/>
      <c r="CNA377" s="3"/>
      <c r="CNB377" s="3"/>
      <c r="CNC377" s="3"/>
      <c r="CND377" s="3"/>
      <c r="CNE377" s="3"/>
      <c r="CNF377" s="3"/>
      <c r="CNG377" s="3"/>
      <c r="CNH377" s="3"/>
      <c r="CNI377" s="3"/>
      <c r="CNJ377" s="3"/>
      <c r="CNK377" s="3"/>
      <c r="CNL377" s="3"/>
      <c r="CNM377" s="3"/>
      <c r="CNN377" s="3"/>
      <c r="CNO377" s="3"/>
      <c r="CNP377" s="3"/>
      <c r="CNQ377" s="3"/>
      <c r="CNR377" s="3"/>
      <c r="CNS377" s="3"/>
      <c r="CNT377" s="3"/>
      <c r="CNU377" s="3"/>
      <c r="CNV377" s="3"/>
      <c r="CNW377" s="3"/>
      <c r="CNX377" s="3"/>
      <c r="CNY377" s="3"/>
      <c r="CNZ377" s="3"/>
      <c r="COA377" s="3"/>
      <c r="COB377" s="3"/>
      <c r="COC377" s="3"/>
      <c r="COD377" s="3"/>
      <c r="COE377" s="3"/>
      <c r="COF377" s="3"/>
      <c r="COG377" s="3"/>
      <c r="COH377" s="3"/>
      <c r="COI377" s="3"/>
      <c r="COJ377" s="3"/>
      <c r="COK377" s="3"/>
      <c r="COL377" s="3"/>
      <c r="COM377" s="3"/>
      <c r="CON377" s="3"/>
      <c r="COO377" s="3"/>
      <c r="COP377" s="3"/>
      <c r="COQ377" s="3"/>
      <c r="COR377" s="3"/>
      <c r="COS377" s="3"/>
      <c r="COT377" s="3"/>
      <c r="COU377" s="3"/>
      <c r="COV377" s="3"/>
      <c r="COW377" s="3"/>
      <c r="COX377" s="3"/>
      <c r="COY377" s="3"/>
      <c r="COZ377" s="3"/>
      <c r="CPA377" s="3"/>
      <c r="CPB377" s="3"/>
      <c r="CPC377" s="3"/>
      <c r="CPD377" s="3"/>
      <c r="CPE377" s="3"/>
      <c r="CPF377" s="3"/>
      <c r="CPG377" s="3"/>
      <c r="CPH377" s="3"/>
      <c r="CPI377" s="3"/>
      <c r="CPJ377" s="3"/>
      <c r="CPK377" s="3"/>
      <c r="CPL377" s="3"/>
      <c r="CPM377" s="3"/>
      <c r="CPN377" s="3"/>
      <c r="CPO377" s="3"/>
      <c r="CPP377" s="3"/>
      <c r="CPQ377" s="3"/>
      <c r="CPR377" s="3"/>
      <c r="CPS377" s="3"/>
      <c r="CPT377" s="3"/>
      <c r="CPU377" s="3"/>
      <c r="CPV377" s="3"/>
      <c r="CPW377" s="3"/>
      <c r="CPX377" s="3"/>
      <c r="CPY377" s="3"/>
      <c r="CPZ377" s="3"/>
      <c r="CQA377" s="3"/>
      <c r="CQB377" s="3"/>
      <c r="CQC377" s="3"/>
      <c r="CQD377" s="3"/>
      <c r="CQE377" s="3"/>
      <c r="CQF377" s="3"/>
      <c r="CQG377" s="3"/>
      <c r="CQH377" s="3"/>
      <c r="CQI377" s="3"/>
      <c r="CQJ377" s="3"/>
      <c r="CQK377" s="3"/>
      <c r="CQL377" s="3"/>
      <c r="CQM377" s="3"/>
      <c r="CQN377" s="3"/>
      <c r="CQO377" s="3"/>
      <c r="CQP377" s="3"/>
      <c r="CQQ377" s="3"/>
      <c r="CQR377" s="3"/>
      <c r="CQS377" s="3"/>
      <c r="CQT377" s="3"/>
      <c r="CQU377" s="3"/>
      <c r="CQV377" s="3"/>
      <c r="CQW377" s="3"/>
      <c r="CQX377" s="3"/>
      <c r="CQY377" s="3"/>
      <c r="CQZ377" s="3"/>
      <c r="CRA377" s="3"/>
      <c r="CRB377" s="3"/>
      <c r="CRC377" s="3"/>
      <c r="CRD377" s="3"/>
      <c r="CRE377" s="3"/>
      <c r="CRF377" s="3"/>
      <c r="CRG377" s="3"/>
      <c r="CRH377" s="3"/>
      <c r="CRI377" s="3"/>
      <c r="CRJ377" s="3"/>
      <c r="CRK377" s="3"/>
      <c r="CRL377" s="3"/>
      <c r="CRM377" s="3"/>
      <c r="CRN377" s="3"/>
      <c r="CRO377" s="3"/>
      <c r="CRP377" s="3"/>
      <c r="CRQ377" s="3"/>
      <c r="CRR377" s="3"/>
      <c r="CRS377" s="3"/>
      <c r="CRT377" s="3"/>
      <c r="CRU377" s="3"/>
      <c r="CRV377" s="3"/>
      <c r="CRW377" s="3"/>
      <c r="CRX377" s="3"/>
      <c r="CRY377" s="3"/>
      <c r="CRZ377" s="3"/>
      <c r="CSA377" s="3"/>
      <c r="CSB377" s="3"/>
      <c r="CSC377" s="3"/>
      <c r="CSD377" s="3"/>
      <c r="CSE377" s="3"/>
      <c r="CSF377" s="3"/>
      <c r="CSG377" s="3"/>
      <c r="CSH377" s="3"/>
      <c r="CSI377" s="3"/>
      <c r="CSJ377" s="3"/>
      <c r="CSK377" s="3"/>
      <c r="CSL377" s="3"/>
      <c r="CSM377" s="3"/>
      <c r="CSN377" s="3"/>
      <c r="CSO377" s="3"/>
      <c r="CSP377" s="3"/>
      <c r="CSQ377" s="3"/>
      <c r="CSR377" s="3"/>
      <c r="CSS377" s="3"/>
      <c r="CST377" s="3"/>
      <c r="CSU377" s="3"/>
      <c r="CSV377" s="3"/>
      <c r="CSW377" s="3"/>
      <c r="CSX377" s="3"/>
      <c r="CSY377" s="3"/>
      <c r="CSZ377" s="3"/>
      <c r="CTA377" s="3"/>
      <c r="CTB377" s="3"/>
      <c r="CTC377" s="3"/>
      <c r="CTD377" s="3"/>
      <c r="CTE377" s="3"/>
      <c r="CTF377" s="3"/>
      <c r="CTG377" s="3"/>
      <c r="CTH377" s="3"/>
      <c r="CTI377" s="3"/>
      <c r="CTJ377" s="3"/>
      <c r="CTK377" s="3"/>
      <c r="CTL377" s="3"/>
      <c r="CTM377" s="3"/>
      <c r="CTN377" s="3"/>
      <c r="CTO377" s="3"/>
      <c r="CTP377" s="3"/>
      <c r="CTQ377" s="3"/>
      <c r="CTR377" s="3"/>
      <c r="CTS377" s="3"/>
      <c r="CTT377" s="3"/>
      <c r="CTU377" s="3"/>
      <c r="CTV377" s="3"/>
      <c r="CTW377" s="3"/>
      <c r="CTX377" s="3"/>
      <c r="CTY377" s="3"/>
      <c r="CTZ377" s="3"/>
      <c r="CUA377" s="3"/>
      <c r="CUB377" s="3"/>
      <c r="CUC377" s="3"/>
      <c r="CUD377" s="3"/>
      <c r="CUE377" s="3"/>
      <c r="CUF377" s="3"/>
      <c r="CUG377" s="3"/>
      <c r="CUH377" s="3"/>
      <c r="CUI377" s="3"/>
      <c r="CUJ377" s="3"/>
      <c r="CUK377" s="3"/>
      <c r="CUL377" s="3"/>
      <c r="CUM377" s="3"/>
      <c r="CUN377" s="3"/>
      <c r="CUO377" s="3"/>
      <c r="CUP377" s="3"/>
      <c r="CUQ377" s="3"/>
      <c r="CUR377" s="3"/>
      <c r="CUS377" s="3"/>
      <c r="CUT377" s="3"/>
      <c r="CUU377" s="3"/>
      <c r="CUV377" s="3"/>
      <c r="CUW377" s="3"/>
      <c r="CUX377" s="3"/>
      <c r="CUY377" s="3"/>
      <c r="CUZ377" s="3"/>
      <c r="CVA377" s="3"/>
      <c r="CVB377" s="3"/>
      <c r="CVC377" s="3"/>
      <c r="CVD377" s="3"/>
      <c r="CVE377" s="3"/>
      <c r="CVF377" s="3"/>
      <c r="CVG377" s="3"/>
      <c r="CVH377" s="3"/>
      <c r="CVI377" s="3"/>
      <c r="CVJ377" s="3"/>
      <c r="CVK377" s="3"/>
      <c r="CVL377" s="3"/>
      <c r="CVM377" s="3"/>
      <c r="CVN377" s="3"/>
      <c r="CVO377" s="3"/>
      <c r="CVP377" s="3"/>
      <c r="CVQ377" s="3"/>
      <c r="CVR377" s="3"/>
      <c r="CVS377" s="3"/>
      <c r="CVT377" s="3"/>
      <c r="CVU377" s="3"/>
      <c r="CVV377" s="3"/>
      <c r="CVW377" s="3"/>
      <c r="CVX377" s="3"/>
      <c r="CVY377" s="3"/>
      <c r="CVZ377" s="3"/>
      <c r="CWA377" s="3"/>
      <c r="CWB377" s="3"/>
      <c r="CWC377" s="3"/>
      <c r="CWD377" s="3"/>
      <c r="CWE377" s="3"/>
      <c r="CWF377" s="3"/>
      <c r="CWG377" s="3"/>
      <c r="CWH377" s="3"/>
      <c r="CWI377" s="3"/>
      <c r="CWJ377" s="3"/>
      <c r="CWK377" s="3"/>
      <c r="CWL377" s="3"/>
      <c r="CWM377" s="3"/>
      <c r="CWN377" s="3"/>
      <c r="CWO377" s="3"/>
      <c r="CWP377" s="3"/>
      <c r="CWQ377" s="3"/>
      <c r="CWR377" s="3"/>
      <c r="CWS377" s="3"/>
      <c r="CWT377" s="3"/>
      <c r="CWU377" s="3"/>
      <c r="CWV377" s="3"/>
      <c r="CWW377" s="3"/>
      <c r="CWX377" s="3"/>
      <c r="CWY377" s="3"/>
      <c r="CWZ377" s="3"/>
      <c r="CXA377" s="3"/>
      <c r="CXB377" s="3"/>
      <c r="CXC377" s="3"/>
      <c r="CXD377" s="3"/>
      <c r="CXE377" s="3"/>
      <c r="CXF377" s="3"/>
      <c r="CXG377" s="3"/>
      <c r="CXH377" s="3"/>
      <c r="CXI377" s="3"/>
      <c r="CXJ377" s="3"/>
      <c r="CXK377" s="3"/>
      <c r="CXL377" s="3"/>
      <c r="CXM377" s="3"/>
      <c r="CXN377" s="3"/>
      <c r="CXO377" s="3"/>
      <c r="CXP377" s="3"/>
      <c r="CXQ377" s="3"/>
      <c r="CXR377" s="3"/>
      <c r="CXS377" s="3"/>
      <c r="CXT377" s="3"/>
      <c r="CXU377" s="3"/>
      <c r="CXV377" s="3"/>
      <c r="CXW377" s="3"/>
      <c r="CXX377" s="3"/>
      <c r="CXY377" s="3"/>
      <c r="CXZ377" s="3"/>
      <c r="CYA377" s="3"/>
      <c r="CYB377" s="3"/>
      <c r="CYC377" s="3"/>
      <c r="CYD377" s="3"/>
      <c r="CYE377" s="3"/>
      <c r="CYF377" s="3"/>
      <c r="CYG377" s="3"/>
      <c r="CYH377" s="3"/>
      <c r="CYI377" s="3"/>
      <c r="CYJ377" s="3"/>
      <c r="CYK377" s="3"/>
      <c r="CYL377" s="3"/>
      <c r="CYM377" s="3"/>
      <c r="CYN377" s="3"/>
      <c r="CYO377" s="3"/>
      <c r="CYP377" s="3"/>
      <c r="CYQ377" s="3"/>
      <c r="CYR377" s="3"/>
      <c r="CYS377" s="3"/>
      <c r="CYT377" s="3"/>
      <c r="CYU377" s="3"/>
      <c r="CYV377" s="3"/>
      <c r="CYW377" s="3"/>
      <c r="CYX377" s="3"/>
      <c r="CYY377" s="3"/>
      <c r="CYZ377" s="3"/>
      <c r="CZA377" s="3"/>
      <c r="CZB377" s="3"/>
      <c r="CZC377" s="3"/>
      <c r="CZD377" s="3"/>
      <c r="CZE377" s="3"/>
      <c r="CZF377" s="3"/>
      <c r="CZG377" s="3"/>
      <c r="CZH377" s="3"/>
      <c r="CZI377" s="3"/>
      <c r="CZJ377" s="3"/>
      <c r="CZK377" s="3"/>
      <c r="CZL377" s="3"/>
      <c r="CZM377" s="3"/>
      <c r="CZN377" s="3"/>
      <c r="CZO377" s="3"/>
      <c r="CZP377" s="3"/>
      <c r="CZQ377" s="3"/>
      <c r="CZR377" s="3"/>
      <c r="CZS377" s="3"/>
      <c r="CZT377" s="3"/>
      <c r="CZU377" s="3"/>
      <c r="CZV377" s="3"/>
      <c r="CZW377" s="3"/>
      <c r="CZX377" s="3"/>
      <c r="CZY377" s="3"/>
      <c r="CZZ377" s="3"/>
      <c r="DAA377" s="3"/>
      <c r="DAB377" s="3"/>
      <c r="DAC377" s="3"/>
      <c r="DAD377" s="3"/>
      <c r="DAE377" s="3"/>
      <c r="DAF377" s="3"/>
      <c r="DAG377" s="3"/>
      <c r="DAH377" s="3"/>
      <c r="DAI377" s="3"/>
      <c r="DAJ377" s="3"/>
      <c r="DAK377" s="3"/>
      <c r="DAL377" s="3"/>
      <c r="DAM377" s="3"/>
      <c r="DAN377" s="3"/>
      <c r="DAO377" s="3"/>
      <c r="DAP377" s="3"/>
      <c r="DAQ377" s="3"/>
      <c r="DAR377" s="3"/>
      <c r="DAS377" s="3"/>
      <c r="DAT377" s="3"/>
      <c r="DAU377" s="3"/>
      <c r="DAV377" s="3"/>
      <c r="DAW377" s="3"/>
      <c r="DAX377" s="3"/>
      <c r="DAY377" s="3"/>
      <c r="DAZ377" s="3"/>
      <c r="DBA377" s="3"/>
      <c r="DBB377" s="3"/>
      <c r="DBC377" s="3"/>
      <c r="DBD377" s="3"/>
      <c r="DBE377" s="3"/>
      <c r="DBF377" s="3"/>
      <c r="DBG377" s="3"/>
      <c r="DBH377" s="3"/>
      <c r="DBI377" s="3"/>
      <c r="DBJ377" s="3"/>
      <c r="DBK377" s="3"/>
      <c r="DBL377" s="3"/>
      <c r="DBM377" s="3"/>
      <c r="DBN377" s="3"/>
      <c r="DBO377" s="3"/>
      <c r="DBP377" s="3"/>
      <c r="DBQ377" s="3"/>
      <c r="DBR377" s="3"/>
      <c r="DBS377" s="3"/>
      <c r="DBT377" s="3"/>
      <c r="DBU377" s="3"/>
      <c r="DBV377" s="3"/>
      <c r="DBW377" s="3"/>
      <c r="DBX377" s="3"/>
      <c r="DBY377" s="3"/>
      <c r="DBZ377" s="3"/>
      <c r="DCA377" s="3"/>
      <c r="DCB377" s="3"/>
      <c r="DCC377" s="3"/>
      <c r="DCD377" s="3"/>
      <c r="DCE377" s="3"/>
      <c r="DCF377" s="3"/>
      <c r="DCG377" s="3"/>
      <c r="DCH377" s="3"/>
      <c r="DCI377" s="3"/>
      <c r="DCJ377" s="3"/>
      <c r="DCK377" s="3"/>
      <c r="DCL377" s="3"/>
      <c r="DCM377" s="3"/>
      <c r="DCN377" s="3"/>
      <c r="DCO377" s="3"/>
      <c r="DCP377" s="3"/>
      <c r="DCQ377" s="3"/>
      <c r="DCR377" s="3"/>
      <c r="DCS377" s="3"/>
      <c r="DCT377" s="3"/>
      <c r="DCU377" s="3"/>
      <c r="DCV377" s="3"/>
      <c r="DCW377" s="3"/>
      <c r="DCX377" s="3"/>
      <c r="DCY377" s="3"/>
      <c r="DCZ377" s="3"/>
      <c r="DDA377" s="3"/>
      <c r="DDB377" s="3"/>
      <c r="DDC377" s="3"/>
      <c r="DDD377" s="3"/>
      <c r="DDE377" s="3"/>
      <c r="DDF377" s="3"/>
      <c r="DDG377" s="3"/>
      <c r="DDH377" s="3"/>
      <c r="DDI377" s="3"/>
      <c r="DDJ377" s="3"/>
      <c r="DDK377" s="3"/>
      <c r="DDL377" s="3"/>
      <c r="DDM377" s="3"/>
      <c r="DDN377" s="3"/>
      <c r="DDO377" s="3"/>
      <c r="DDP377" s="3"/>
      <c r="DDQ377" s="3"/>
      <c r="DDR377" s="3"/>
      <c r="DDS377" s="3"/>
      <c r="DDT377" s="3"/>
      <c r="DDU377" s="3"/>
      <c r="DDV377" s="3"/>
      <c r="DDW377" s="3"/>
      <c r="DDX377" s="3"/>
      <c r="DDY377" s="3"/>
      <c r="DDZ377" s="3"/>
      <c r="DEA377" s="3"/>
      <c r="DEB377" s="3"/>
      <c r="DEC377" s="3"/>
      <c r="DED377" s="3"/>
      <c r="DEE377" s="3"/>
      <c r="DEF377" s="3"/>
      <c r="DEG377" s="3"/>
      <c r="DEH377" s="3"/>
      <c r="DEI377" s="3"/>
      <c r="DEJ377" s="3"/>
      <c r="DEK377" s="3"/>
      <c r="DEL377" s="3"/>
      <c r="DEM377" s="3"/>
      <c r="DEN377" s="3"/>
      <c r="DEO377" s="3"/>
      <c r="DEP377" s="3"/>
      <c r="DEQ377" s="3"/>
      <c r="DER377" s="3"/>
      <c r="DES377" s="3"/>
      <c r="DET377" s="3"/>
      <c r="DEU377" s="3"/>
      <c r="DEV377" s="3"/>
      <c r="DEW377" s="3"/>
      <c r="DEX377" s="3"/>
      <c r="DEY377" s="3"/>
      <c r="DEZ377" s="3"/>
      <c r="DFA377" s="3"/>
      <c r="DFB377" s="3"/>
      <c r="DFC377" s="3"/>
      <c r="DFD377" s="3"/>
      <c r="DFE377" s="3"/>
      <c r="DFF377" s="3"/>
      <c r="DFG377" s="3"/>
      <c r="DFH377" s="3"/>
      <c r="DFI377" s="3"/>
      <c r="DFJ377" s="3"/>
      <c r="DFK377" s="3"/>
      <c r="DFL377" s="3"/>
      <c r="DFM377" s="3"/>
      <c r="DFN377" s="3"/>
      <c r="DFO377" s="3"/>
      <c r="DFP377" s="3"/>
      <c r="DFQ377" s="3"/>
      <c r="DFR377" s="3"/>
      <c r="DFS377" s="3"/>
      <c r="DFT377" s="3"/>
      <c r="DFU377" s="3"/>
      <c r="DFV377" s="3"/>
      <c r="DFW377" s="3"/>
      <c r="DFX377" s="3"/>
      <c r="DFY377" s="3"/>
      <c r="DFZ377" s="3"/>
      <c r="DGA377" s="3"/>
      <c r="DGB377" s="3"/>
      <c r="DGC377" s="3"/>
      <c r="DGD377" s="3"/>
      <c r="DGE377" s="3"/>
      <c r="DGF377" s="3"/>
      <c r="DGG377" s="3"/>
      <c r="DGH377" s="3"/>
      <c r="DGI377" s="3"/>
      <c r="DGJ377" s="3"/>
      <c r="DGK377" s="3"/>
      <c r="DGL377" s="3"/>
      <c r="DGM377" s="3"/>
      <c r="DGN377" s="3"/>
      <c r="DGO377" s="3"/>
      <c r="DGP377" s="3"/>
      <c r="DGQ377" s="3"/>
      <c r="DGR377" s="3"/>
      <c r="DGS377" s="3"/>
      <c r="DGT377" s="3"/>
      <c r="DGU377" s="3"/>
      <c r="DGV377" s="3"/>
      <c r="DGW377" s="3"/>
      <c r="DGX377" s="3"/>
      <c r="DGY377" s="3"/>
      <c r="DGZ377" s="3"/>
      <c r="DHA377" s="3"/>
      <c r="DHB377" s="3"/>
      <c r="DHC377" s="3"/>
      <c r="DHD377" s="3"/>
      <c r="DHE377" s="3"/>
      <c r="DHF377" s="3"/>
      <c r="DHG377" s="3"/>
      <c r="DHH377" s="3"/>
      <c r="DHI377" s="3"/>
      <c r="DHJ377" s="3"/>
      <c r="DHK377" s="3"/>
      <c r="DHL377" s="3"/>
      <c r="DHM377" s="3"/>
      <c r="DHN377" s="3"/>
      <c r="DHO377" s="3"/>
      <c r="DHP377" s="3"/>
      <c r="DHQ377" s="3"/>
      <c r="DHR377" s="3"/>
      <c r="DHS377" s="3"/>
      <c r="DHT377" s="3"/>
      <c r="DHU377" s="3"/>
      <c r="DHV377" s="3"/>
      <c r="DHW377" s="3"/>
      <c r="DHX377" s="3"/>
      <c r="DHY377" s="3"/>
      <c r="DHZ377" s="3"/>
      <c r="DIA377" s="3"/>
      <c r="DIB377" s="3"/>
      <c r="DIC377" s="3"/>
      <c r="DID377" s="3"/>
      <c r="DIE377" s="3"/>
      <c r="DIF377" s="3"/>
      <c r="DIG377" s="3"/>
      <c r="DIH377" s="3"/>
      <c r="DII377" s="3"/>
      <c r="DIJ377" s="3"/>
      <c r="DIK377" s="3"/>
      <c r="DIL377" s="3"/>
      <c r="DIM377" s="3"/>
      <c r="DIN377" s="3"/>
      <c r="DIO377" s="3"/>
      <c r="DIP377" s="3"/>
      <c r="DIQ377" s="3"/>
      <c r="DIR377" s="3"/>
      <c r="DIS377" s="3"/>
      <c r="DIT377" s="3"/>
      <c r="DIU377" s="3"/>
      <c r="DIV377" s="3"/>
      <c r="DIW377" s="3"/>
      <c r="DIX377" s="3"/>
      <c r="DIY377" s="3"/>
      <c r="DIZ377" s="3"/>
      <c r="DJA377" s="3"/>
      <c r="DJB377" s="3"/>
      <c r="DJC377" s="3"/>
      <c r="DJD377" s="3"/>
      <c r="DJE377" s="3"/>
      <c r="DJF377" s="3"/>
      <c r="DJG377" s="3"/>
      <c r="DJH377" s="3"/>
      <c r="DJI377" s="3"/>
      <c r="DJJ377" s="3"/>
      <c r="DJK377" s="3"/>
      <c r="DJL377" s="3"/>
      <c r="DJM377" s="3"/>
      <c r="DJN377" s="3"/>
      <c r="DJO377" s="3"/>
      <c r="DJP377" s="3"/>
      <c r="DJQ377" s="3"/>
      <c r="DJR377" s="3"/>
      <c r="DJS377" s="3"/>
      <c r="DJT377" s="3"/>
      <c r="DJU377" s="3"/>
      <c r="DJV377" s="3"/>
      <c r="DJW377" s="3"/>
      <c r="DJX377" s="3"/>
      <c r="DJY377" s="3"/>
      <c r="DJZ377" s="3"/>
      <c r="DKA377" s="3"/>
      <c r="DKB377" s="3"/>
      <c r="DKC377" s="3"/>
      <c r="DKD377" s="3"/>
      <c r="DKE377" s="3"/>
      <c r="DKF377" s="3"/>
      <c r="DKG377" s="3"/>
      <c r="DKH377" s="3"/>
      <c r="DKI377" s="3"/>
      <c r="DKJ377" s="3"/>
      <c r="DKK377" s="3"/>
      <c r="DKL377" s="3"/>
      <c r="DKM377" s="3"/>
      <c r="DKN377" s="3"/>
      <c r="DKO377" s="3"/>
      <c r="DKP377" s="3"/>
      <c r="DKQ377" s="3"/>
      <c r="DKR377" s="3"/>
      <c r="DKS377" s="3"/>
      <c r="DKT377" s="3"/>
      <c r="DKU377" s="3"/>
      <c r="DKV377" s="3"/>
      <c r="DKW377" s="3"/>
      <c r="DKX377" s="3"/>
      <c r="DKY377" s="3"/>
      <c r="DKZ377" s="3"/>
      <c r="DLA377" s="3"/>
      <c r="DLB377" s="3"/>
      <c r="DLC377" s="3"/>
      <c r="DLD377" s="3"/>
      <c r="DLE377" s="3"/>
      <c r="DLF377" s="3"/>
      <c r="DLG377" s="3"/>
      <c r="DLH377" s="3"/>
      <c r="DLI377" s="3"/>
      <c r="DLJ377" s="3"/>
      <c r="DLK377" s="3"/>
      <c r="DLL377" s="3"/>
      <c r="DLM377" s="3"/>
      <c r="DLN377" s="3"/>
      <c r="DLO377" s="3"/>
      <c r="DLP377" s="3"/>
      <c r="DLQ377" s="3"/>
      <c r="DLR377" s="3"/>
      <c r="DLS377" s="3"/>
      <c r="DLT377" s="3"/>
      <c r="DLU377" s="3"/>
      <c r="DLV377" s="3"/>
      <c r="DLW377" s="3"/>
      <c r="DLX377" s="3"/>
      <c r="DLY377" s="3"/>
      <c r="DLZ377" s="3"/>
      <c r="DMA377" s="3"/>
      <c r="DMB377" s="3"/>
      <c r="DMC377" s="3"/>
      <c r="DMD377" s="3"/>
      <c r="DME377" s="3"/>
      <c r="DMF377" s="3"/>
      <c r="DMG377" s="3"/>
      <c r="DMH377" s="3"/>
      <c r="DMI377" s="3"/>
      <c r="DMJ377" s="3"/>
      <c r="DMK377" s="3"/>
      <c r="DML377" s="3"/>
      <c r="DMM377" s="3"/>
      <c r="DMN377" s="3"/>
      <c r="DMO377" s="3"/>
      <c r="DMP377" s="3"/>
      <c r="DMQ377" s="3"/>
      <c r="DMR377" s="3"/>
      <c r="DMS377" s="3"/>
      <c r="DMT377" s="3"/>
      <c r="DMU377" s="3"/>
      <c r="DMV377" s="3"/>
      <c r="DMW377" s="3"/>
      <c r="DMX377" s="3"/>
      <c r="DMY377" s="3"/>
      <c r="DMZ377" s="3"/>
      <c r="DNA377" s="3"/>
      <c r="DNB377" s="3"/>
      <c r="DNC377" s="3"/>
      <c r="DND377" s="3"/>
      <c r="DNE377" s="3"/>
      <c r="DNF377" s="3"/>
      <c r="DNG377" s="3"/>
      <c r="DNH377" s="3"/>
      <c r="DNI377" s="3"/>
      <c r="DNJ377" s="3"/>
      <c r="DNK377" s="3"/>
      <c r="DNL377" s="3"/>
      <c r="DNM377" s="3"/>
      <c r="DNN377" s="3"/>
      <c r="DNO377" s="3"/>
      <c r="DNP377" s="3"/>
      <c r="DNQ377" s="3"/>
      <c r="DNR377" s="3"/>
      <c r="DNS377" s="3"/>
      <c r="DNT377" s="3"/>
      <c r="DNU377" s="3"/>
      <c r="DNV377" s="3"/>
      <c r="DNW377" s="3"/>
      <c r="DNX377" s="3"/>
      <c r="DNY377" s="3"/>
      <c r="DNZ377" s="3"/>
      <c r="DOA377" s="3"/>
      <c r="DOB377" s="3"/>
      <c r="DOC377" s="3"/>
      <c r="DOD377" s="3"/>
      <c r="DOE377" s="3"/>
      <c r="DOF377" s="3"/>
      <c r="DOG377" s="3"/>
      <c r="DOH377" s="3"/>
      <c r="DOI377" s="3"/>
      <c r="DOJ377" s="3"/>
      <c r="DOK377" s="3"/>
      <c r="DOL377" s="3"/>
      <c r="DOM377" s="3"/>
      <c r="DON377" s="3"/>
      <c r="DOO377" s="3"/>
      <c r="DOP377" s="3"/>
      <c r="DOQ377" s="3"/>
      <c r="DOR377" s="3"/>
      <c r="DOS377" s="3"/>
      <c r="DOT377" s="3"/>
      <c r="DOU377" s="3"/>
      <c r="DOV377" s="3"/>
      <c r="DOW377" s="3"/>
      <c r="DOX377" s="3"/>
      <c r="DOY377" s="3"/>
      <c r="DOZ377" s="3"/>
      <c r="DPA377" s="3"/>
      <c r="DPB377" s="3"/>
      <c r="DPC377" s="3"/>
      <c r="DPD377" s="3"/>
      <c r="DPE377" s="3"/>
      <c r="DPF377" s="3"/>
      <c r="DPG377" s="3"/>
      <c r="DPH377" s="3"/>
      <c r="DPI377" s="3"/>
      <c r="DPJ377" s="3"/>
      <c r="DPK377" s="3"/>
      <c r="DPL377" s="3"/>
      <c r="DPM377" s="3"/>
      <c r="DPN377" s="3"/>
      <c r="DPO377" s="3"/>
      <c r="DPP377" s="3"/>
      <c r="DPQ377" s="3"/>
      <c r="DPR377" s="3"/>
      <c r="DPS377" s="3"/>
      <c r="DPT377" s="3"/>
      <c r="DPU377" s="3"/>
      <c r="DPV377" s="3"/>
      <c r="DPW377" s="3"/>
      <c r="DPX377" s="3"/>
      <c r="DPY377" s="3"/>
      <c r="DPZ377" s="3"/>
      <c r="DQA377" s="3"/>
      <c r="DQB377" s="3"/>
      <c r="DQC377" s="3"/>
      <c r="DQD377" s="3"/>
      <c r="DQE377" s="3"/>
      <c r="DQF377" s="3"/>
      <c r="DQG377" s="3"/>
      <c r="DQH377" s="3"/>
      <c r="DQI377" s="3"/>
      <c r="DQJ377" s="3"/>
      <c r="DQK377" s="3"/>
      <c r="DQL377" s="3"/>
      <c r="DQM377" s="3"/>
      <c r="DQN377" s="3"/>
      <c r="DQO377" s="3"/>
      <c r="DQP377" s="3"/>
      <c r="DQQ377" s="3"/>
      <c r="DQR377" s="3"/>
      <c r="DQS377" s="3"/>
      <c r="DQT377" s="3"/>
      <c r="DQU377" s="3"/>
      <c r="DQV377" s="3"/>
      <c r="DQW377" s="3"/>
      <c r="DQX377" s="3"/>
      <c r="DQY377" s="3"/>
      <c r="DQZ377" s="3"/>
      <c r="DRA377" s="3"/>
      <c r="DRB377" s="3"/>
      <c r="DRC377" s="3"/>
      <c r="DRD377" s="3"/>
      <c r="DRE377" s="3"/>
      <c r="DRF377" s="3"/>
      <c r="DRG377" s="3"/>
      <c r="DRH377" s="3"/>
      <c r="DRI377" s="3"/>
      <c r="DRJ377" s="3"/>
      <c r="DRK377" s="3"/>
      <c r="DRL377" s="3"/>
      <c r="DRM377" s="3"/>
      <c r="DRN377" s="3"/>
      <c r="DRO377" s="3"/>
      <c r="DRP377" s="3"/>
      <c r="DRQ377" s="3"/>
      <c r="DRR377" s="3"/>
      <c r="DRS377" s="3"/>
      <c r="DRT377" s="3"/>
      <c r="DRU377" s="3"/>
      <c r="DRV377" s="3"/>
      <c r="DRW377" s="3"/>
      <c r="DRX377" s="3"/>
      <c r="DRY377" s="3"/>
      <c r="DRZ377" s="3"/>
      <c r="DSA377" s="3"/>
      <c r="DSB377" s="3"/>
      <c r="DSC377" s="3"/>
      <c r="DSD377" s="3"/>
      <c r="DSE377" s="3"/>
      <c r="DSF377" s="3"/>
      <c r="DSG377" s="3"/>
      <c r="DSH377" s="3"/>
      <c r="DSI377" s="3"/>
      <c r="DSJ377" s="3"/>
      <c r="DSK377" s="3"/>
      <c r="DSL377" s="3"/>
      <c r="DSM377" s="3"/>
      <c r="DSN377" s="3"/>
      <c r="DSO377" s="3"/>
      <c r="DSP377" s="3"/>
      <c r="DSQ377" s="3"/>
      <c r="DSR377" s="3"/>
      <c r="DSS377" s="3"/>
      <c r="DST377" s="3"/>
      <c r="DSU377" s="3"/>
      <c r="DSV377" s="3"/>
      <c r="DSW377" s="3"/>
      <c r="DSX377" s="3"/>
      <c r="DSY377" s="3"/>
      <c r="DSZ377" s="3"/>
      <c r="DTA377" s="3"/>
      <c r="DTB377" s="3"/>
      <c r="DTC377" s="3"/>
      <c r="DTD377" s="3"/>
      <c r="DTE377" s="3"/>
      <c r="DTF377" s="3"/>
      <c r="DTG377" s="3"/>
      <c r="DTH377" s="3"/>
      <c r="DTI377" s="3"/>
      <c r="DTJ377" s="3"/>
      <c r="DTK377" s="3"/>
      <c r="DTL377" s="3"/>
      <c r="DTM377" s="3"/>
      <c r="DTN377" s="3"/>
      <c r="DTO377" s="3"/>
      <c r="DTP377" s="3"/>
      <c r="DTQ377" s="3"/>
      <c r="DTR377" s="3"/>
      <c r="DTS377" s="3"/>
      <c r="DTT377" s="3"/>
      <c r="DTU377" s="3"/>
      <c r="DTV377" s="3"/>
      <c r="DTW377" s="3"/>
      <c r="DTX377" s="3"/>
      <c r="DTY377" s="3"/>
      <c r="DTZ377" s="3"/>
      <c r="DUA377" s="3"/>
      <c r="DUB377" s="3"/>
      <c r="DUC377" s="3"/>
      <c r="DUD377" s="3"/>
      <c r="DUE377" s="3"/>
      <c r="DUF377" s="3"/>
      <c r="DUG377" s="3"/>
      <c r="DUH377" s="3"/>
      <c r="DUI377" s="3"/>
      <c r="DUJ377" s="3"/>
      <c r="DUK377" s="3"/>
      <c r="DUL377" s="3"/>
      <c r="DUM377" s="3"/>
      <c r="DUN377" s="3"/>
      <c r="DUO377" s="3"/>
      <c r="DUP377" s="3"/>
      <c r="DUQ377" s="3"/>
      <c r="DUR377" s="3"/>
      <c r="DUS377" s="3"/>
      <c r="DUT377" s="3"/>
      <c r="DUU377" s="3"/>
      <c r="DUV377" s="3"/>
      <c r="DUW377" s="3"/>
      <c r="DUX377" s="3"/>
      <c r="DUY377" s="3"/>
      <c r="DUZ377" s="3"/>
      <c r="DVA377" s="3"/>
      <c r="DVB377" s="3"/>
      <c r="DVC377" s="3"/>
      <c r="DVD377" s="3"/>
      <c r="DVE377" s="3"/>
      <c r="DVF377" s="3"/>
      <c r="DVG377" s="3"/>
      <c r="DVH377" s="3"/>
      <c r="DVI377" s="3"/>
      <c r="DVJ377" s="3"/>
      <c r="DVK377" s="3"/>
      <c r="DVL377" s="3"/>
      <c r="DVM377" s="3"/>
      <c r="DVN377" s="3"/>
      <c r="DVO377" s="3"/>
      <c r="DVP377" s="3"/>
      <c r="DVQ377" s="3"/>
      <c r="DVR377" s="3"/>
      <c r="DVS377" s="3"/>
      <c r="DVT377" s="3"/>
      <c r="DVU377" s="3"/>
      <c r="DVV377" s="3"/>
      <c r="DVW377" s="3"/>
      <c r="DVX377" s="3"/>
      <c r="DVY377" s="3"/>
      <c r="DVZ377" s="3"/>
      <c r="DWA377" s="3"/>
      <c r="DWB377" s="3"/>
      <c r="DWC377" s="3"/>
      <c r="DWD377" s="3"/>
      <c r="DWE377" s="3"/>
      <c r="DWF377" s="3"/>
      <c r="DWG377" s="3"/>
      <c r="DWH377" s="3"/>
      <c r="DWI377" s="3"/>
      <c r="DWJ377" s="3"/>
      <c r="DWK377" s="3"/>
      <c r="DWL377" s="3"/>
      <c r="DWM377" s="3"/>
      <c r="DWN377" s="3"/>
      <c r="DWO377" s="3"/>
      <c r="DWP377" s="3"/>
      <c r="DWQ377" s="3"/>
      <c r="DWR377" s="3"/>
      <c r="DWS377" s="3"/>
      <c r="DWT377" s="3"/>
      <c r="DWU377" s="3"/>
      <c r="DWV377" s="3"/>
      <c r="DWW377" s="3"/>
      <c r="DWX377" s="3"/>
      <c r="DWY377" s="3"/>
      <c r="DWZ377" s="3"/>
      <c r="DXA377" s="3"/>
      <c r="DXB377" s="3"/>
      <c r="DXC377" s="3"/>
      <c r="DXD377" s="3"/>
      <c r="DXE377" s="3"/>
      <c r="DXF377" s="3"/>
      <c r="DXG377" s="3"/>
      <c r="DXH377" s="3"/>
      <c r="DXI377" s="3"/>
      <c r="DXJ377" s="3"/>
      <c r="DXK377" s="3"/>
      <c r="DXL377" s="3"/>
      <c r="DXM377" s="3"/>
      <c r="DXN377" s="3"/>
      <c r="DXO377" s="3"/>
      <c r="DXP377" s="3"/>
      <c r="DXQ377" s="3"/>
      <c r="DXR377" s="3"/>
      <c r="DXS377" s="3"/>
      <c r="DXT377" s="3"/>
      <c r="DXU377" s="3"/>
      <c r="DXV377" s="3"/>
      <c r="DXW377" s="3"/>
      <c r="DXX377" s="3"/>
      <c r="DXY377" s="3"/>
      <c r="DXZ377" s="3"/>
      <c r="DYA377" s="3"/>
      <c r="DYB377" s="3"/>
      <c r="DYC377" s="3"/>
      <c r="DYD377" s="3"/>
      <c r="DYE377" s="3"/>
      <c r="DYF377" s="3"/>
      <c r="DYG377" s="3"/>
      <c r="DYH377" s="3"/>
      <c r="DYI377" s="3"/>
      <c r="DYJ377" s="3"/>
      <c r="DYK377" s="3"/>
      <c r="DYL377" s="3"/>
      <c r="DYM377" s="3"/>
      <c r="DYN377" s="3"/>
      <c r="DYO377" s="3"/>
      <c r="DYP377" s="3"/>
      <c r="DYQ377" s="3"/>
      <c r="DYR377" s="3"/>
      <c r="DYS377" s="3"/>
      <c r="DYT377" s="3"/>
      <c r="DYU377" s="3"/>
      <c r="DYV377" s="3"/>
      <c r="DYW377" s="3"/>
      <c r="DYX377" s="3"/>
      <c r="DYY377" s="3"/>
      <c r="DYZ377" s="3"/>
      <c r="DZA377" s="3"/>
      <c r="DZB377" s="3"/>
      <c r="DZC377" s="3"/>
      <c r="DZD377" s="3"/>
      <c r="DZE377" s="3"/>
      <c r="DZF377" s="3"/>
      <c r="DZG377" s="3"/>
      <c r="DZH377" s="3"/>
      <c r="DZI377" s="3"/>
      <c r="DZJ377" s="3"/>
      <c r="DZK377" s="3"/>
      <c r="DZL377" s="3"/>
      <c r="DZM377" s="3"/>
      <c r="DZN377" s="3"/>
      <c r="DZO377" s="3"/>
      <c r="DZP377" s="3"/>
      <c r="DZQ377" s="3"/>
      <c r="DZR377" s="3"/>
      <c r="DZS377" s="3"/>
      <c r="DZT377" s="3"/>
      <c r="DZU377" s="3"/>
      <c r="DZV377" s="3"/>
      <c r="DZW377" s="3"/>
      <c r="DZX377" s="3"/>
      <c r="DZY377" s="3"/>
      <c r="DZZ377" s="3"/>
      <c r="EAA377" s="3"/>
      <c r="EAB377" s="3"/>
      <c r="EAC377" s="3"/>
      <c r="EAD377" s="3"/>
      <c r="EAE377" s="3"/>
      <c r="EAF377" s="3"/>
      <c r="EAG377" s="3"/>
      <c r="EAH377" s="3"/>
      <c r="EAI377" s="3"/>
      <c r="EAJ377" s="3"/>
      <c r="EAK377" s="3"/>
      <c r="EAL377" s="3"/>
      <c r="EAM377" s="3"/>
      <c r="EAN377" s="3"/>
      <c r="EAO377" s="3"/>
      <c r="EAP377" s="3"/>
      <c r="EAQ377" s="3"/>
      <c r="EAR377" s="3"/>
      <c r="EAS377" s="3"/>
      <c r="EAT377" s="3"/>
      <c r="EAU377" s="3"/>
      <c r="EAV377" s="3"/>
      <c r="EAW377" s="3"/>
      <c r="EAX377" s="3"/>
      <c r="EAY377" s="3"/>
      <c r="EAZ377" s="3"/>
      <c r="EBA377" s="3"/>
      <c r="EBB377" s="3"/>
      <c r="EBC377" s="3"/>
      <c r="EBD377" s="3"/>
      <c r="EBE377" s="3"/>
      <c r="EBF377" s="3"/>
      <c r="EBG377" s="3"/>
      <c r="EBH377" s="3"/>
      <c r="EBI377" s="3"/>
      <c r="EBJ377" s="3"/>
      <c r="EBK377" s="3"/>
      <c r="EBL377" s="3"/>
      <c r="EBM377" s="3"/>
      <c r="EBN377" s="3"/>
      <c r="EBO377" s="3"/>
      <c r="EBP377" s="3"/>
      <c r="EBQ377" s="3"/>
      <c r="EBR377" s="3"/>
      <c r="EBS377" s="3"/>
      <c r="EBT377" s="3"/>
      <c r="EBU377" s="3"/>
      <c r="EBV377" s="3"/>
      <c r="EBW377" s="3"/>
      <c r="EBX377" s="3"/>
      <c r="EBY377" s="3"/>
      <c r="EBZ377" s="3"/>
      <c r="ECA377" s="3"/>
      <c r="ECB377" s="3"/>
      <c r="ECC377" s="3"/>
      <c r="ECD377" s="3"/>
      <c r="ECE377" s="3"/>
      <c r="ECF377" s="3"/>
      <c r="ECG377" s="3"/>
      <c r="ECH377" s="3"/>
      <c r="ECI377" s="3"/>
      <c r="ECJ377" s="3"/>
      <c r="ECK377" s="3"/>
      <c r="ECL377" s="3"/>
      <c r="ECM377" s="3"/>
      <c r="ECN377" s="3"/>
      <c r="ECO377" s="3"/>
      <c r="ECP377" s="3"/>
      <c r="ECQ377" s="3"/>
      <c r="ECR377" s="3"/>
      <c r="ECS377" s="3"/>
      <c r="ECT377" s="3"/>
      <c r="ECU377" s="3"/>
      <c r="ECV377" s="3"/>
      <c r="ECW377" s="3"/>
      <c r="ECX377" s="3"/>
      <c r="ECY377" s="3"/>
      <c r="ECZ377" s="3"/>
      <c r="EDA377" s="3"/>
      <c r="EDB377" s="3"/>
      <c r="EDC377" s="3"/>
      <c r="EDD377" s="3"/>
      <c r="EDE377" s="3"/>
      <c r="EDF377" s="3"/>
      <c r="EDG377" s="3"/>
      <c r="EDH377" s="3"/>
      <c r="EDI377" s="3"/>
      <c r="EDJ377" s="3"/>
      <c r="EDK377" s="3"/>
      <c r="EDL377" s="3"/>
      <c r="EDM377" s="3"/>
      <c r="EDN377" s="3"/>
      <c r="EDO377" s="3"/>
      <c r="EDP377" s="3"/>
      <c r="EDQ377" s="3"/>
      <c r="EDR377" s="3"/>
      <c r="EDS377" s="3"/>
      <c r="EDT377" s="3"/>
      <c r="EDU377" s="3"/>
      <c r="EDV377" s="3"/>
      <c r="EDW377" s="3"/>
      <c r="EDX377" s="3"/>
      <c r="EDY377" s="3"/>
      <c r="EDZ377" s="3"/>
      <c r="EEA377" s="3"/>
      <c r="EEB377" s="3"/>
      <c r="EEC377" s="3"/>
      <c r="EED377" s="3"/>
      <c r="EEE377" s="3"/>
      <c r="EEF377" s="3"/>
      <c r="EEG377" s="3"/>
      <c r="EEH377" s="3"/>
      <c r="EEI377" s="3"/>
      <c r="EEJ377" s="3"/>
      <c r="EEK377" s="3"/>
      <c r="EEL377" s="3"/>
      <c r="EEM377" s="3"/>
      <c r="EEN377" s="3"/>
      <c r="EEO377" s="3"/>
      <c r="EEP377" s="3"/>
      <c r="EEQ377" s="3"/>
      <c r="EER377" s="3"/>
      <c r="EES377" s="3"/>
      <c r="EET377" s="3"/>
      <c r="EEU377" s="3"/>
      <c r="EEV377" s="3"/>
      <c r="EEW377" s="3"/>
      <c r="EEX377" s="3"/>
      <c r="EEY377" s="3"/>
      <c r="EEZ377" s="3"/>
      <c r="EFA377" s="3"/>
      <c r="EFB377" s="3"/>
      <c r="EFC377" s="3"/>
      <c r="EFD377" s="3"/>
      <c r="EFE377" s="3"/>
      <c r="EFF377" s="3"/>
      <c r="EFG377" s="3"/>
      <c r="EFH377" s="3"/>
      <c r="EFI377" s="3"/>
      <c r="EFJ377" s="3"/>
      <c r="EFK377" s="3"/>
      <c r="EFL377" s="3"/>
      <c r="EFM377" s="3"/>
      <c r="EFN377" s="3"/>
      <c r="EFO377" s="3"/>
      <c r="EFP377" s="3"/>
      <c r="EFQ377" s="3"/>
      <c r="EFR377" s="3"/>
      <c r="EFS377" s="3"/>
      <c r="EFT377" s="3"/>
      <c r="EFU377" s="3"/>
      <c r="EFV377" s="3"/>
      <c r="EFW377" s="3"/>
      <c r="EFX377" s="3"/>
      <c r="EFY377" s="3"/>
      <c r="EFZ377" s="3"/>
      <c r="EGA377" s="3"/>
      <c r="EGB377" s="3"/>
      <c r="EGC377" s="3"/>
      <c r="EGD377" s="3"/>
      <c r="EGE377" s="3"/>
      <c r="EGF377" s="3"/>
      <c r="EGG377" s="3"/>
      <c r="EGH377" s="3"/>
      <c r="EGI377" s="3"/>
      <c r="EGJ377" s="3"/>
      <c r="EGK377" s="3"/>
      <c r="EGL377" s="3"/>
      <c r="EGM377" s="3"/>
      <c r="EGN377" s="3"/>
      <c r="EGO377" s="3"/>
      <c r="EGP377" s="3"/>
      <c r="EGQ377" s="3"/>
      <c r="EGR377" s="3"/>
      <c r="EGS377" s="3"/>
      <c r="EGT377" s="3"/>
      <c r="EGU377" s="3"/>
      <c r="EGV377" s="3"/>
      <c r="EGW377" s="3"/>
      <c r="EGX377" s="3"/>
      <c r="EGY377" s="3"/>
      <c r="EGZ377" s="3"/>
      <c r="EHA377" s="3"/>
      <c r="EHB377" s="3"/>
      <c r="EHC377" s="3"/>
      <c r="EHD377" s="3"/>
      <c r="EHE377" s="3"/>
      <c r="EHF377" s="3"/>
      <c r="EHG377" s="3"/>
      <c r="EHH377" s="3"/>
      <c r="EHI377" s="3"/>
      <c r="EHJ377" s="3"/>
      <c r="EHK377" s="3"/>
      <c r="EHL377" s="3"/>
      <c r="EHM377" s="3"/>
      <c r="EHN377" s="3"/>
      <c r="EHO377" s="3"/>
      <c r="EHP377" s="3"/>
      <c r="EHQ377" s="3"/>
      <c r="EHR377" s="3"/>
      <c r="EHS377" s="3"/>
      <c r="EHT377" s="3"/>
      <c r="EHU377" s="3"/>
      <c r="EHV377" s="3"/>
      <c r="EHW377" s="3"/>
      <c r="EHX377" s="3"/>
      <c r="EHY377" s="3"/>
      <c r="EHZ377" s="3"/>
      <c r="EIA377" s="3"/>
      <c r="EIB377" s="3"/>
      <c r="EIC377" s="3"/>
      <c r="EID377" s="3"/>
      <c r="EIE377" s="3"/>
      <c r="EIF377" s="3"/>
      <c r="EIG377" s="3"/>
      <c r="EIH377" s="3"/>
      <c r="EII377" s="3"/>
      <c r="EIJ377" s="3"/>
      <c r="EIK377" s="3"/>
      <c r="EIL377" s="3"/>
      <c r="EIM377" s="3"/>
      <c r="EIN377" s="3"/>
      <c r="EIO377" s="3"/>
      <c r="EIP377" s="3"/>
      <c r="EIQ377" s="3"/>
      <c r="EIR377" s="3"/>
      <c r="EIS377" s="3"/>
      <c r="EIT377" s="3"/>
      <c r="EIU377" s="3"/>
      <c r="EIV377" s="3"/>
      <c r="EIW377" s="3"/>
      <c r="EIX377" s="3"/>
      <c r="EIY377" s="3"/>
      <c r="EIZ377" s="3"/>
      <c r="EJA377" s="3"/>
      <c r="EJB377" s="3"/>
      <c r="EJC377" s="3"/>
      <c r="EJD377" s="3"/>
      <c r="EJE377" s="3"/>
      <c r="EJF377" s="3"/>
      <c r="EJG377" s="3"/>
      <c r="EJH377" s="3"/>
      <c r="EJI377" s="3"/>
      <c r="EJJ377" s="3"/>
      <c r="EJK377" s="3"/>
      <c r="EJL377" s="3"/>
      <c r="EJM377" s="3"/>
      <c r="EJN377" s="3"/>
      <c r="EJO377" s="3"/>
      <c r="EJP377" s="3"/>
      <c r="EJQ377" s="3"/>
      <c r="EJR377" s="3"/>
      <c r="EJS377" s="3"/>
      <c r="EJT377" s="3"/>
      <c r="EJU377" s="3"/>
      <c r="EJV377" s="3"/>
      <c r="EJW377" s="3"/>
      <c r="EJX377" s="3"/>
      <c r="EJY377" s="3"/>
      <c r="EJZ377" s="3"/>
      <c r="EKA377" s="3"/>
      <c r="EKB377" s="3"/>
      <c r="EKC377" s="3"/>
      <c r="EKD377" s="3"/>
      <c r="EKE377" s="3"/>
      <c r="EKF377" s="3"/>
      <c r="EKG377" s="3"/>
      <c r="EKH377" s="3"/>
      <c r="EKI377" s="3"/>
      <c r="EKJ377" s="3"/>
      <c r="EKK377" s="3"/>
      <c r="EKL377" s="3"/>
      <c r="EKM377" s="3"/>
      <c r="EKN377" s="3"/>
      <c r="EKO377" s="3"/>
      <c r="EKP377" s="3"/>
      <c r="EKQ377" s="3"/>
      <c r="EKR377" s="3"/>
      <c r="EKS377" s="3"/>
      <c r="EKT377" s="3"/>
      <c r="EKU377" s="3"/>
      <c r="EKV377" s="3"/>
      <c r="EKW377" s="3"/>
      <c r="EKX377" s="3"/>
      <c r="EKY377" s="3"/>
      <c r="EKZ377" s="3"/>
      <c r="ELA377" s="3"/>
      <c r="ELB377" s="3"/>
      <c r="ELC377" s="3"/>
      <c r="ELD377" s="3"/>
      <c r="ELE377" s="3"/>
      <c r="ELF377" s="3"/>
      <c r="ELG377" s="3"/>
      <c r="ELH377" s="3"/>
      <c r="ELI377" s="3"/>
      <c r="ELJ377" s="3"/>
      <c r="ELK377" s="3"/>
      <c r="ELL377" s="3"/>
      <c r="ELM377" s="3"/>
      <c r="ELN377" s="3"/>
      <c r="ELO377" s="3"/>
      <c r="ELP377" s="3"/>
      <c r="ELQ377" s="3"/>
      <c r="ELR377" s="3"/>
      <c r="ELS377" s="3"/>
      <c r="ELT377" s="3"/>
      <c r="ELU377" s="3"/>
      <c r="ELV377" s="3"/>
      <c r="ELW377" s="3"/>
      <c r="ELX377" s="3"/>
      <c r="ELY377" s="3"/>
      <c r="ELZ377" s="3"/>
      <c r="EMA377" s="3"/>
      <c r="EMB377" s="3"/>
      <c r="EMC377" s="3"/>
      <c r="EMD377" s="3"/>
      <c r="EME377" s="3"/>
      <c r="EMF377" s="3"/>
      <c r="EMG377" s="3"/>
      <c r="EMH377" s="3"/>
      <c r="EMI377" s="3"/>
      <c r="EMJ377" s="3"/>
      <c r="EMK377" s="3"/>
      <c r="EML377" s="3"/>
      <c r="EMM377" s="3"/>
      <c r="EMN377" s="3"/>
      <c r="EMO377" s="3"/>
      <c r="EMP377" s="3"/>
      <c r="EMQ377" s="3"/>
      <c r="EMR377" s="3"/>
      <c r="EMS377" s="3"/>
      <c r="EMT377" s="3"/>
      <c r="EMU377" s="3"/>
      <c r="EMV377" s="3"/>
      <c r="EMW377" s="3"/>
      <c r="EMX377" s="3"/>
      <c r="EMY377" s="3"/>
      <c r="EMZ377" s="3"/>
      <c r="ENA377" s="3"/>
      <c r="ENB377" s="3"/>
      <c r="ENC377" s="3"/>
      <c r="END377" s="3"/>
      <c r="ENE377" s="3"/>
      <c r="ENF377" s="3"/>
      <c r="ENG377" s="3"/>
      <c r="ENH377" s="3"/>
      <c r="ENI377" s="3"/>
      <c r="ENJ377" s="3"/>
      <c r="ENK377" s="3"/>
      <c r="ENL377" s="3"/>
      <c r="ENM377" s="3"/>
      <c r="ENN377" s="3"/>
      <c r="ENO377" s="3"/>
      <c r="ENP377" s="3"/>
      <c r="ENQ377" s="3"/>
      <c r="ENR377" s="3"/>
      <c r="ENS377" s="3"/>
      <c r="ENT377" s="3"/>
      <c r="ENU377" s="3"/>
      <c r="ENV377" s="3"/>
      <c r="ENW377" s="3"/>
      <c r="ENX377" s="3"/>
      <c r="ENY377" s="3"/>
      <c r="ENZ377" s="3"/>
      <c r="EOA377" s="3"/>
      <c r="EOB377" s="3"/>
      <c r="EOC377" s="3"/>
      <c r="EOD377" s="3"/>
      <c r="EOE377" s="3"/>
      <c r="EOF377" s="3"/>
      <c r="EOG377" s="3"/>
      <c r="EOH377" s="3"/>
      <c r="EOI377" s="3"/>
      <c r="EOJ377" s="3"/>
      <c r="EOK377" s="3"/>
      <c r="EOL377" s="3"/>
      <c r="EOM377" s="3"/>
      <c r="EON377" s="3"/>
      <c r="EOO377" s="3"/>
      <c r="EOP377" s="3"/>
      <c r="EOQ377" s="3"/>
      <c r="EOR377" s="3"/>
      <c r="EOS377" s="3"/>
      <c r="EOT377" s="3"/>
      <c r="EOU377" s="3"/>
      <c r="EOV377" s="3"/>
      <c r="EOW377" s="3"/>
      <c r="EOX377" s="3"/>
      <c r="EOY377" s="3"/>
      <c r="EOZ377" s="3"/>
      <c r="EPA377" s="3"/>
      <c r="EPB377" s="3"/>
      <c r="EPC377" s="3"/>
      <c r="EPD377" s="3"/>
      <c r="EPE377" s="3"/>
      <c r="EPF377" s="3"/>
      <c r="EPG377" s="3"/>
      <c r="EPH377" s="3"/>
      <c r="EPI377" s="3"/>
      <c r="EPJ377" s="3"/>
      <c r="EPK377" s="3"/>
      <c r="EPL377" s="3"/>
      <c r="EPM377" s="3"/>
      <c r="EPN377" s="3"/>
      <c r="EPO377" s="3"/>
      <c r="EPP377" s="3"/>
      <c r="EPQ377" s="3"/>
      <c r="EPR377" s="3"/>
      <c r="EPS377" s="3"/>
      <c r="EPT377" s="3"/>
      <c r="EPU377" s="3"/>
      <c r="EPV377" s="3"/>
      <c r="EPW377" s="3"/>
      <c r="EPX377" s="3"/>
      <c r="EPY377" s="3"/>
      <c r="EPZ377" s="3"/>
      <c r="EQA377" s="3"/>
      <c r="EQB377" s="3"/>
      <c r="EQC377" s="3"/>
      <c r="EQD377" s="3"/>
      <c r="EQE377" s="3"/>
      <c r="EQF377" s="3"/>
      <c r="EQG377" s="3"/>
      <c r="EQH377" s="3"/>
      <c r="EQI377" s="3"/>
      <c r="EQJ377" s="3"/>
      <c r="EQK377" s="3"/>
      <c r="EQL377" s="3"/>
      <c r="EQM377" s="3"/>
      <c r="EQN377" s="3"/>
      <c r="EQO377" s="3"/>
      <c r="EQP377" s="3"/>
      <c r="EQQ377" s="3"/>
      <c r="EQR377" s="3"/>
      <c r="EQS377" s="3"/>
      <c r="EQT377" s="3"/>
      <c r="EQU377" s="3"/>
      <c r="EQV377" s="3"/>
      <c r="EQW377" s="3"/>
      <c r="EQX377" s="3"/>
      <c r="EQY377" s="3"/>
      <c r="EQZ377" s="3"/>
      <c r="ERA377" s="3"/>
      <c r="ERB377" s="3"/>
      <c r="ERC377" s="3"/>
      <c r="ERD377" s="3"/>
      <c r="ERE377" s="3"/>
      <c r="ERF377" s="3"/>
      <c r="ERG377" s="3"/>
      <c r="ERH377" s="3"/>
      <c r="ERI377" s="3"/>
      <c r="ERJ377" s="3"/>
      <c r="ERK377" s="3"/>
      <c r="ERL377" s="3"/>
      <c r="ERM377" s="3"/>
      <c r="ERN377" s="3"/>
      <c r="ERO377" s="3"/>
      <c r="ERP377" s="3"/>
      <c r="ERQ377" s="3"/>
      <c r="ERR377" s="3"/>
      <c r="ERS377" s="3"/>
      <c r="ERT377" s="3"/>
      <c r="ERU377" s="3"/>
      <c r="ERV377" s="3"/>
      <c r="ERW377" s="3"/>
      <c r="ERX377" s="3"/>
      <c r="ERY377" s="3"/>
      <c r="ERZ377" s="3"/>
      <c r="ESA377" s="3"/>
      <c r="ESB377" s="3"/>
      <c r="ESC377" s="3"/>
      <c r="ESD377" s="3"/>
      <c r="ESE377" s="3"/>
      <c r="ESF377" s="3"/>
      <c r="ESG377" s="3"/>
      <c r="ESH377" s="3"/>
      <c r="ESI377" s="3"/>
      <c r="ESJ377" s="3"/>
      <c r="ESK377" s="3"/>
      <c r="ESL377" s="3"/>
      <c r="ESM377" s="3"/>
      <c r="ESN377" s="3"/>
      <c r="ESO377" s="3"/>
      <c r="ESP377" s="3"/>
      <c r="ESQ377" s="3"/>
      <c r="ESR377" s="3"/>
      <c r="ESS377" s="3"/>
      <c r="EST377" s="3"/>
      <c r="ESU377" s="3"/>
      <c r="ESV377" s="3"/>
      <c r="ESW377" s="3"/>
      <c r="ESX377" s="3"/>
      <c r="ESY377" s="3"/>
      <c r="ESZ377" s="3"/>
      <c r="ETA377" s="3"/>
      <c r="ETB377" s="3"/>
      <c r="ETC377" s="3"/>
      <c r="ETD377" s="3"/>
      <c r="ETE377" s="3"/>
      <c r="ETF377" s="3"/>
      <c r="ETG377" s="3"/>
      <c r="ETH377" s="3"/>
      <c r="ETI377" s="3"/>
      <c r="ETJ377" s="3"/>
      <c r="ETK377" s="3"/>
      <c r="ETL377" s="3"/>
      <c r="ETM377" s="3"/>
      <c r="ETN377" s="3"/>
      <c r="ETO377" s="3"/>
      <c r="ETP377" s="3"/>
      <c r="ETQ377" s="3"/>
      <c r="ETR377" s="3"/>
      <c r="ETS377" s="3"/>
      <c r="ETT377" s="3"/>
      <c r="ETU377" s="3"/>
      <c r="ETV377" s="3"/>
      <c r="ETW377" s="3"/>
      <c r="ETX377" s="3"/>
      <c r="ETY377" s="3"/>
      <c r="ETZ377" s="3"/>
      <c r="EUA377" s="3"/>
      <c r="EUB377" s="3"/>
      <c r="EUC377" s="3"/>
      <c r="EUD377" s="3"/>
      <c r="EUE377" s="3"/>
      <c r="EUF377" s="3"/>
      <c r="EUG377" s="3"/>
      <c r="EUH377" s="3"/>
      <c r="EUI377" s="3"/>
      <c r="EUJ377" s="3"/>
      <c r="EUK377" s="3"/>
      <c r="EUL377" s="3"/>
      <c r="EUM377" s="3"/>
      <c r="EUN377" s="3"/>
      <c r="EUO377" s="3"/>
      <c r="EUP377" s="3"/>
      <c r="EUQ377" s="3"/>
      <c r="EUR377" s="3"/>
      <c r="EUS377" s="3"/>
      <c r="EUT377" s="3"/>
      <c r="EUU377" s="3"/>
      <c r="EUV377" s="3"/>
      <c r="EUW377" s="3"/>
      <c r="EUX377" s="3"/>
      <c r="EUY377" s="3"/>
      <c r="EUZ377" s="3"/>
      <c r="EVA377" s="3"/>
      <c r="EVB377" s="3"/>
      <c r="EVC377" s="3"/>
      <c r="EVD377" s="3"/>
      <c r="EVE377" s="3"/>
      <c r="EVF377" s="3"/>
      <c r="EVG377" s="3"/>
      <c r="EVH377" s="3"/>
      <c r="EVI377" s="3"/>
      <c r="EVJ377" s="3"/>
      <c r="EVK377" s="3"/>
      <c r="EVL377" s="3"/>
      <c r="EVM377" s="3"/>
      <c r="EVN377" s="3"/>
      <c r="EVO377" s="3"/>
      <c r="EVP377" s="3"/>
      <c r="EVQ377" s="3"/>
      <c r="EVR377" s="3"/>
      <c r="EVS377" s="3"/>
      <c r="EVT377" s="3"/>
      <c r="EVU377" s="3"/>
      <c r="EVV377" s="3"/>
      <c r="EVW377" s="3"/>
      <c r="EVX377" s="3"/>
      <c r="EVY377" s="3"/>
      <c r="EVZ377" s="3"/>
      <c r="EWA377" s="3"/>
      <c r="EWB377" s="3"/>
      <c r="EWC377" s="3"/>
      <c r="EWD377" s="3"/>
      <c r="EWE377" s="3"/>
      <c r="EWF377" s="3"/>
      <c r="EWG377" s="3"/>
      <c r="EWH377" s="3"/>
      <c r="EWI377" s="3"/>
      <c r="EWJ377" s="3"/>
      <c r="EWK377" s="3"/>
      <c r="EWL377" s="3"/>
      <c r="EWM377" s="3"/>
      <c r="EWN377" s="3"/>
      <c r="EWO377" s="3"/>
      <c r="EWP377" s="3"/>
      <c r="EWQ377" s="3"/>
      <c r="EWR377" s="3"/>
      <c r="EWS377" s="3"/>
      <c r="EWT377" s="3"/>
      <c r="EWU377" s="3"/>
      <c r="EWV377" s="3"/>
      <c r="EWW377" s="3"/>
      <c r="EWX377" s="3"/>
      <c r="EWY377" s="3"/>
      <c r="EWZ377" s="3"/>
      <c r="EXA377" s="3"/>
      <c r="EXB377" s="3"/>
      <c r="EXC377" s="3"/>
      <c r="EXD377" s="3"/>
      <c r="EXE377" s="3"/>
      <c r="EXF377" s="3"/>
      <c r="EXG377" s="3"/>
      <c r="EXH377" s="3"/>
      <c r="EXI377" s="3"/>
      <c r="EXJ377" s="3"/>
      <c r="EXK377" s="3"/>
      <c r="EXL377" s="3"/>
      <c r="EXM377" s="3"/>
      <c r="EXN377" s="3"/>
      <c r="EXO377" s="3"/>
      <c r="EXP377" s="3"/>
      <c r="EXQ377" s="3"/>
      <c r="EXR377" s="3"/>
      <c r="EXS377" s="3"/>
      <c r="EXT377" s="3"/>
      <c r="EXU377" s="3"/>
      <c r="EXV377" s="3"/>
      <c r="EXW377" s="3"/>
      <c r="EXX377" s="3"/>
      <c r="EXY377" s="3"/>
      <c r="EXZ377" s="3"/>
      <c r="EYA377" s="3"/>
      <c r="EYB377" s="3"/>
      <c r="EYC377" s="3"/>
      <c r="EYD377" s="3"/>
      <c r="EYE377" s="3"/>
      <c r="EYF377" s="3"/>
      <c r="EYG377" s="3"/>
      <c r="EYH377" s="3"/>
      <c r="EYI377" s="3"/>
      <c r="EYJ377" s="3"/>
      <c r="EYK377" s="3"/>
      <c r="EYL377" s="3"/>
      <c r="EYM377" s="3"/>
      <c r="EYN377" s="3"/>
      <c r="EYO377" s="3"/>
      <c r="EYP377" s="3"/>
      <c r="EYQ377" s="3"/>
      <c r="EYR377" s="3"/>
      <c r="EYS377" s="3"/>
      <c r="EYT377" s="3"/>
      <c r="EYU377" s="3"/>
      <c r="EYV377" s="3"/>
      <c r="EYW377" s="3"/>
      <c r="EYX377" s="3"/>
      <c r="EYY377" s="3"/>
      <c r="EYZ377" s="3"/>
      <c r="EZA377" s="3"/>
      <c r="EZB377" s="3"/>
      <c r="EZC377" s="3"/>
      <c r="EZD377" s="3"/>
      <c r="EZE377" s="3"/>
      <c r="EZF377" s="3"/>
      <c r="EZG377" s="3"/>
      <c r="EZH377" s="3"/>
      <c r="EZI377" s="3"/>
      <c r="EZJ377" s="3"/>
      <c r="EZK377" s="3"/>
      <c r="EZL377" s="3"/>
      <c r="EZM377" s="3"/>
      <c r="EZN377" s="3"/>
      <c r="EZO377" s="3"/>
      <c r="EZP377" s="3"/>
      <c r="EZQ377" s="3"/>
      <c r="EZR377" s="3"/>
      <c r="EZS377" s="3"/>
      <c r="EZT377" s="3"/>
      <c r="EZU377" s="3"/>
      <c r="EZV377" s="3"/>
      <c r="EZW377" s="3"/>
      <c r="EZX377" s="3"/>
      <c r="EZY377" s="3"/>
      <c r="EZZ377" s="3"/>
      <c r="FAA377" s="3"/>
      <c r="FAB377" s="3"/>
      <c r="FAC377" s="3"/>
      <c r="FAD377" s="3"/>
      <c r="FAE377" s="3"/>
      <c r="FAF377" s="3"/>
      <c r="FAG377" s="3"/>
      <c r="FAH377" s="3"/>
      <c r="FAI377" s="3"/>
      <c r="FAJ377" s="3"/>
      <c r="FAK377" s="3"/>
      <c r="FAL377" s="3"/>
      <c r="FAM377" s="3"/>
      <c r="FAN377" s="3"/>
      <c r="FAO377" s="3"/>
      <c r="FAP377" s="3"/>
      <c r="FAQ377" s="3"/>
      <c r="FAR377" s="3"/>
      <c r="FAS377" s="3"/>
      <c r="FAT377" s="3"/>
      <c r="FAU377" s="3"/>
      <c r="FAV377" s="3"/>
      <c r="FAW377" s="3"/>
      <c r="FAX377" s="3"/>
      <c r="FAY377" s="3"/>
      <c r="FAZ377" s="3"/>
      <c r="FBA377" s="3"/>
      <c r="FBB377" s="3"/>
      <c r="FBC377" s="3"/>
      <c r="FBD377" s="3"/>
      <c r="FBE377" s="3"/>
      <c r="FBF377" s="3"/>
      <c r="FBG377" s="3"/>
      <c r="FBH377" s="3"/>
      <c r="FBI377" s="3"/>
      <c r="FBJ377" s="3"/>
      <c r="FBK377" s="3"/>
      <c r="FBL377" s="3"/>
      <c r="FBM377" s="3"/>
      <c r="FBN377" s="3"/>
      <c r="FBO377" s="3"/>
      <c r="FBP377" s="3"/>
      <c r="FBQ377" s="3"/>
      <c r="FBR377" s="3"/>
      <c r="FBS377" s="3"/>
      <c r="FBT377" s="3"/>
      <c r="FBU377" s="3"/>
      <c r="FBV377" s="3"/>
      <c r="FBW377" s="3"/>
      <c r="FBX377" s="3"/>
      <c r="FBY377" s="3"/>
      <c r="FBZ377" s="3"/>
      <c r="FCA377" s="3"/>
      <c r="FCB377" s="3"/>
      <c r="FCC377" s="3"/>
      <c r="FCD377" s="3"/>
      <c r="FCE377" s="3"/>
      <c r="FCF377" s="3"/>
      <c r="FCG377" s="3"/>
      <c r="FCH377" s="3"/>
      <c r="FCI377" s="3"/>
      <c r="FCJ377" s="3"/>
      <c r="FCK377" s="3"/>
      <c r="FCL377" s="3"/>
      <c r="FCM377" s="3"/>
      <c r="FCN377" s="3"/>
      <c r="FCO377" s="3"/>
      <c r="FCP377" s="3"/>
      <c r="FCQ377" s="3"/>
      <c r="FCR377" s="3"/>
      <c r="FCS377" s="3"/>
      <c r="FCT377" s="3"/>
      <c r="FCU377" s="3"/>
      <c r="FCV377" s="3"/>
      <c r="FCW377" s="3"/>
      <c r="FCX377" s="3"/>
      <c r="FCY377" s="3"/>
      <c r="FCZ377" s="3"/>
      <c r="FDA377" s="3"/>
      <c r="FDB377" s="3"/>
      <c r="FDC377" s="3"/>
      <c r="FDD377" s="3"/>
      <c r="FDE377" s="3"/>
      <c r="FDF377" s="3"/>
      <c r="FDG377" s="3"/>
      <c r="FDH377" s="3"/>
      <c r="FDI377" s="3"/>
      <c r="FDJ377" s="3"/>
      <c r="FDK377" s="3"/>
      <c r="FDL377" s="3"/>
      <c r="FDM377" s="3"/>
      <c r="FDN377" s="3"/>
      <c r="FDO377" s="3"/>
      <c r="FDP377" s="3"/>
      <c r="FDQ377" s="3"/>
      <c r="FDR377" s="3"/>
      <c r="FDS377" s="3"/>
      <c r="FDT377" s="3"/>
      <c r="FDU377" s="3"/>
      <c r="FDV377" s="3"/>
      <c r="FDW377" s="3"/>
      <c r="FDX377" s="3"/>
      <c r="FDY377" s="3"/>
      <c r="FDZ377" s="3"/>
      <c r="FEA377" s="3"/>
      <c r="FEB377" s="3"/>
      <c r="FEC377" s="3"/>
      <c r="FED377" s="3"/>
      <c r="FEE377" s="3"/>
      <c r="FEF377" s="3"/>
      <c r="FEG377" s="3"/>
      <c r="FEH377" s="3"/>
      <c r="FEI377" s="3"/>
      <c r="FEJ377" s="3"/>
      <c r="FEK377" s="3"/>
      <c r="FEL377" s="3"/>
      <c r="FEM377" s="3"/>
      <c r="FEN377" s="3"/>
      <c r="FEO377" s="3"/>
      <c r="FEP377" s="3"/>
      <c r="FEQ377" s="3"/>
      <c r="FER377" s="3"/>
      <c r="FES377" s="3"/>
      <c r="FET377" s="3"/>
      <c r="FEU377" s="3"/>
      <c r="FEV377" s="3"/>
      <c r="FEW377" s="3"/>
      <c r="FEX377" s="3"/>
      <c r="FEY377" s="3"/>
      <c r="FEZ377" s="3"/>
      <c r="FFA377" s="3"/>
      <c r="FFB377" s="3"/>
      <c r="FFC377" s="3"/>
      <c r="FFD377" s="3"/>
      <c r="FFE377" s="3"/>
      <c r="FFF377" s="3"/>
      <c r="FFG377" s="3"/>
      <c r="FFH377" s="3"/>
      <c r="FFI377" s="3"/>
      <c r="FFJ377" s="3"/>
      <c r="FFK377" s="3"/>
      <c r="FFL377" s="3"/>
      <c r="FFM377" s="3"/>
      <c r="FFN377" s="3"/>
      <c r="FFO377" s="3"/>
      <c r="FFP377" s="3"/>
      <c r="FFQ377" s="3"/>
      <c r="FFR377" s="3"/>
      <c r="FFS377" s="3"/>
      <c r="FFT377" s="3"/>
      <c r="FFU377" s="3"/>
      <c r="FFV377" s="3"/>
      <c r="FFW377" s="3"/>
      <c r="FFX377" s="3"/>
      <c r="FFY377" s="3"/>
      <c r="FFZ377" s="3"/>
      <c r="FGA377" s="3"/>
      <c r="FGB377" s="3"/>
      <c r="FGC377" s="3"/>
      <c r="FGD377" s="3"/>
      <c r="FGE377" s="3"/>
      <c r="FGF377" s="3"/>
      <c r="FGG377" s="3"/>
      <c r="FGH377" s="3"/>
      <c r="FGI377" s="3"/>
      <c r="FGJ377" s="3"/>
      <c r="FGK377" s="3"/>
      <c r="FGL377" s="3"/>
      <c r="FGM377" s="3"/>
      <c r="FGN377" s="3"/>
      <c r="FGO377" s="3"/>
      <c r="FGP377" s="3"/>
      <c r="FGQ377" s="3"/>
      <c r="FGR377" s="3"/>
      <c r="FGS377" s="3"/>
      <c r="FGT377" s="3"/>
      <c r="FGU377" s="3"/>
      <c r="FGV377" s="3"/>
      <c r="FGW377" s="3"/>
      <c r="FGX377" s="3"/>
      <c r="FGY377" s="3"/>
      <c r="FGZ377" s="3"/>
      <c r="FHA377" s="3"/>
      <c r="FHB377" s="3"/>
      <c r="FHC377" s="3"/>
      <c r="FHD377" s="3"/>
      <c r="FHE377" s="3"/>
      <c r="FHF377" s="3"/>
      <c r="FHG377" s="3"/>
      <c r="FHH377" s="3"/>
      <c r="FHI377" s="3"/>
      <c r="FHJ377" s="3"/>
      <c r="FHK377" s="3"/>
      <c r="FHL377" s="3"/>
      <c r="FHM377" s="3"/>
      <c r="FHN377" s="3"/>
      <c r="FHO377" s="3"/>
      <c r="FHP377" s="3"/>
      <c r="FHQ377" s="3"/>
      <c r="FHR377" s="3"/>
      <c r="FHS377" s="3"/>
      <c r="FHT377" s="3"/>
      <c r="FHU377" s="3"/>
      <c r="FHV377" s="3"/>
      <c r="FHW377" s="3"/>
      <c r="FHX377" s="3"/>
      <c r="FHY377" s="3"/>
      <c r="FHZ377" s="3"/>
      <c r="FIA377" s="3"/>
      <c r="FIB377" s="3"/>
      <c r="FIC377" s="3"/>
      <c r="FID377" s="3"/>
      <c r="FIE377" s="3"/>
      <c r="FIF377" s="3"/>
      <c r="FIG377" s="3"/>
      <c r="FIH377" s="3"/>
      <c r="FII377" s="3"/>
      <c r="FIJ377" s="3"/>
      <c r="FIK377" s="3"/>
      <c r="FIL377" s="3"/>
      <c r="FIM377" s="3"/>
      <c r="FIN377" s="3"/>
      <c r="FIO377" s="3"/>
      <c r="FIP377" s="3"/>
      <c r="FIQ377" s="3"/>
      <c r="FIR377" s="3"/>
      <c r="FIS377" s="3"/>
      <c r="FIT377" s="3"/>
      <c r="FIU377" s="3"/>
      <c r="FIV377" s="3"/>
      <c r="FIW377" s="3"/>
      <c r="FIX377" s="3"/>
      <c r="FIY377" s="3"/>
      <c r="FIZ377" s="3"/>
      <c r="FJA377" s="3"/>
      <c r="FJB377" s="3"/>
      <c r="FJC377" s="3"/>
      <c r="FJD377" s="3"/>
      <c r="FJE377" s="3"/>
      <c r="FJF377" s="3"/>
      <c r="FJG377" s="3"/>
      <c r="FJH377" s="3"/>
      <c r="FJI377" s="3"/>
      <c r="FJJ377" s="3"/>
      <c r="FJK377" s="3"/>
      <c r="FJL377" s="3"/>
      <c r="FJM377" s="3"/>
      <c r="FJN377" s="3"/>
      <c r="FJO377" s="3"/>
      <c r="FJP377" s="3"/>
      <c r="FJQ377" s="3"/>
      <c r="FJR377" s="3"/>
      <c r="FJS377" s="3"/>
      <c r="FJT377" s="3"/>
      <c r="FJU377" s="3"/>
      <c r="FJV377" s="3"/>
      <c r="FJW377" s="3"/>
      <c r="FJX377" s="3"/>
      <c r="FJY377" s="3"/>
      <c r="FJZ377" s="3"/>
      <c r="FKA377" s="3"/>
      <c r="FKB377" s="3"/>
      <c r="FKC377" s="3"/>
      <c r="FKD377" s="3"/>
      <c r="FKE377" s="3"/>
      <c r="FKF377" s="3"/>
      <c r="FKG377" s="3"/>
      <c r="FKH377" s="3"/>
      <c r="FKI377" s="3"/>
      <c r="FKJ377" s="3"/>
      <c r="FKK377" s="3"/>
      <c r="FKL377" s="3"/>
      <c r="FKM377" s="3"/>
      <c r="FKN377" s="3"/>
      <c r="FKO377" s="3"/>
      <c r="FKP377" s="3"/>
      <c r="FKQ377" s="3"/>
      <c r="FKR377" s="3"/>
      <c r="FKS377" s="3"/>
      <c r="FKT377" s="3"/>
      <c r="FKU377" s="3"/>
      <c r="FKV377" s="3"/>
      <c r="FKW377" s="3"/>
      <c r="FKX377" s="3"/>
      <c r="FKY377" s="3"/>
      <c r="FKZ377" s="3"/>
      <c r="FLA377" s="3"/>
      <c r="FLB377" s="3"/>
      <c r="FLC377" s="3"/>
      <c r="FLD377" s="3"/>
      <c r="FLE377" s="3"/>
      <c r="FLF377" s="3"/>
      <c r="FLG377" s="3"/>
      <c r="FLH377" s="3"/>
      <c r="FLI377" s="3"/>
      <c r="FLJ377" s="3"/>
      <c r="FLK377" s="3"/>
      <c r="FLL377" s="3"/>
      <c r="FLM377" s="3"/>
      <c r="FLN377" s="3"/>
      <c r="FLO377" s="3"/>
      <c r="FLP377" s="3"/>
      <c r="FLQ377" s="3"/>
      <c r="FLR377" s="3"/>
      <c r="FLS377" s="3"/>
      <c r="FLT377" s="3"/>
      <c r="FLU377" s="3"/>
      <c r="FLV377" s="3"/>
      <c r="FLW377" s="3"/>
      <c r="FLX377" s="3"/>
      <c r="FLY377" s="3"/>
      <c r="FLZ377" s="3"/>
      <c r="FMA377" s="3"/>
      <c r="FMB377" s="3"/>
      <c r="FMC377" s="3"/>
      <c r="FMD377" s="3"/>
      <c r="FME377" s="3"/>
      <c r="FMF377" s="3"/>
      <c r="FMG377" s="3"/>
      <c r="FMH377" s="3"/>
      <c r="FMI377" s="3"/>
      <c r="FMJ377" s="3"/>
      <c r="FMK377" s="3"/>
      <c r="FML377" s="3"/>
      <c r="FMM377" s="3"/>
      <c r="FMN377" s="3"/>
      <c r="FMO377" s="3"/>
      <c r="FMP377" s="3"/>
      <c r="FMQ377" s="3"/>
      <c r="FMR377" s="3"/>
      <c r="FMS377" s="3"/>
      <c r="FMT377" s="3"/>
      <c r="FMU377" s="3"/>
      <c r="FMV377" s="3"/>
      <c r="FMW377" s="3"/>
      <c r="FMX377" s="3"/>
      <c r="FMY377" s="3"/>
      <c r="FMZ377" s="3"/>
      <c r="FNA377" s="3"/>
      <c r="FNB377" s="3"/>
      <c r="FNC377" s="3"/>
      <c r="FND377" s="3"/>
      <c r="FNE377" s="3"/>
      <c r="FNF377" s="3"/>
      <c r="FNG377" s="3"/>
      <c r="FNH377" s="3"/>
      <c r="FNI377" s="3"/>
      <c r="FNJ377" s="3"/>
      <c r="FNK377" s="3"/>
      <c r="FNL377" s="3"/>
      <c r="FNM377" s="3"/>
      <c r="FNN377" s="3"/>
      <c r="FNO377" s="3"/>
      <c r="FNP377" s="3"/>
      <c r="FNQ377" s="3"/>
      <c r="FNR377" s="3"/>
      <c r="FNS377" s="3"/>
      <c r="FNT377" s="3"/>
      <c r="FNU377" s="3"/>
      <c r="FNV377" s="3"/>
      <c r="FNW377" s="3"/>
      <c r="FNX377" s="3"/>
      <c r="FNY377" s="3"/>
      <c r="FNZ377" s="3"/>
      <c r="FOA377" s="3"/>
      <c r="FOB377" s="3"/>
      <c r="FOC377" s="3"/>
      <c r="FOD377" s="3"/>
      <c r="FOE377" s="3"/>
      <c r="FOF377" s="3"/>
      <c r="FOG377" s="3"/>
      <c r="FOH377" s="3"/>
      <c r="FOI377" s="3"/>
      <c r="FOJ377" s="3"/>
      <c r="FOK377" s="3"/>
      <c r="FOL377" s="3"/>
      <c r="FOM377" s="3"/>
      <c r="FON377" s="3"/>
      <c r="FOO377" s="3"/>
      <c r="FOP377" s="3"/>
      <c r="FOQ377" s="3"/>
      <c r="FOR377" s="3"/>
      <c r="FOS377" s="3"/>
      <c r="FOT377" s="3"/>
      <c r="FOU377" s="3"/>
      <c r="FOV377" s="3"/>
      <c r="FOW377" s="3"/>
      <c r="FOX377" s="3"/>
      <c r="FOY377" s="3"/>
      <c r="FOZ377" s="3"/>
      <c r="FPA377" s="3"/>
      <c r="FPB377" s="3"/>
      <c r="FPC377" s="3"/>
      <c r="FPD377" s="3"/>
      <c r="FPE377" s="3"/>
      <c r="FPF377" s="3"/>
      <c r="FPG377" s="3"/>
      <c r="FPH377" s="3"/>
      <c r="FPI377" s="3"/>
      <c r="FPJ377" s="3"/>
      <c r="FPK377" s="3"/>
      <c r="FPL377" s="3"/>
      <c r="FPM377" s="3"/>
      <c r="FPN377" s="3"/>
      <c r="FPO377" s="3"/>
      <c r="FPP377" s="3"/>
      <c r="FPQ377" s="3"/>
      <c r="FPR377" s="3"/>
      <c r="FPS377" s="3"/>
      <c r="FPT377" s="3"/>
      <c r="FPU377" s="3"/>
      <c r="FPV377" s="3"/>
      <c r="FPW377" s="3"/>
      <c r="FPX377" s="3"/>
      <c r="FPY377" s="3"/>
      <c r="FPZ377" s="3"/>
      <c r="FQA377" s="3"/>
      <c r="FQB377" s="3"/>
      <c r="FQC377" s="3"/>
      <c r="FQD377" s="3"/>
      <c r="FQE377" s="3"/>
      <c r="FQF377" s="3"/>
      <c r="FQG377" s="3"/>
      <c r="FQH377" s="3"/>
      <c r="FQI377" s="3"/>
      <c r="FQJ377" s="3"/>
      <c r="FQK377" s="3"/>
      <c r="FQL377" s="3"/>
      <c r="FQM377" s="3"/>
      <c r="FQN377" s="3"/>
      <c r="FQO377" s="3"/>
      <c r="FQP377" s="3"/>
      <c r="FQQ377" s="3"/>
      <c r="FQR377" s="3"/>
      <c r="FQS377" s="3"/>
      <c r="FQT377" s="3"/>
      <c r="FQU377" s="3"/>
      <c r="FQV377" s="3"/>
      <c r="FQW377" s="3"/>
      <c r="FQX377" s="3"/>
      <c r="FQY377" s="3"/>
      <c r="FQZ377" s="3"/>
      <c r="FRA377" s="3"/>
      <c r="FRB377" s="3"/>
      <c r="FRC377" s="3"/>
      <c r="FRD377" s="3"/>
      <c r="FRE377" s="3"/>
      <c r="FRF377" s="3"/>
      <c r="FRG377" s="3"/>
      <c r="FRH377" s="3"/>
      <c r="FRI377" s="3"/>
      <c r="FRJ377" s="3"/>
      <c r="FRK377" s="3"/>
      <c r="FRL377" s="3"/>
      <c r="FRM377" s="3"/>
      <c r="FRN377" s="3"/>
      <c r="FRO377" s="3"/>
      <c r="FRP377" s="3"/>
      <c r="FRQ377" s="3"/>
      <c r="FRR377" s="3"/>
      <c r="FRS377" s="3"/>
      <c r="FRT377" s="3"/>
      <c r="FRU377" s="3"/>
      <c r="FRV377" s="3"/>
      <c r="FRW377" s="3"/>
      <c r="FRX377" s="3"/>
      <c r="FRY377" s="3"/>
      <c r="FRZ377" s="3"/>
      <c r="FSA377" s="3"/>
      <c r="FSB377" s="3"/>
      <c r="FSC377" s="3"/>
      <c r="FSD377" s="3"/>
      <c r="FSE377" s="3"/>
      <c r="FSF377" s="3"/>
      <c r="FSG377" s="3"/>
      <c r="FSH377" s="3"/>
      <c r="FSI377" s="3"/>
      <c r="FSJ377" s="3"/>
      <c r="FSK377" s="3"/>
      <c r="FSL377" s="3"/>
      <c r="FSM377" s="3"/>
      <c r="FSN377" s="3"/>
      <c r="FSO377" s="3"/>
      <c r="FSP377" s="3"/>
      <c r="FSQ377" s="3"/>
      <c r="FSR377" s="3"/>
      <c r="FSS377" s="3"/>
      <c r="FST377" s="3"/>
      <c r="FSU377" s="3"/>
      <c r="FSV377" s="3"/>
      <c r="FSW377" s="3"/>
      <c r="FSX377" s="3"/>
      <c r="FSY377" s="3"/>
      <c r="FSZ377" s="3"/>
      <c r="FTA377" s="3"/>
      <c r="FTB377" s="3"/>
      <c r="FTC377" s="3"/>
      <c r="FTD377" s="3"/>
      <c r="FTE377" s="3"/>
      <c r="FTF377" s="3"/>
      <c r="FTG377" s="3"/>
      <c r="FTH377" s="3"/>
      <c r="FTI377" s="3"/>
      <c r="FTJ377" s="3"/>
      <c r="FTK377" s="3"/>
      <c r="FTL377" s="3"/>
      <c r="FTM377" s="3"/>
      <c r="FTN377" s="3"/>
      <c r="FTO377" s="3"/>
      <c r="FTP377" s="3"/>
      <c r="FTQ377" s="3"/>
      <c r="FTR377" s="3"/>
      <c r="FTS377" s="3"/>
      <c r="FTT377" s="3"/>
      <c r="FTU377" s="3"/>
      <c r="FTV377" s="3"/>
      <c r="FTW377" s="3"/>
      <c r="FTX377" s="3"/>
      <c r="FTY377" s="3"/>
      <c r="FTZ377" s="3"/>
      <c r="FUA377" s="3"/>
      <c r="FUB377" s="3"/>
      <c r="FUC377" s="3"/>
      <c r="FUD377" s="3"/>
      <c r="FUE377" s="3"/>
      <c r="FUF377" s="3"/>
      <c r="FUG377" s="3"/>
      <c r="FUH377" s="3"/>
      <c r="FUI377" s="3"/>
      <c r="FUJ377" s="3"/>
      <c r="FUK377" s="3"/>
      <c r="FUL377" s="3"/>
      <c r="FUM377" s="3"/>
      <c r="FUN377" s="3"/>
      <c r="FUO377" s="3"/>
      <c r="FUP377" s="3"/>
      <c r="FUQ377" s="3"/>
      <c r="FUR377" s="3"/>
      <c r="FUS377" s="3"/>
      <c r="FUT377" s="3"/>
      <c r="FUU377" s="3"/>
      <c r="FUV377" s="3"/>
      <c r="FUW377" s="3"/>
      <c r="FUX377" s="3"/>
      <c r="FUY377" s="3"/>
      <c r="FUZ377" s="3"/>
      <c r="FVA377" s="3"/>
      <c r="FVB377" s="3"/>
      <c r="FVC377" s="3"/>
      <c r="FVD377" s="3"/>
      <c r="FVE377" s="3"/>
      <c r="FVF377" s="3"/>
      <c r="FVG377" s="3"/>
      <c r="FVH377" s="3"/>
      <c r="FVI377" s="3"/>
      <c r="FVJ377" s="3"/>
      <c r="FVK377" s="3"/>
      <c r="FVL377" s="3"/>
      <c r="FVM377" s="3"/>
      <c r="FVN377" s="3"/>
      <c r="FVO377" s="3"/>
      <c r="FVP377" s="3"/>
      <c r="FVQ377" s="3"/>
      <c r="FVR377" s="3"/>
      <c r="FVS377" s="3"/>
      <c r="FVT377" s="3"/>
      <c r="FVU377" s="3"/>
      <c r="FVV377" s="3"/>
      <c r="FVW377" s="3"/>
      <c r="FVX377" s="3"/>
      <c r="FVY377" s="3"/>
      <c r="FVZ377" s="3"/>
      <c r="FWA377" s="3"/>
      <c r="FWB377" s="3"/>
      <c r="FWC377" s="3"/>
      <c r="FWD377" s="3"/>
      <c r="FWE377" s="3"/>
      <c r="FWF377" s="3"/>
      <c r="FWG377" s="3"/>
      <c r="FWH377" s="3"/>
      <c r="FWI377" s="3"/>
      <c r="FWJ377" s="3"/>
      <c r="FWK377" s="3"/>
      <c r="FWL377" s="3"/>
      <c r="FWM377" s="3"/>
      <c r="FWN377" s="3"/>
      <c r="FWO377" s="3"/>
      <c r="FWP377" s="3"/>
      <c r="FWQ377" s="3"/>
      <c r="FWR377" s="3"/>
      <c r="FWS377" s="3"/>
      <c r="FWT377" s="3"/>
      <c r="FWU377" s="3"/>
      <c r="FWV377" s="3"/>
      <c r="FWW377" s="3"/>
      <c r="FWX377" s="3"/>
      <c r="FWY377" s="3"/>
      <c r="FWZ377" s="3"/>
      <c r="FXA377" s="3"/>
      <c r="FXB377" s="3"/>
      <c r="FXC377" s="3"/>
      <c r="FXD377" s="3"/>
      <c r="FXE377" s="3"/>
      <c r="FXF377" s="3"/>
      <c r="FXG377" s="3"/>
      <c r="FXH377" s="3"/>
      <c r="FXI377" s="3"/>
      <c r="FXJ377" s="3"/>
      <c r="FXK377" s="3"/>
      <c r="FXL377" s="3"/>
      <c r="FXM377" s="3"/>
      <c r="FXN377" s="3"/>
      <c r="FXO377" s="3"/>
      <c r="FXP377" s="3"/>
      <c r="FXQ377" s="3"/>
      <c r="FXR377" s="3"/>
      <c r="FXS377" s="3"/>
      <c r="FXT377" s="3"/>
      <c r="FXU377" s="3"/>
      <c r="FXV377" s="3"/>
      <c r="FXW377" s="3"/>
      <c r="FXX377" s="3"/>
      <c r="FXY377" s="3"/>
      <c r="FXZ377" s="3"/>
      <c r="FYA377" s="3"/>
      <c r="FYB377" s="3"/>
      <c r="FYC377" s="3"/>
      <c r="FYD377" s="3"/>
      <c r="FYE377" s="3"/>
      <c r="FYF377" s="3"/>
      <c r="FYG377" s="3"/>
      <c r="FYH377" s="3"/>
      <c r="FYI377" s="3"/>
      <c r="FYJ377" s="3"/>
      <c r="FYK377" s="3"/>
      <c r="FYL377" s="3"/>
      <c r="FYM377" s="3"/>
      <c r="FYN377" s="3"/>
      <c r="FYO377" s="3"/>
      <c r="FYP377" s="3"/>
      <c r="FYQ377" s="3"/>
      <c r="FYR377" s="3"/>
      <c r="FYS377" s="3"/>
      <c r="FYT377" s="3"/>
      <c r="FYU377" s="3"/>
      <c r="FYV377" s="3"/>
      <c r="FYW377" s="3"/>
      <c r="FYX377" s="3"/>
      <c r="FYY377" s="3"/>
      <c r="FYZ377" s="3"/>
      <c r="FZA377" s="3"/>
      <c r="FZB377" s="3"/>
      <c r="FZC377" s="3"/>
      <c r="FZD377" s="3"/>
      <c r="FZE377" s="3"/>
      <c r="FZF377" s="3"/>
      <c r="FZG377" s="3"/>
      <c r="FZH377" s="3"/>
      <c r="FZI377" s="3"/>
      <c r="FZJ377" s="3"/>
      <c r="FZK377" s="3"/>
      <c r="FZL377" s="3"/>
      <c r="FZM377" s="3"/>
      <c r="FZN377" s="3"/>
      <c r="FZO377" s="3"/>
      <c r="FZP377" s="3"/>
      <c r="FZQ377" s="3"/>
      <c r="FZR377" s="3"/>
      <c r="FZS377" s="3"/>
      <c r="FZT377" s="3"/>
      <c r="FZU377" s="3"/>
      <c r="FZV377" s="3"/>
      <c r="FZW377" s="3"/>
      <c r="FZX377" s="3"/>
      <c r="FZY377" s="3"/>
      <c r="FZZ377" s="3"/>
      <c r="GAA377" s="3"/>
      <c r="GAB377" s="3"/>
      <c r="GAC377" s="3"/>
      <c r="GAD377" s="3"/>
      <c r="GAE377" s="3"/>
      <c r="GAF377" s="3"/>
      <c r="GAG377" s="3"/>
      <c r="GAH377" s="3"/>
      <c r="GAI377" s="3"/>
      <c r="GAJ377" s="3"/>
      <c r="GAK377" s="3"/>
      <c r="GAL377" s="3"/>
      <c r="GAM377" s="3"/>
      <c r="GAN377" s="3"/>
      <c r="GAO377" s="3"/>
      <c r="GAP377" s="3"/>
      <c r="GAQ377" s="3"/>
      <c r="GAR377" s="3"/>
      <c r="GAS377" s="3"/>
      <c r="GAT377" s="3"/>
      <c r="GAU377" s="3"/>
      <c r="GAV377" s="3"/>
      <c r="GAW377" s="3"/>
      <c r="GAX377" s="3"/>
      <c r="GAY377" s="3"/>
      <c r="GAZ377" s="3"/>
      <c r="GBA377" s="3"/>
      <c r="GBB377" s="3"/>
      <c r="GBC377" s="3"/>
      <c r="GBD377" s="3"/>
      <c r="GBE377" s="3"/>
      <c r="GBF377" s="3"/>
      <c r="GBG377" s="3"/>
      <c r="GBH377" s="3"/>
      <c r="GBI377" s="3"/>
      <c r="GBJ377" s="3"/>
      <c r="GBK377" s="3"/>
      <c r="GBL377" s="3"/>
      <c r="GBM377" s="3"/>
      <c r="GBN377" s="3"/>
      <c r="GBO377" s="3"/>
      <c r="GBP377" s="3"/>
      <c r="GBQ377" s="3"/>
      <c r="GBR377" s="3"/>
      <c r="GBS377" s="3"/>
      <c r="GBT377" s="3"/>
      <c r="GBU377" s="3"/>
      <c r="GBV377" s="3"/>
      <c r="GBW377" s="3"/>
      <c r="GBX377" s="3"/>
      <c r="GBY377" s="3"/>
      <c r="GBZ377" s="3"/>
      <c r="GCA377" s="3"/>
      <c r="GCB377" s="3"/>
      <c r="GCC377" s="3"/>
      <c r="GCD377" s="3"/>
      <c r="GCE377" s="3"/>
      <c r="GCF377" s="3"/>
      <c r="GCG377" s="3"/>
      <c r="GCH377" s="3"/>
      <c r="GCI377" s="3"/>
      <c r="GCJ377" s="3"/>
      <c r="GCK377" s="3"/>
      <c r="GCL377" s="3"/>
      <c r="GCM377" s="3"/>
      <c r="GCN377" s="3"/>
      <c r="GCO377" s="3"/>
      <c r="GCP377" s="3"/>
      <c r="GCQ377" s="3"/>
      <c r="GCR377" s="3"/>
      <c r="GCS377" s="3"/>
      <c r="GCT377" s="3"/>
      <c r="GCU377" s="3"/>
      <c r="GCV377" s="3"/>
      <c r="GCW377" s="3"/>
      <c r="GCX377" s="3"/>
      <c r="GCY377" s="3"/>
      <c r="GCZ377" s="3"/>
      <c r="GDA377" s="3"/>
      <c r="GDB377" s="3"/>
      <c r="GDC377" s="3"/>
      <c r="GDD377" s="3"/>
      <c r="GDE377" s="3"/>
      <c r="GDF377" s="3"/>
      <c r="GDG377" s="3"/>
      <c r="GDH377" s="3"/>
      <c r="GDI377" s="3"/>
      <c r="GDJ377" s="3"/>
      <c r="GDK377" s="3"/>
      <c r="GDL377" s="3"/>
      <c r="GDM377" s="3"/>
      <c r="GDN377" s="3"/>
      <c r="GDO377" s="3"/>
      <c r="GDP377" s="3"/>
      <c r="GDQ377" s="3"/>
      <c r="GDR377" s="3"/>
      <c r="GDS377" s="3"/>
      <c r="GDT377" s="3"/>
      <c r="GDU377" s="3"/>
      <c r="GDV377" s="3"/>
      <c r="GDW377" s="3"/>
      <c r="GDX377" s="3"/>
      <c r="GDY377" s="3"/>
      <c r="GDZ377" s="3"/>
      <c r="GEA377" s="3"/>
      <c r="GEB377" s="3"/>
      <c r="GEC377" s="3"/>
      <c r="GED377" s="3"/>
      <c r="GEE377" s="3"/>
      <c r="GEF377" s="3"/>
      <c r="GEG377" s="3"/>
      <c r="GEH377" s="3"/>
      <c r="GEI377" s="3"/>
      <c r="GEJ377" s="3"/>
      <c r="GEK377" s="3"/>
      <c r="GEL377" s="3"/>
      <c r="GEM377" s="3"/>
      <c r="GEN377" s="3"/>
      <c r="GEO377" s="3"/>
      <c r="GEP377" s="3"/>
      <c r="GEQ377" s="3"/>
      <c r="GER377" s="3"/>
      <c r="GES377" s="3"/>
      <c r="GET377" s="3"/>
      <c r="GEU377" s="3"/>
      <c r="GEV377" s="3"/>
      <c r="GEW377" s="3"/>
      <c r="GEX377" s="3"/>
      <c r="GEY377" s="3"/>
      <c r="GEZ377" s="3"/>
      <c r="GFA377" s="3"/>
      <c r="GFB377" s="3"/>
      <c r="GFC377" s="3"/>
      <c r="GFD377" s="3"/>
      <c r="GFE377" s="3"/>
      <c r="GFF377" s="3"/>
      <c r="GFG377" s="3"/>
      <c r="GFH377" s="3"/>
      <c r="GFI377" s="3"/>
      <c r="GFJ377" s="3"/>
      <c r="GFK377" s="3"/>
      <c r="GFL377" s="3"/>
      <c r="GFM377" s="3"/>
      <c r="GFN377" s="3"/>
      <c r="GFO377" s="3"/>
      <c r="GFP377" s="3"/>
      <c r="GFQ377" s="3"/>
      <c r="GFR377" s="3"/>
      <c r="GFS377" s="3"/>
      <c r="GFT377" s="3"/>
      <c r="GFU377" s="3"/>
      <c r="GFV377" s="3"/>
      <c r="GFW377" s="3"/>
      <c r="GFX377" s="3"/>
      <c r="GFY377" s="3"/>
      <c r="GFZ377" s="3"/>
      <c r="GGA377" s="3"/>
      <c r="GGB377" s="3"/>
      <c r="GGC377" s="3"/>
      <c r="GGD377" s="3"/>
      <c r="GGE377" s="3"/>
      <c r="GGF377" s="3"/>
      <c r="GGG377" s="3"/>
      <c r="GGH377" s="3"/>
      <c r="GGI377" s="3"/>
      <c r="GGJ377" s="3"/>
      <c r="GGK377" s="3"/>
      <c r="GGL377" s="3"/>
      <c r="GGM377" s="3"/>
      <c r="GGN377" s="3"/>
      <c r="GGO377" s="3"/>
      <c r="GGP377" s="3"/>
      <c r="GGQ377" s="3"/>
      <c r="GGR377" s="3"/>
      <c r="GGS377" s="3"/>
      <c r="GGT377" s="3"/>
      <c r="GGU377" s="3"/>
      <c r="GGV377" s="3"/>
      <c r="GGW377" s="3"/>
      <c r="GGX377" s="3"/>
      <c r="GGY377" s="3"/>
      <c r="GGZ377" s="3"/>
      <c r="GHA377" s="3"/>
      <c r="GHB377" s="3"/>
      <c r="GHC377" s="3"/>
      <c r="GHD377" s="3"/>
      <c r="GHE377" s="3"/>
      <c r="GHF377" s="3"/>
      <c r="GHG377" s="3"/>
      <c r="GHH377" s="3"/>
      <c r="GHI377" s="3"/>
      <c r="GHJ377" s="3"/>
      <c r="GHK377" s="3"/>
      <c r="GHL377" s="3"/>
      <c r="GHM377" s="3"/>
      <c r="GHN377" s="3"/>
      <c r="GHO377" s="3"/>
      <c r="GHP377" s="3"/>
      <c r="GHQ377" s="3"/>
      <c r="GHR377" s="3"/>
      <c r="GHS377" s="3"/>
      <c r="GHT377" s="3"/>
      <c r="GHU377" s="3"/>
      <c r="GHV377" s="3"/>
      <c r="GHW377" s="3"/>
      <c r="GHX377" s="3"/>
      <c r="GHY377" s="3"/>
      <c r="GHZ377" s="3"/>
      <c r="GIA377" s="3"/>
      <c r="GIB377" s="3"/>
      <c r="GIC377" s="3"/>
      <c r="GID377" s="3"/>
      <c r="GIE377" s="3"/>
      <c r="GIF377" s="3"/>
      <c r="GIG377" s="3"/>
      <c r="GIH377" s="3"/>
      <c r="GII377" s="3"/>
      <c r="GIJ377" s="3"/>
      <c r="GIK377" s="3"/>
      <c r="GIL377" s="3"/>
      <c r="GIM377" s="3"/>
      <c r="GIN377" s="3"/>
      <c r="GIO377" s="3"/>
      <c r="GIP377" s="3"/>
      <c r="GIQ377" s="3"/>
      <c r="GIR377" s="3"/>
      <c r="GIS377" s="3"/>
      <c r="GIT377" s="3"/>
      <c r="GIU377" s="3"/>
      <c r="GIV377" s="3"/>
      <c r="GIW377" s="3"/>
      <c r="GIX377" s="3"/>
      <c r="GIY377" s="3"/>
      <c r="GIZ377" s="3"/>
      <c r="GJA377" s="3"/>
      <c r="GJB377" s="3"/>
      <c r="GJC377" s="3"/>
      <c r="GJD377" s="3"/>
      <c r="GJE377" s="3"/>
      <c r="GJF377" s="3"/>
      <c r="GJG377" s="3"/>
      <c r="GJH377" s="3"/>
      <c r="GJI377" s="3"/>
      <c r="GJJ377" s="3"/>
      <c r="GJK377" s="3"/>
      <c r="GJL377" s="3"/>
      <c r="GJM377" s="3"/>
      <c r="GJN377" s="3"/>
      <c r="GJO377" s="3"/>
      <c r="GJP377" s="3"/>
      <c r="GJQ377" s="3"/>
      <c r="GJR377" s="3"/>
      <c r="GJS377" s="3"/>
      <c r="GJT377" s="3"/>
      <c r="GJU377" s="3"/>
      <c r="GJV377" s="3"/>
      <c r="GJW377" s="3"/>
      <c r="GJX377" s="3"/>
      <c r="GJY377" s="3"/>
      <c r="GJZ377" s="3"/>
      <c r="GKA377" s="3"/>
      <c r="GKB377" s="3"/>
      <c r="GKC377" s="3"/>
      <c r="GKD377" s="3"/>
      <c r="GKE377" s="3"/>
      <c r="GKF377" s="3"/>
      <c r="GKG377" s="3"/>
      <c r="GKH377" s="3"/>
      <c r="GKI377" s="3"/>
      <c r="GKJ377" s="3"/>
      <c r="GKK377" s="3"/>
      <c r="GKL377" s="3"/>
      <c r="GKM377" s="3"/>
      <c r="GKN377" s="3"/>
      <c r="GKO377" s="3"/>
      <c r="GKP377" s="3"/>
      <c r="GKQ377" s="3"/>
      <c r="GKR377" s="3"/>
      <c r="GKS377" s="3"/>
      <c r="GKT377" s="3"/>
      <c r="GKU377" s="3"/>
      <c r="GKV377" s="3"/>
      <c r="GKW377" s="3"/>
      <c r="GKX377" s="3"/>
      <c r="GKY377" s="3"/>
      <c r="GKZ377" s="3"/>
      <c r="GLA377" s="3"/>
      <c r="GLB377" s="3"/>
      <c r="GLC377" s="3"/>
      <c r="GLD377" s="3"/>
      <c r="GLE377" s="3"/>
      <c r="GLF377" s="3"/>
      <c r="GLG377" s="3"/>
      <c r="GLH377" s="3"/>
      <c r="GLI377" s="3"/>
      <c r="GLJ377" s="3"/>
      <c r="GLK377" s="3"/>
      <c r="GLL377" s="3"/>
      <c r="GLM377" s="3"/>
      <c r="GLN377" s="3"/>
      <c r="GLO377" s="3"/>
      <c r="GLP377" s="3"/>
      <c r="GLQ377" s="3"/>
      <c r="GLR377" s="3"/>
      <c r="GLS377" s="3"/>
      <c r="GLT377" s="3"/>
      <c r="GLU377" s="3"/>
      <c r="GLV377" s="3"/>
      <c r="GLW377" s="3"/>
      <c r="GLX377" s="3"/>
      <c r="GLY377" s="3"/>
      <c r="GLZ377" s="3"/>
      <c r="GMA377" s="3"/>
      <c r="GMB377" s="3"/>
      <c r="GMC377" s="3"/>
      <c r="GMD377" s="3"/>
      <c r="GME377" s="3"/>
      <c r="GMF377" s="3"/>
      <c r="GMG377" s="3"/>
      <c r="GMH377" s="3"/>
      <c r="GMI377" s="3"/>
      <c r="GMJ377" s="3"/>
      <c r="GMK377" s="3"/>
      <c r="GML377" s="3"/>
      <c r="GMM377" s="3"/>
      <c r="GMN377" s="3"/>
      <c r="GMO377" s="3"/>
      <c r="GMP377" s="3"/>
      <c r="GMQ377" s="3"/>
      <c r="GMR377" s="3"/>
      <c r="GMS377" s="3"/>
      <c r="GMT377" s="3"/>
      <c r="GMU377" s="3"/>
      <c r="GMV377" s="3"/>
      <c r="GMW377" s="3"/>
      <c r="GMX377" s="3"/>
      <c r="GMY377" s="3"/>
      <c r="GMZ377" s="3"/>
      <c r="GNA377" s="3"/>
      <c r="GNB377" s="3"/>
      <c r="GNC377" s="3"/>
      <c r="GND377" s="3"/>
      <c r="GNE377" s="3"/>
      <c r="GNF377" s="3"/>
      <c r="GNG377" s="3"/>
      <c r="GNH377" s="3"/>
      <c r="GNI377" s="3"/>
      <c r="GNJ377" s="3"/>
      <c r="GNK377" s="3"/>
      <c r="GNL377" s="3"/>
      <c r="GNM377" s="3"/>
      <c r="GNN377" s="3"/>
      <c r="GNO377" s="3"/>
      <c r="GNP377" s="3"/>
      <c r="GNQ377" s="3"/>
      <c r="GNR377" s="3"/>
      <c r="GNS377" s="3"/>
      <c r="GNT377" s="3"/>
      <c r="GNU377" s="3"/>
      <c r="GNV377" s="3"/>
      <c r="GNW377" s="3"/>
      <c r="GNX377" s="3"/>
      <c r="GNY377" s="3"/>
      <c r="GNZ377" s="3"/>
      <c r="GOA377" s="3"/>
      <c r="GOB377" s="3"/>
      <c r="GOC377" s="3"/>
      <c r="GOD377" s="3"/>
      <c r="GOE377" s="3"/>
      <c r="GOF377" s="3"/>
      <c r="GOG377" s="3"/>
      <c r="GOH377" s="3"/>
      <c r="GOI377" s="3"/>
      <c r="GOJ377" s="3"/>
      <c r="GOK377" s="3"/>
      <c r="GOL377" s="3"/>
      <c r="GOM377" s="3"/>
      <c r="GON377" s="3"/>
      <c r="GOO377" s="3"/>
      <c r="GOP377" s="3"/>
      <c r="GOQ377" s="3"/>
      <c r="GOR377" s="3"/>
      <c r="GOS377" s="3"/>
      <c r="GOT377" s="3"/>
      <c r="GOU377" s="3"/>
      <c r="GOV377" s="3"/>
      <c r="GOW377" s="3"/>
      <c r="GOX377" s="3"/>
      <c r="GOY377" s="3"/>
      <c r="GOZ377" s="3"/>
      <c r="GPA377" s="3"/>
      <c r="GPB377" s="3"/>
      <c r="GPC377" s="3"/>
      <c r="GPD377" s="3"/>
      <c r="GPE377" s="3"/>
      <c r="GPF377" s="3"/>
      <c r="GPG377" s="3"/>
      <c r="GPH377" s="3"/>
      <c r="GPI377" s="3"/>
      <c r="GPJ377" s="3"/>
      <c r="GPK377" s="3"/>
      <c r="GPL377" s="3"/>
      <c r="GPM377" s="3"/>
      <c r="GPN377" s="3"/>
      <c r="GPO377" s="3"/>
      <c r="GPP377" s="3"/>
      <c r="GPQ377" s="3"/>
      <c r="GPR377" s="3"/>
      <c r="GPS377" s="3"/>
      <c r="GPT377" s="3"/>
      <c r="GPU377" s="3"/>
      <c r="GPV377" s="3"/>
      <c r="GPW377" s="3"/>
      <c r="GPX377" s="3"/>
      <c r="GPY377" s="3"/>
      <c r="GPZ377" s="3"/>
      <c r="GQA377" s="3"/>
      <c r="GQB377" s="3"/>
      <c r="GQC377" s="3"/>
      <c r="GQD377" s="3"/>
      <c r="GQE377" s="3"/>
      <c r="GQF377" s="3"/>
      <c r="GQG377" s="3"/>
      <c r="GQH377" s="3"/>
      <c r="GQI377" s="3"/>
      <c r="GQJ377" s="3"/>
      <c r="GQK377" s="3"/>
      <c r="GQL377" s="3"/>
      <c r="GQM377" s="3"/>
      <c r="GQN377" s="3"/>
      <c r="GQO377" s="3"/>
      <c r="GQP377" s="3"/>
      <c r="GQQ377" s="3"/>
      <c r="GQR377" s="3"/>
      <c r="GQS377" s="3"/>
      <c r="GQT377" s="3"/>
      <c r="GQU377" s="3"/>
      <c r="GQV377" s="3"/>
      <c r="GQW377" s="3"/>
      <c r="GQX377" s="3"/>
      <c r="GQY377" s="3"/>
      <c r="GQZ377" s="3"/>
      <c r="GRA377" s="3"/>
      <c r="GRB377" s="3"/>
      <c r="GRC377" s="3"/>
      <c r="GRD377" s="3"/>
      <c r="GRE377" s="3"/>
      <c r="GRF377" s="3"/>
      <c r="GRG377" s="3"/>
      <c r="GRH377" s="3"/>
      <c r="GRI377" s="3"/>
      <c r="GRJ377" s="3"/>
      <c r="GRK377" s="3"/>
      <c r="GRL377" s="3"/>
      <c r="GRM377" s="3"/>
      <c r="GRN377" s="3"/>
      <c r="GRO377" s="3"/>
      <c r="GRP377" s="3"/>
      <c r="GRQ377" s="3"/>
      <c r="GRR377" s="3"/>
      <c r="GRS377" s="3"/>
      <c r="GRT377" s="3"/>
      <c r="GRU377" s="3"/>
      <c r="GRV377" s="3"/>
      <c r="GRW377" s="3"/>
      <c r="GRX377" s="3"/>
      <c r="GRY377" s="3"/>
      <c r="GRZ377" s="3"/>
      <c r="GSA377" s="3"/>
      <c r="GSB377" s="3"/>
      <c r="GSC377" s="3"/>
      <c r="GSD377" s="3"/>
      <c r="GSE377" s="3"/>
      <c r="GSF377" s="3"/>
      <c r="GSG377" s="3"/>
      <c r="GSH377" s="3"/>
      <c r="GSI377" s="3"/>
      <c r="GSJ377" s="3"/>
      <c r="GSK377" s="3"/>
      <c r="GSL377" s="3"/>
      <c r="GSM377" s="3"/>
      <c r="GSN377" s="3"/>
      <c r="GSO377" s="3"/>
      <c r="GSP377" s="3"/>
      <c r="GSQ377" s="3"/>
      <c r="GSR377" s="3"/>
      <c r="GSS377" s="3"/>
      <c r="GST377" s="3"/>
      <c r="GSU377" s="3"/>
      <c r="GSV377" s="3"/>
      <c r="GSW377" s="3"/>
      <c r="GSX377" s="3"/>
      <c r="GSY377" s="3"/>
      <c r="GSZ377" s="3"/>
      <c r="GTA377" s="3"/>
      <c r="GTB377" s="3"/>
      <c r="GTC377" s="3"/>
      <c r="GTD377" s="3"/>
      <c r="GTE377" s="3"/>
      <c r="GTF377" s="3"/>
      <c r="GTG377" s="3"/>
      <c r="GTH377" s="3"/>
      <c r="GTI377" s="3"/>
      <c r="GTJ377" s="3"/>
      <c r="GTK377" s="3"/>
      <c r="GTL377" s="3"/>
      <c r="GTM377" s="3"/>
      <c r="GTN377" s="3"/>
      <c r="GTO377" s="3"/>
      <c r="GTP377" s="3"/>
      <c r="GTQ377" s="3"/>
      <c r="GTR377" s="3"/>
      <c r="GTS377" s="3"/>
      <c r="GTT377" s="3"/>
      <c r="GTU377" s="3"/>
      <c r="GTV377" s="3"/>
      <c r="GTW377" s="3"/>
      <c r="GTX377" s="3"/>
      <c r="GTY377" s="3"/>
      <c r="GTZ377" s="3"/>
      <c r="GUA377" s="3"/>
      <c r="GUB377" s="3"/>
      <c r="GUC377" s="3"/>
      <c r="GUD377" s="3"/>
      <c r="GUE377" s="3"/>
      <c r="GUF377" s="3"/>
      <c r="GUG377" s="3"/>
      <c r="GUH377" s="3"/>
      <c r="GUI377" s="3"/>
      <c r="GUJ377" s="3"/>
      <c r="GUK377" s="3"/>
      <c r="GUL377" s="3"/>
      <c r="GUM377" s="3"/>
      <c r="GUN377" s="3"/>
      <c r="GUO377" s="3"/>
      <c r="GUP377" s="3"/>
      <c r="GUQ377" s="3"/>
      <c r="GUR377" s="3"/>
      <c r="GUS377" s="3"/>
      <c r="GUT377" s="3"/>
      <c r="GUU377" s="3"/>
      <c r="GUV377" s="3"/>
      <c r="GUW377" s="3"/>
      <c r="GUX377" s="3"/>
      <c r="GUY377" s="3"/>
      <c r="GUZ377" s="3"/>
      <c r="GVA377" s="3"/>
      <c r="GVB377" s="3"/>
      <c r="GVC377" s="3"/>
      <c r="GVD377" s="3"/>
      <c r="GVE377" s="3"/>
      <c r="GVF377" s="3"/>
      <c r="GVG377" s="3"/>
      <c r="GVH377" s="3"/>
      <c r="GVI377" s="3"/>
      <c r="GVJ377" s="3"/>
      <c r="GVK377" s="3"/>
      <c r="GVL377" s="3"/>
      <c r="GVM377" s="3"/>
      <c r="GVN377" s="3"/>
      <c r="GVO377" s="3"/>
      <c r="GVP377" s="3"/>
      <c r="GVQ377" s="3"/>
      <c r="GVR377" s="3"/>
      <c r="GVS377" s="3"/>
      <c r="GVT377" s="3"/>
      <c r="GVU377" s="3"/>
      <c r="GVV377" s="3"/>
      <c r="GVW377" s="3"/>
      <c r="GVX377" s="3"/>
      <c r="GVY377" s="3"/>
      <c r="GVZ377" s="3"/>
      <c r="GWA377" s="3"/>
      <c r="GWB377" s="3"/>
      <c r="GWC377" s="3"/>
      <c r="GWD377" s="3"/>
      <c r="GWE377" s="3"/>
      <c r="GWF377" s="3"/>
      <c r="GWG377" s="3"/>
      <c r="GWH377" s="3"/>
      <c r="GWI377" s="3"/>
      <c r="GWJ377" s="3"/>
      <c r="GWK377" s="3"/>
      <c r="GWL377" s="3"/>
      <c r="GWM377" s="3"/>
      <c r="GWN377" s="3"/>
      <c r="GWO377" s="3"/>
      <c r="GWP377" s="3"/>
      <c r="GWQ377" s="3"/>
      <c r="GWR377" s="3"/>
      <c r="GWS377" s="3"/>
      <c r="GWT377" s="3"/>
      <c r="GWU377" s="3"/>
      <c r="GWV377" s="3"/>
      <c r="GWW377" s="3"/>
      <c r="GWX377" s="3"/>
      <c r="GWY377" s="3"/>
      <c r="GWZ377" s="3"/>
      <c r="GXA377" s="3"/>
      <c r="GXB377" s="3"/>
      <c r="GXC377" s="3"/>
      <c r="GXD377" s="3"/>
      <c r="GXE377" s="3"/>
      <c r="GXF377" s="3"/>
      <c r="GXG377" s="3"/>
      <c r="GXH377" s="3"/>
      <c r="GXI377" s="3"/>
      <c r="GXJ377" s="3"/>
      <c r="GXK377" s="3"/>
      <c r="GXL377" s="3"/>
      <c r="GXM377" s="3"/>
      <c r="GXN377" s="3"/>
      <c r="GXO377" s="3"/>
      <c r="GXP377" s="3"/>
      <c r="GXQ377" s="3"/>
      <c r="GXR377" s="3"/>
      <c r="GXS377" s="3"/>
      <c r="GXT377" s="3"/>
      <c r="GXU377" s="3"/>
      <c r="GXV377" s="3"/>
      <c r="GXW377" s="3"/>
      <c r="GXX377" s="3"/>
      <c r="GXY377" s="3"/>
      <c r="GXZ377" s="3"/>
      <c r="GYA377" s="3"/>
      <c r="GYB377" s="3"/>
      <c r="GYC377" s="3"/>
      <c r="GYD377" s="3"/>
      <c r="GYE377" s="3"/>
      <c r="GYF377" s="3"/>
      <c r="GYG377" s="3"/>
      <c r="GYH377" s="3"/>
      <c r="GYI377" s="3"/>
      <c r="GYJ377" s="3"/>
      <c r="GYK377" s="3"/>
      <c r="GYL377" s="3"/>
      <c r="GYM377" s="3"/>
      <c r="GYN377" s="3"/>
      <c r="GYO377" s="3"/>
      <c r="GYP377" s="3"/>
      <c r="GYQ377" s="3"/>
      <c r="GYR377" s="3"/>
      <c r="GYS377" s="3"/>
      <c r="GYT377" s="3"/>
      <c r="GYU377" s="3"/>
      <c r="GYV377" s="3"/>
      <c r="GYW377" s="3"/>
      <c r="GYX377" s="3"/>
      <c r="GYY377" s="3"/>
      <c r="GYZ377" s="3"/>
      <c r="GZA377" s="3"/>
      <c r="GZB377" s="3"/>
      <c r="GZC377" s="3"/>
      <c r="GZD377" s="3"/>
      <c r="GZE377" s="3"/>
      <c r="GZF377" s="3"/>
      <c r="GZG377" s="3"/>
      <c r="GZH377" s="3"/>
      <c r="GZI377" s="3"/>
      <c r="GZJ377" s="3"/>
      <c r="GZK377" s="3"/>
      <c r="GZL377" s="3"/>
      <c r="GZM377" s="3"/>
      <c r="GZN377" s="3"/>
      <c r="GZO377" s="3"/>
      <c r="GZP377" s="3"/>
      <c r="GZQ377" s="3"/>
      <c r="GZR377" s="3"/>
      <c r="GZS377" s="3"/>
      <c r="GZT377" s="3"/>
      <c r="GZU377" s="3"/>
      <c r="GZV377" s="3"/>
      <c r="GZW377" s="3"/>
      <c r="GZX377" s="3"/>
      <c r="GZY377" s="3"/>
      <c r="GZZ377" s="3"/>
      <c r="HAA377" s="3"/>
      <c r="HAB377" s="3"/>
      <c r="HAC377" s="3"/>
      <c r="HAD377" s="3"/>
      <c r="HAE377" s="3"/>
      <c r="HAF377" s="3"/>
      <c r="HAG377" s="3"/>
      <c r="HAH377" s="3"/>
      <c r="HAI377" s="3"/>
      <c r="HAJ377" s="3"/>
      <c r="HAK377" s="3"/>
      <c r="HAL377" s="3"/>
      <c r="HAM377" s="3"/>
      <c r="HAN377" s="3"/>
      <c r="HAO377" s="3"/>
      <c r="HAP377" s="3"/>
      <c r="HAQ377" s="3"/>
      <c r="HAR377" s="3"/>
      <c r="HAS377" s="3"/>
      <c r="HAT377" s="3"/>
      <c r="HAU377" s="3"/>
      <c r="HAV377" s="3"/>
      <c r="HAW377" s="3"/>
      <c r="HAX377" s="3"/>
      <c r="HAY377" s="3"/>
      <c r="HAZ377" s="3"/>
      <c r="HBA377" s="3"/>
      <c r="HBB377" s="3"/>
      <c r="HBC377" s="3"/>
      <c r="HBD377" s="3"/>
      <c r="HBE377" s="3"/>
      <c r="HBF377" s="3"/>
      <c r="HBG377" s="3"/>
      <c r="HBH377" s="3"/>
      <c r="HBI377" s="3"/>
      <c r="HBJ377" s="3"/>
      <c r="HBK377" s="3"/>
      <c r="HBL377" s="3"/>
      <c r="HBM377" s="3"/>
      <c r="HBN377" s="3"/>
      <c r="HBO377" s="3"/>
      <c r="HBP377" s="3"/>
      <c r="HBQ377" s="3"/>
      <c r="HBR377" s="3"/>
      <c r="HBS377" s="3"/>
      <c r="HBT377" s="3"/>
      <c r="HBU377" s="3"/>
      <c r="HBV377" s="3"/>
      <c r="HBW377" s="3"/>
      <c r="HBX377" s="3"/>
      <c r="HBY377" s="3"/>
      <c r="HBZ377" s="3"/>
      <c r="HCA377" s="3"/>
      <c r="HCB377" s="3"/>
      <c r="HCC377" s="3"/>
      <c r="HCD377" s="3"/>
      <c r="HCE377" s="3"/>
      <c r="HCF377" s="3"/>
      <c r="HCG377" s="3"/>
      <c r="HCH377" s="3"/>
      <c r="HCI377" s="3"/>
      <c r="HCJ377" s="3"/>
      <c r="HCK377" s="3"/>
      <c r="HCL377" s="3"/>
      <c r="HCM377" s="3"/>
      <c r="HCN377" s="3"/>
      <c r="HCO377" s="3"/>
      <c r="HCP377" s="3"/>
      <c r="HCQ377" s="3"/>
      <c r="HCR377" s="3"/>
      <c r="HCS377" s="3"/>
      <c r="HCT377" s="3"/>
      <c r="HCU377" s="3"/>
      <c r="HCV377" s="3"/>
      <c r="HCW377" s="3"/>
      <c r="HCX377" s="3"/>
      <c r="HCY377" s="3"/>
      <c r="HCZ377" s="3"/>
      <c r="HDA377" s="3"/>
      <c r="HDB377" s="3"/>
      <c r="HDC377" s="3"/>
      <c r="HDD377" s="3"/>
      <c r="HDE377" s="3"/>
      <c r="HDF377" s="3"/>
      <c r="HDG377" s="3"/>
      <c r="HDH377" s="3"/>
      <c r="HDI377" s="3"/>
      <c r="HDJ377" s="3"/>
      <c r="HDK377" s="3"/>
      <c r="HDL377" s="3"/>
      <c r="HDM377" s="3"/>
      <c r="HDN377" s="3"/>
      <c r="HDO377" s="3"/>
      <c r="HDP377" s="3"/>
      <c r="HDQ377" s="3"/>
      <c r="HDR377" s="3"/>
      <c r="HDS377" s="3"/>
      <c r="HDT377" s="3"/>
      <c r="HDU377" s="3"/>
      <c r="HDV377" s="3"/>
      <c r="HDW377" s="3"/>
      <c r="HDX377" s="3"/>
      <c r="HDY377" s="3"/>
      <c r="HDZ377" s="3"/>
      <c r="HEA377" s="3"/>
      <c r="HEB377" s="3"/>
      <c r="HEC377" s="3"/>
      <c r="HED377" s="3"/>
      <c r="HEE377" s="3"/>
      <c r="HEF377" s="3"/>
      <c r="HEG377" s="3"/>
      <c r="HEH377" s="3"/>
      <c r="HEI377" s="3"/>
      <c r="HEJ377" s="3"/>
      <c r="HEK377" s="3"/>
      <c r="HEL377" s="3"/>
      <c r="HEM377" s="3"/>
      <c r="HEN377" s="3"/>
      <c r="HEO377" s="3"/>
      <c r="HEP377" s="3"/>
      <c r="HEQ377" s="3"/>
      <c r="HER377" s="3"/>
      <c r="HES377" s="3"/>
      <c r="HET377" s="3"/>
      <c r="HEU377" s="3"/>
      <c r="HEV377" s="3"/>
      <c r="HEW377" s="3"/>
      <c r="HEX377" s="3"/>
      <c r="HEY377" s="3"/>
      <c r="HEZ377" s="3"/>
      <c r="HFA377" s="3"/>
      <c r="HFB377" s="3"/>
      <c r="HFC377" s="3"/>
      <c r="HFD377" s="3"/>
      <c r="HFE377" s="3"/>
      <c r="HFF377" s="3"/>
      <c r="HFG377" s="3"/>
      <c r="HFH377" s="3"/>
      <c r="HFI377" s="3"/>
      <c r="HFJ377" s="3"/>
      <c r="HFK377" s="3"/>
      <c r="HFL377" s="3"/>
      <c r="HFM377" s="3"/>
      <c r="HFN377" s="3"/>
      <c r="HFO377" s="3"/>
      <c r="HFP377" s="3"/>
      <c r="HFQ377" s="3"/>
      <c r="HFR377" s="3"/>
      <c r="HFS377" s="3"/>
      <c r="HFT377" s="3"/>
      <c r="HFU377" s="3"/>
      <c r="HFV377" s="3"/>
      <c r="HFW377" s="3"/>
      <c r="HFX377" s="3"/>
      <c r="HFY377" s="3"/>
      <c r="HFZ377" s="3"/>
      <c r="HGA377" s="3"/>
      <c r="HGB377" s="3"/>
      <c r="HGC377" s="3"/>
      <c r="HGD377" s="3"/>
      <c r="HGE377" s="3"/>
      <c r="HGF377" s="3"/>
      <c r="HGG377" s="3"/>
      <c r="HGH377" s="3"/>
      <c r="HGI377" s="3"/>
      <c r="HGJ377" s="3"/>
      <c r="HGK377" s="3"/>
      <c r="HGL377" s="3"/>
      <c r="HGM377" s="3"/>
      <c r="HGN377" s="3"/>
      <c r="HGO377" s="3"/>
      <c r="HGP377" s="3"/>
      <c r="HGQ377" s="3"/>
      <c r="HGR377" s="3"/>
      <c r="HGS377" s="3"/>
      <c r="HGT377" s="3"/>
      <c r="HGU377" s="3"/>
      <c r="HGV377" s="3"/>
      <c r="HGW377" s="3"/>
      <c r="HGX377" s="3"/>
      <c r="HGY377" s="3"/>
      <c r="HGZ377" s="3"/>
      <c r="HHA377" s="3"/>
      <c r="HHB377" s="3"/>
      <c r="HHC377" s="3"/>
      <c r="HHD377" s="3"/>
      <c r="HHE377" s="3"/>
      <c r="HHF377" s="3"/>
      <c r="HHG377" s="3"/>
      <c r="HHH377" s="3"/>
      <c r="HHI377" s="3"/>
      <c r="HHJ377" s="3"/>
      <c r="HHK377" s="3"/>
      <c r="HHL377" s="3"/>
      <c r="HHM377" s="3"/>
      <c r="HHN377" s="3"/>
      <c r="HHO377" s="3"/>
      <c r="HHP377" s="3"/>
      <c r="HHQ377" s="3"/>
      <c r="HHR377" s="3"/>
      <c r="HHS377" s="3"/>
      <c r="HHT377" s="3"/>
      <c r="HHU377" s="3"/>
      <c r="HHV377" s="3"/>
      <c r="HHW377" s="3"/>
      <c r="HHX377" s="3"/>
      <c r="HHY377" s="3"/>
      <c r="HHZ377" s="3"/>
      <c r="HIA377" s="3"/>
      <c r="HIB377" s="3"/>
      <c r="HIC377" s="3"/>
      <c r="HID377" s="3"/>
      <c r="HIE377" s="3"/>
      <c r="HIF377" s="3"/>
      <c r="HIG377" s="3"/>
      <c r="HIH377" s="3"/>
      <c r="HII377" s="3"/>
      <c r="HIJ377" s="3"/>
      <c r="HIK377" s="3"/>
      <c r="HIL377" s="3"/>
      <c r="HIM377" s="3"/>
      <c r="HIN377" s="3"/>
      <c r="HIO377" s="3"/>
      <c r="HIP377" s="3"/>
      <c r="HIQ377" s="3"/>
      <c r="HIR377" s="3"/>
      <c r="HIS377" s="3"/>
      <c r="HIT377" s="3"/>
      <c r="HIU377" s="3"/>
      <c r="HIV377" s="3"/>
      <c r="HIW377" s="3"/>
      <c r="HIX377" s="3"/>
      <c r="HIY377" s="3"/>
      <c r="HIZ377" s="3"/>
      <c r="HJA377" s="3"/>
      <c r="HJB377" s="3"/>
      <c r="HJC377" s="3"/>
      <c r="HJD377" s="3"/>
      <c r="HJE377" s="3"/>
      <c r="HJF377" s="3"/>
      <c r="HJG377" s="3"/>
      <c r="HJH377" s="3"/>
      <c r="HJI377" s="3"/>
      <c r="HJJ377" s="3"/>
      <c r="HJK377" s="3"/>
      <c r="HJL377" s="3"/>
      <c r="HJM377" s="3"/>
      <c r="HJN377" s="3"/>
      <c r="HJO377" s="3"/>
      <c r="HJP377" s="3"/>
      <c r="HJQ377" s="3"/>
      <c r="HJR377" s="3"/>
      <c r="HJS377" s="3"/>
      <c r="HJT377" s="3"/>
      <c r="HJU377" s="3"/>
      <c r="HJV377" s="3"/>
      <c r="HJW377" s="3"/>
      <c r="HJX377" s="3"/>
      <c r="HJY377" s="3"/>
      <c r="HJZ377" s="3"/>
      <c r="HKA377" s="3"/>
      <c r="HKB377" s="3"/>
      <c r="HKC377" s="3"/>
      <c r="HKD377" s="3"/>
      <c r="HKE377" s="3"/>
      <c r="HKF377" s="3"/>
      <c r="HKG377" s="3"/>
      <c r="HKH377" s="3"/>
      <c r="HKI377" s="3"/>
      <c r="HKJ377" s="3"/>
      <c r="HKK377" s="3"/>
      <c r="HKL377" s="3"/>
      <c r="HKM377" s="3"/>
      <c r="HKN377" s="3"/>
      <c r="HKO377" s="3"/>
      <c r="HKP377" s="3"/>
      <c r="HKQ377" s="3"/>
      <c r="HKR377" s="3"/>
      <c r="HKS377" s="3"/>
      <c r="HKT377" s="3"/>
      <c r="HKU377" s="3"/>
      <c r="HKV377" s="3"/>
      <c r="HKW377" s="3"/>
      <c r="HKX377" s="3"/>
      <c r="HKY377" s="3"/>
      <c r="HKZ377" s="3"/>
      <c r="HLA377" s="3"/>
      <c r="HLB377" s="3"/>
      <c r="HLC377" s="3"/>
      <c r="HLD377" s="3"/>
      <c r="HLE377" s="3"/>
      <c r="HLF377" s="3"/>
      <c r="HLG377" s="3"/>
      <c r="HLH377" s="3"/>
      <c r="HLI377" s="3"/>
      <c r="HLJ377" s="3"/>
      <c r="HLK377" s="3"/>
      <c r="HLL377" s="3"/>
      <c r="HLM377" s="3"/>
      <c r="HLN377" s="3"/>
      <c r="HLO377" s="3"/>
      <c r="HLP377" s="3"/>
      <c r="HLQ377" s="3"/>
      <c r="HLR377" s="3"/>
      <c r="HLS377" s="3"/>
      <c r="HLT377" s="3"/>
      <c r="HLU377" s="3"/>
      <c r="HLV377" s="3"/>
      <c r="HLW377" s="3"/>
      <c r="HLX377" s="3"/>
      <c r="HLY377" s="3"/>
      <c r="HLZ377" s="3"/>
      <c r="HMA377" s="3"/>
      <c r="HMB377" s="3"/>
      <c r="HMC377" s="3"/>
      <c r="HMD377" s="3"/>
      <c r="HME377" s="3"/>
      <c r="HMF377" s="3"/>
      <c r="HMG377" s="3"/>
      <c r="HMH377" s="3"/>
      <c r="HMI377" s="3"/>
      <c r="HMJ377" s="3"/>
      <c r="HMK377" s="3"/>
      <c r="HML377" s="3"/>
      <c r="HMM377" s="3"/>
      <c r="HMN377" s="3"/>
      <c r="HMO377" s="3"/>
      <c r="HMP377" s="3"/>
      <c r="HMQ377" s="3"/>
      <c r="HMR377" s="3"/>
      <c r="HMS377" s="3"/>
      <c r="HMT377" s="3"/>
      <c r="HMU377" s="3"/>
      <c r="HMV377" s="3"/>
      <c r="HMW377" s="3"/>
      <c r="HMX377" s="3"/>
      <c r="HMY377" s="3"/>
      <c r="HMZ377" s="3"/>
      <c r="HNA377" s="3"/>
      <c r="HNB377" s="3"/>
      <c r="HNC377" s="3"/>
      <c r="HND377" s="3"/>
      <c r="HNE377" s="3"/>
      <c r="HNF377" s="3"/>
      <c r="HNG377" s="3"/>
      <c r="HNH377" s="3"/>
      <c r="HNI377" s="3"/>
      <c r="HNJ377" s="3"/>
      <c r="HNK377" s="3"/>
      <c r="HNL377" s="3"/>
      <c r="HNM377" s="3"/>
      <c r="HNN377" s="3"/>
      <c r="HNO377" s="3"/>
      <c r="HNP377" s="3"/>
      <c r="HNQ377" s="3"/>
      <c r="HNR377" s="3"/>
      <c r="HNS377" s="3"/>
      <c r="HNT377" s="3"/>
      <c r="HNU377" s="3"/>
      <c r="HNV377" s="3"/>
      <c r="HNW377" s="3"/>
      <c r="HNX377" s="3"/>
      <c r="HNY377" s="3"/>
      <c r="HNZ377" s="3"/>
      <c r="HOA377" s="3"/>
      <c r="HOB377" s="3"/>
      <c r="HOC377" s="3"/>
      <c r="HOD377" s="3"/>
      <c r="HOE377" s="3"/>
      <c r="HOF377" s="3"/>
      <c r="HOG377" s="3"/>
      <c r="HOH377" s="3"/>
      <c r="HOI377" s="3"/>
      <c r="HOJ377" s="3"/>
      <c r="HOK377" s="3"/>
      <c r="HOL377" s="3"/>
      <c r="HOM377" s="3"/>
      <c r="HON377" s="3"/>
      <c r="HOO377" s="3"/>
      <c r="HOP377" s="3"/>
      <c r="HOQ377" s="3"/>
      <c r="HOR377" s="3"/>
      <c r="HOS377" s="3"/>
      <c r="HOT377" s="3"/>
      <c r="HOU377" s="3"/>
      <c r="HOV377" s="3"/>
      <c r="HOW377" s="3"/>
      <c r="HOX377" s="3"/>
      <c r="HOY377" s="3"/>
      <c r="HOZ377" s="3"/>
      <c r="HPA377" s="3"/>
      <c r="HPB377" s="3"/>
      <c r="HPC377" s="3"/>
      <c r="HPD377" s="3"/>
      <c r="HPE377" s="3"/>
      <c r="HPF377" s="3"/>
      <c r="HPG377" s="3"/>
      <c r="HPH377" s="3"/>
      <c r="HPI377" s="3"/>
      <c r="HPJ377" s="3"/>
      <c r="HPK377" s="3"/>
      <c r="HPL377" s="3"/>
      <c r="HPM377" s="3"/>
      <c r="HPN377" s="3"/>
      <c r="HPO377" s="3"/>
      <c r="HPP377" s="3"/>
      <c r="HPQ377" s="3"/>
      <c r="HPR377" s="3"/>
      <c r="HPS377" s="3"/>
      <c r="HPT377" s="3"/>
      <c r="HPU377" s="3"/>
      <c r="HPV377" s="3"/>
      <c r="HPW377" s="3"/>
      <c r="HPX377" s="3"/>
      <c r="HPY377" s="3"/>
      <c r="HPZ377" s="3"/>
      <c r="HQA377" s="3"/>
      <c r="HQB377" s="3"/>
      <c r="HQC377" s="3"/>
      <c r="HQD377" s="3"/>
      <c r="HQE377" s="3"/>
      <c r="HQF377" s="3"/>
      <c r="HQG377" s="3"/>
      <c r="HQH377" s="3"/>
      <c r="HQI377" s="3"/>
      <c r="HQJ377" s="3"/>
      <c r="HQK377" s="3"/>
      <c r="HQL377" s="3"/>
      <c r="HQM377" s="3"/>
      <c r="HQN377" s="3"/>
      <c r="HQO377" s="3"/>
      <c r="HQP377" s="3"/>
      <c r="HQQ377" s="3"/>
      <c r="HQR377" s="3"/>
      <c r="HQS377" s="3"/>
      <c r="HQT377" s="3"/>
      <c r="HQU377" s="3"/>
      <c r="HQV377" s="3"/>
      <c r="HQW377" s="3"/>
      <c r="HQX377" s="3"/>
      <c r="HQY377" s="3"/>
      <c r="HQZ377" s="3"/>
      <c r="HRA377" s="3"/>
      <c r="HRB377" s="3"/>
      <c r="HRC377" s="3"/>
      <c r="HRD377" s="3"/>
      <c r="HRE377" s="3"/>
      <c r="HRF377" s="3"/>
      <c r="HRG377" s="3"/>
      <c r="HRH377" s="3"/>
      <c r="HRI377" s="3"/>
      <c r="HRJ377" s="3"/>
      <c r="HRK377" s="3"/>
      <c r="HRL377" s="3"/>
      <c r="HRM377" s="3"/>
      <c r="HRN377" s="3"/>
      <c r="HRO377" s="3"/>
      <c r="HRP377" s="3"/>
      <c r="HRQ377" s="3"/>
      <c r="HRR377" s="3"/>
      <c r="HRS377" s="3"/>
      <c r="HRT377" s="3"/>
      <c r="HRU377" s="3"/>
      <c r="HRV377" s="3"/>
      <c r="HRW377" s="3"/>
      <c r="HRX377" s="3"/>
      <c r="HRY377" s="3"/>
      <c r="HRZ377" s="3"/>
      <c r="HSA377" s="3"/>
      <c r="HSB377" s="3"/>
      <c r="HSC377" s="3"/>
      <c r="HSD377" s="3"/>
      <c r="HSE377" s="3"/>
      <c r="HSF377" s="3"/>
      <c r="HSG377" s="3"/>
      <c r="HSH377" s="3"/>
      <c r="HSI377" s="3"/>
      <c r="HSJ377" s="3"/>
      <c r="HSK377" s="3"/>
      <c r="HSL377" s="3"/>
      <c r="HSM377" s="3"/>
      <c r="HSN377" s="3"/>
      <c r="HSO377" s="3"/>
      <c r="HSP377" s="3"/>
      <c r="HSQ377" s="3"/>
      <c r="HSR377" s="3"/>
      <c r="HSS377" s="3"/>
      <c r="HST377" s="3"/>
      <c r="HSU377" s="3"/>
      <c r="HSV377" s="3"/>
      <c r="HSW377" s="3"/>
      <c r="HSX377" s="3"/>
      <c r="HSY377" s="3"/>
      <c r="HSZ377" s="3"/>
      <c r="HTA377" s="3"/>
      <c r="HTB377" s="3"/>
      <c r="HTC377" s="3"/>
      <c r="HTD377" s="3"/>
      <c r="HTE377" s="3"/>
      <c r="HTF377" s="3"/>
      <c r="HTG377" s="3"/>
      <c r="HTH377" s="3"/>
      <c r="HTI377" s="3"/>
      <c r="HTJ377" s="3"/>
      <c r="HTK377" s="3"/>
      <c r="HTL377" s="3"/>
      <c r="HTM377" s="3"/>
      <c r="HTN377" s="3"/>
      <c r="HTO377" s="3"/>
      <c r="HTP377" s="3"/>
      <c r="HTQ377" s="3"/>
      <c r="HTR377" s="3"/>
      <c r="HTS377" s="3"/>
      <c r="HTT377" s="3"/>
      <c r="HTU377" s="3"/>
      <c r="HTV377" s="3"/>
      <c r="HTW377" s="3"/>
      <c r="HTX377" s="3"/>
      <c r="HTY377" s="3"/>
      <c r="HTZ377" s="3"/>
      <c r="HUA377" s="3"/>
      <c r="HUB377" s="3"/>
      <c r="HUC377" s="3"/>
      <c r="HUD377" s="3"/>
      <c r="HUE377" s="3"/>
      <c r="HUF377" s="3"/>
      <c r="HUG377" s="3"/>
      <c r="HUH377" s="3"/>
      <c r="HUI377" s="3"/>
      <c r="HUJ377" s="3"/>
      <c r="HUK377" s="3"/>
      <c r="HUL377" s="3"/>
      <c r="HUM377" s="3"/>
      <c r="HUN377" s="3"/>
      <c r="HUO377" s="3"/>
      <c r="HUP377" s="3"/>
      <c r="HUQ377" s="3"/>
      <c r="HUR377" s="3"/>
      <c r="HUS377" s="3"/>
      <c r="HUT377" s="3"/>
      <c r="HUU377" s="3"/>
      <c r="HUV377" s="3"/>
      <c r="HUW377" s="3"/>
      <c r="HUX377" s="3"/>
      <c r="HUY377" s="3"/>
      <c r="HUZ377" s="3"/>
      <c r="HVA377" s="3"/>
      <c r="HVB377" s="3"/>
      <c r="HVC377" s="3"/>
      <c r="HVD377" s="3"/>
      <c r="HVE377" s="3"/>
      <c r="HVF377" s="3"/>
      <c r="HVG377" s="3"/>
      <c r="HVH377" s="3"/>
      <c r="HVI377" s="3"/>
      <c r="HVJ377" s="3"/>
      <c r="HVK377" s="3"/>
      <c r="HVL377" s="3"/>
      <c r="HVM377" s="3"/>
      <c r="HVN377" s="3"/>
      <c r="HVO377" s="3"/>
      <c r="HVP377" s="3"/>
      <c r="HVQ377" s="3"/>
      <c r="HVR377" s="3"/>
      <c r="HVS377" s="3"/>
      <c r="HVT377" s="3"/>
      <c r="HVU377" s="3"/>
      <c r="HVV377" s="3"/>
      <c r="HVW377" s="3"/>
      <c r="HVX377" s="3"/>
      <c r="HVY377" s="3"/>
      <c r="HVZ377" s="3"/>
      <c r="HWA377" s="3"/>
      <c r="HWB377" s="3"/>
      <c r="HWC377" s="3"/>
      <c r="HWD377" s="3"/>
      <c r="HWE377" s="3"/>
      <c r="HWF377" s="3"/>
      <c r="HWG377" s="3"/>
      <c r="HWH377" s="3"/>
      <c r="HWI377" s="3"/>
      <c r="HWJ377" s="3"/>
      <c r="HWK377" s="3"/>
      <c r="HWL377" s="3"/>
      <c r="HWM377" s="3"/>
      <c r="HWN377" s="3"/>
      <c r="HWO377" s="3"/>
      <c r="HWP377" s="3"/>
      <c r="HWQ377" s="3"/>
      <c r="HWR377" s="3"/>
      <c r="HWS377" s="3"/>
      <c r="HWT377" s="3"/>
      <c r="HWU377" s="3"/>
      <c r="HWV377" s="3"/>
      <c r="HWW377" s="3"/>
      <c r="HWX377" s="3"/>
      <c r="HWY377" s="3"/>
      <c r="HWZ377" s="3"/>
      <c r="HXA377" s="3"/>
      <c r="HXB377" s="3"/>
      <c r="HXC377" s="3"/>
      <c r="HXD377" s="3"/>
      <c r="HXE377" s="3"/>
      <c r="HXF377" s="3"/>
      <c r="HXG377" s="3"/>
      <c r="HXH377" s="3"/>
      <c r="HXI377" s="3"/>
      <c r="HXJ377" s="3"/>
      <c r="HXK377" s="3"/>
      <c r="HXL377" s="3"/>
      <c r="HXM377" s="3"/>
      <c r="HXN377" s="3"/>
      <c r="HXO377" s="3"/>
      <c r="HXP377" s="3"/>
      <c r="HXQ377" s="3"/>
      <c r="HXR377" s="3"/>
      <c r="HXS377" s="3"/>
      <c r="HXT377" s="3"/>
      <c r="HXU377" s="3"/>
      <c r="HXV377" s="3"/>
      <c r="HXW377" s="3"/>
      <c r="HXX377" s="3"/>
      <c r="HXY377" s="3"/>
      <c r="HXZ377" s="3"/>
      <c r="HYA377" s="3"/>
      <c r="HYB377" s="3"/>
      <c r="HYC377" s="3"/>
      <c r="HYD377" s="3"/>
      <c r="HYE377" s="3"/>
      <c r="HYF377" s="3"/>
      <c r="HYG377" s="3"/>
      <c r="HYH377" s="3"/>
      <c r="HYI377" s="3"/>
      <c r="HYJ377" s="3"/>
      <c r="HYK377" s="3"/>
      <c r="HYL377" s="3"/>
      <c r="HYM377" s="3"/>
      <c r="HYN377" s="3"/>
      <c r="HYO377" s="3"/>
      <c r="HYP377" s="3"/>
      <c r="HYQ377" s="3"/>
      <c r="HYR377" s="3"/>
      <c r="HYS377" s="3"/>
      <c r="HYT377" s="3"/>
      <c r="HYU377" s="3"/>
      <c r="HYV377" s="3"/>
      <c r="HYW377" s="3"/>
      <c r="HYX377" s="3"/>
      <c r="HYY377" s="3"/>
      <c r="HYZ377" s="3"/>
      <c r="HZA377" s="3"/>
      <c r="HZB377" s="3"/>
      <c r="HZC377" s="3"/>
      <c r="HZD377" s="3"/>
      <c r="HZE377" s="3"/>
      <c r="HZF377" s="3"/>
      <c r="HZG377" s="3"/>
      <c r="HZH377" s="3"/>
      <c r="HZI377" s="3"/>
      <c r="HZJ377" s="3"/>
      <c r="HZK377" s="3"/>
      <c r="HZL377" s="3"/>
      <c r="HZM377" s="3"/>
      <c r="HZN377" s="3"/>
      <c r="HZO377" s="3"/>
      <c r="HZP377" s="3"/>
      <c r="HZQ377" s="3"/>
      <c r="HZR377" s="3"/>
      <c r="HZS377" s="3"/>
      <c r="HZT377" s="3"/>
      <c r="HZU377" s="3"/>
      <c r="HZV377" s="3"/>
      <c r="HZW377" s="3"/>
      <c r="HZX377" s="3"/>
      <c r="HZY377" s="3"/>
      <c r="HZZ377" s="3"/>
      <c r="IAA377" s="3"/>
      <c r="IAB377" s="3"/>
      <c r="IAC377" s="3"/>
      <c r="IAD377" s="3"/>
      <c r="IAE377" s="3"/>
      <c r="IAF377" s="3"/>
      <c r="IAG377" s="3"/>
      <c r="IAH377" s="3"/>
      <c r="IAI377" s="3"/>
      <c r="IAJ377" s="3"/>
      <c r="IAK377" s="3"/>
      <c r="IAL377" s="3"/>
      <c r="IAM377" s="3"/>
      <c r="IAN377" s="3"/>
      <c r="IAO377" s="3"/>
      <c r="IAP377" s="3"/>
      <c r="IAQ377" s="3"/>
      <c r="IAR377" s="3"/>
      <c r="IAS377" s="3"/>
      <c r="IAT377" s="3"/>
      <c r="IAU377" s="3"/>
      <c r="IAV377" s="3"/>
      <c r="IAW377" s="3"/>
      <c r="IAX377" s="3"/>
      <c r="IAY377" s="3"/>
      <c r="IAZ377" s="3"/>
      <c r="IBA377" s="3"/>
      <c r="IBB377" s="3"/>
      <c r="IBC377" s="3"/>
      <c r="IBD377" s="3"/>
      <c r="IBE377" s="3"/>
      <c r="IBF377" s="3"/>
      <c r="IBG377" s="3"/>
      <c r="IBH377" s="3"/>
      <c r="IBI377" s="3"/>
      <c r="IBJ377" s="3"/>
      <c r="IBK377" s="3"/>
      <c r="IBL377" s="3"/>
      <c r="IBM377" s="3"/>
      <c r="IBN377" s="3"/>
      <c r="IBO377" s="3"/>
      <c r="IBP377" s="3"/>
      <c r="IBQ377" s="3"/>
      <c r="IBR377" s="3"/>
      <c r="IBS377" s="3"/>
      <c r="IBT377" s="3"/>
      <c r="IBU377" s="3"/>
      <c r="IBV377" s="3"/>
      <c r="IBW377" s="3"/>
      <c r="IBX377" s="3"/>
      <c r="IBY377" s="3"/>
      <c r="IBZ377" s="3"/>
      <c r="ICA377" s="3"/>
      <c r="ICB377" s="3"/>
      <c r="ICC377" s="3"/>
      <c r="ICD377" s="3"/>
      <c r="ICE377" s="3"/>
      <c r="ICF377" s="3"/>
      <c r="ICG377" s="3"/>
      <c r="ICH377" s="3"/>
      <c r="ICI377" s="3"/>
      <c r="ICJ377" s="3"/>
      <c r="ICK377" s="3"/>
      <c r="ICL377" s="3"/>
      <c r="ICM377" s="3"/>
      <c r="ICN377" s="3"/>
      <c r="ICO377" s="3"/>
      <c r="ICP377" s="3"/>
      <c r="ICQ377" s="3"/>
      <c r="ICR377" s="3"/>
      <c r="ICS377" s="3"/>
      <c r="ICT377" s="3"/>
      <c r="ICU377" s="3"/>
      <c r="ICV377" s="3"/>
      <c r="ICW377" s="3"/>
      <c r="ICX377" s="3"/>
      <c r="ICY377" s="3"/>
      <c r="ICZ377" s="3"/>
      <c r="IDA377" s="3"/>
      <c r="IDB377" s="3"/>
      <c r="IDC377" s="3"/>
      <c r="IDD377" s="3"/>
      <c r="IDE377" s="3"/>
      <c r="IDF377" s="3"/>
      <c r="IDG377" s="3"/>
      <c r="IDH377" s="3"/>
      <c r="IDI377" s="3"/>
      <c r="IDJ377" s="3"/>
      <c r="IDK377" s="3"/>
      <c r="IDL377" s="3"/>
      <c r="IDM377" s="3"/>
      <c r="IDN377" s="3"/>
      <c r="IDO377" s="3"/>
      <c r="IDP377" s="3"/>
      <c r="IDQ377" s="3"/>
      <c r="IDR377" s="3"/>
      <c r="IDS377" s="3"/>
      <c r="IDT377" s="3"/>
      <c r="IDU377" s="3"/>
      <c r="IDV377" s="3"/>
      <c r="IDW377" s="3"/>
      <c r="IDX377" s="3"/>
      <c r="IDY377" s="3"/>
      <c r="IDZ377" s="3"/>
      <c r="IEA377" s="3"/>
      <c r="IEB377" s="3"/>
      <c r="IEC377" s="3"/>
      <c r="IED377" s="3"/>
      <c r="IEE377" s="3"/>
      <c r="IEF377" s="3"/>
      <c r="IEG377" s="3"/>
      <c r="IEH377" s="3"/>
      <c r="IEI377" s="3"/>
      <c r="IEJ377" s="3"/>
      <c r="IEK377" s="3"/>
      <c r="IEL377" s="3"/>
      <c r="IEM377" s="3"/>
      <c r="IEN377" s="3"/>
      <c r="IEO377" s="3"/>
      <c r="IEP377" s="3"/>
      <c r="IEQ377" s="3"/>
      <c r="IER377" s="3"/>
      <c r="IES377" s="3"/>
      <c r="IET377" s="3"/>
      <c r="IEU377" s="3"/>
      <c r="IEV377" s="3"/>
      <c r="IEW377" s="3"/>
      <c r="IEX377" s="3"/>
      <c r="IEY377" s="3"/>
      <c r="IEZ377" s="3"/>
      <c r="IFA377" s="3"/>
      <c r="IFB377" s="3"/>
      <c r="IFC377" s="3"/>
      <c r="IFD377" s="3"/>
      <c r="IFE377" s="3"/>
      <c r="IFF377" s="3"/>
      <c r="IFG377" s="3"/>
      <c r="IFH377" s="3"/>
      <c r="IFI377" s="3"/>
      <c r="IFJ377" s="3"/>
      <c r="IFK377" s="3"/>
      <c r="IFL377" s="3"/>
      <c r="IFM377" s="3"/>
      <c r="IFN377" s="3"/>
      <c r="IFO377" s="3"/>
      <c r="IFP377" s="3"/>
      <c r="IFQ377" s="3"/>
      <c r="IFR377" s="3"/>
      <c r="IFS377" s="3"/>
      <c r="IFT377" s="3"/>
      <c r="IFU377" s="3"/>
      <c r="IFV377" s="3"/>
      <c r="IFW377" s="3"/>
      <c r="IFX377" s="3"/>
      <c r="IFY377" s="3"/>
      <c r="IFZ377" s="3"/>
      <c r="IGA377" s="3"/>
      <c r="IGB377" s="3"/>
      <c r="IGC377" s="3"/>
      <c r="IGD377" s="3"/>
      <c r="IGE377" s="3"/>
      <c r="IGF377" s="3"/>
      <c r="IGG377" s="3"/>
      <c r="IGH377" s="3"/>
      <c r="IGI377" s="3"/>
      <c r="IGJ377" s="3"/>
      <c r="IGK377" s="3"/>
      <c r="IGL377" s="3"/>
      <c r="IGM377" s="3"/>
      <c r="IGN377" s="3"/>
      <c r="IGO377" s="3"/>
      <c r="IGP377" s="3"/>
      <c r="IGQ377" s="3"/>
      <c r="IGR377" s="3"/>
      <c r="IGS377" s="3"/>
      <c r="IGT377" s="3"/>
      <c r="IGU377" s="3"/>
      <c r="IGV377" s="3"/>
      <c r="IGW377" s="3"/>
      <c r="IGX377" s="3"/>
      <c r="IGY377" s="3"/>
      <c r="IGZ377" s="3"/>
      <c r="IHA377" s="3"/>
      <c r="IHB377" s="3"/>
      <c r="IHC377" s="3"/>
      <c r="IHD377" s="3"/>
      <c r="IHE377" s="3"/>
      <c r="IHF377" s="3"/>
      <c r="IHG377" s="3"/>
      <c r="IHH377" s="3"/>
      <c r="IHI377" s="3"/>
      <c r="IHJ377" s="3"/>
      <c r="IHK377" s="3"/>
      <c r="IHL377" s="3"/>
      <c r="IHM377" s="3"/>
      <c r="IHN377" s="3"/>
      <c r="IHO377" s="3"/>
      <c r="IHP377" s="3"/>
      <c r="IHQ377" s="3"/>
      <c r="IHR377" s="3"/>
      <c r="IHS377" s="3"/>
      <c r="IHT377" s="3"/>
      <c r="IHU377" s="3"/>
      <c r="IHV377" s="3"/>
      <c r="IHW377" s="3"/>
      <c r="IHX377" s="3"/>
      <c r="IHY377" s="3"/>
      <c r="IHZ377" s="3"/>
      <c r="IIA377" s="3"/>
      <c r="IIB377" s="3"/>
      <c r="IIC377" s="3"/>
      <c r="IID377" s="3"/>
      <c r="IIE377" s="3"/>
      <c r="IIF377" s="3"/>
      <c r="IIG377" s="3"/>
      <c r="IIH377" s="3"/>
      <c r="III377" s="3"/>
      <c r="IIJ377" s="3"/>
      <c r="IIK377" s="3"/>
      <c r="IIL377" s="3"/>
      <c r="IIM377" s="3"/>
      <c r="IIN377" s="3"/>
      <c r="IIO377" s="3"/>
      <c r="IIP377" s="3"/>
      <c r="IIQ377" s="3"/>
      <c r="IIR377" s="3"/>
      <c r="IIS377" s="3"/>
      <c r="IIT377" s="3"/>
      <c r="IIU377" s="3"/>
      <c r="IIV377" s="3"/>
      <c r="IIW377" s="3"/>
      <c r="IIX377" s="3"/>
      <c r="IIY377" s="3"/>
      <c r="IIZ377" s="3"/>
      <c r="IJA377" s="3"/>
      <c r="IJB377" s="3"/>
      <c r="IJC377" s="3"/>
      <c r="IJD377" s="3"/>
      <c r="IJE377" s="3"/>
      <c r="IJF377" s="3"/>
      <c r="IJG377" s="3"/>
      <c r="IJH377" s="3"/>
      <c r="IJI377" s="3"/>
      <c r="IJJ377" s="3"/>
      <c r="IJK377" s="3"/>
      <c r="IJL377" s="3"/>
      <c r="IJM377" s="3"/>
      <c r="IJN377" s="3"/>
      <c r="IJO377" s="3"/>
      <c r="IJP377" s="3"/>
      <c r="IJQ377" s="3"/>
      <c r="IJR377" s="3"/>
      <c r="IJS377" s="3"/>
      <c r="IJT377" s="3"/>
      <c r="IJU377" s="3"/>
      <c r="IJV377" s="3"/>
      <c r="IJW377" s="3"/>
      <c r="IJX377" s="3"/>
      <c r="IJY377" s="3"/>
      <c r="IJZ377" s="3"/>
      <c r="IKA377" s="3"/>
      <c r="IKB377" s="3"/>
      <c r="IKC377" s="3"/>
      <c r="IKD377" s="3"/>
      <c r="IKE377" s="3"/>
      <c r="IKF377" s="3"/>
      <c r="IKG377" s="3"/>
      <c r="IKH377" s="3"/>
      <c r="IKI377" s="3"/>
      <c r="IKJ377" s="3"/>
      <c r="IKK377" s="3"/>
      <c r="IKL377" s="3"/>
      <c r="IKM377" s="3"/>
      <c r="IKN377" s="3"/>
      <c r="IKO377" s="3"/>
      <c r="IKP377" s="3"/>
      <c r="IKQ377" s="3"/>
      <c r="IKR377" s="3"/>
      <c r="IKS377" s="3"/>
      <c r="IKT377" s="3"/>
      <c r="IKU377" s="3"/>
      <c r="IKV377" s="3"/>
      <c r="IKW377" s="3"/>
      <c r="IKX377" s="3"/>
      <c r="IKY377" s="3"/>
      <c r="IKZ377" s="3"/>
      <c r="ILA377" s="3"/>
      <c r="ILB377" s="3"/>
      <c r="ILC377" s="3"/>
      <c r="ILD377" s="3"/>
      <c r="ILE377" s="3"/>
      <c r="ILF377" s="3"/>
      <c r="ILG377" s="3"/>
      <c r="ILH377" s="3"/>
      <c r="ILI377" s="3"/>
      <c r="ILJ377" s="3"/>
      <c r="ILK377" s="3"/>
      <c r="ILL377" s="3"/>
      <c r="ILM377" s="3"/>
      <c r="ILN377" s="3"/>
      <c r="ILO377" s="3"/>
      <c r="ILP377" s="3"/>
      <c r="ILQ377" s="3"/>
      <c r="ILR377" s="3"/>
      <c r="ILS377" s="3"/>
      <c r="ILT377" s="3"/>
      <c r="ILU377" s="3"/>
      <c r="ILV377" s="3"/>
      <c r="ILW377" s="3"/>
      <c r="ILX377" s="3"/>
      <c r="ILY377" s="3"/>
      <c r="ILZ377" s="3"/>
      <c r="IMA377" s="3"/>
      <c r="IMB377" s="3"/>
      <c r="IMC377" s="3"/>
      <c r="IMD377" s="3"/>
      <c r="IME377" s="3"/>
      <c r="IMF377" s="3"/>
      <c r="IMG377" s="3"/>
      <c r="IMH377" s="3"/>
      <c r="IMI377" s="3"/>
      <c r="IMJ377" s="3"/>
      <c r="IMK377" s="3"/>
      <c r="IML377" s="3"/>
      <c r="IMM377" s="3"/>
      <c r="IMN377" s="3"/>
      <c r="IMO377" s="3"/>
      <c r="IMP377" s="3"/>
      <c r="IMQ377" s="3"/>
      <c r="IMR377" s="3"/>
      <c r="IMS377" s="3"/>
      <c r="IMT377" s="3"/>
      <c r="IMU377" s="3"/>
      <c r="IMV377" s="3"/>
      <c r="IMW377" s="3"/>
      <c r="IMX377" s="3"/>
      <c r="IMY377" s="3"/>
      <c r="IMZ377" s="3"/>
      <c r="INA377" s="3"/>
      <c r="INB377" s="3"/>
      <c r="INC377" s="3"/>
      <c r="IND377" s="3"/>
      <c r="INE377" s="3"/>
      <c r="INF377" s="3"/>
      <c r="ING377" s="3"/>
      <c r="INH377" s="3"/>
      <c r="INI377" s="3"/>
      <c r="INJ377" s="3"/>
      <c r="INK377" s="3"/>
      <c r="INL377" s="3"/>
      <c r="INM377" s="3"/>
      <c r="INN377" s="3"/>
      <c r="INO377" s="3"/>
      <c r="INP377" s="3"/>
      <c r="INQ377" s="3"/>
      <c r="INR377" s="3"/>
      <c r="INS377" s="3"/>
      <c r="INT377" s="3"/>
      <c r="INU377" s="3"/>
      <c r="INV377" s="3"/>
      <c r="INW377" s="3"/>
      <c r="INX377" s="3"/>
      <c r="INY377" s="3"/>
      <c r="INZ377" s="3"/>
      <c r="IOA377" s="3"/>
      <c r="IOB377" s="3"/>
      <c r="IOC377" s="3"/>
      <c r="IOD377" s="3"/>
      <c r="IOE377" s="3"/>
      <c r="IOF377" s="3"/>
      <c r="IOG377" s="3"/>
      <c r="IOH377" s="3"/>
      <c r="IOI377" s="3"/>
      <c r="IOJ377" s="3"/>
      <c r="IOK377" s="3"/>
      <c r="IOL377" s="3"/>
      <c r="IOM377" s="3"/>
      <c r="ION377" s="3"/>
      <c r="IOO377" s="3"/>
      <c r="IOP377" s="3"/>
      <c r="IOQ377" s="3"/>
      <c r="IOR377" s="3"/>
      <c r="IOS377" s="3"/>
      <c r="IOT377" s="3"/>
      <c r="IOU377" s="3"/>
      <c r="IOV377" s="3"/>
      <c r="IOW377" s="3"/>
      <c r="IOX377" s="3"/>
      <c r="IOY377" s="3"/>
      <c r="IOZ377" s="3"/>
      <c r="IPA377" s="3"/>
      <c r="IPB377" s="3"/>
      <c r="IPC377" s="3"/>
      <c r="IPD377" s="3"/>
      <c r="IPE377" s="3"/>
      <c r="IPF377" s="3"/>
      <c r="IPG377" s="3"/>
      <c r="IPH377" s="3"/>
      <c r="IPI377" s="3"/>
      <c r="IPJ377" s="3"/>
      <c r="IPK377" s="3"/>
      <c r="IPL377" s="3"/>
      <c r="IPM377" s="3"/>
      <c r="IPN377" s="3"/>
      <c r="IPO377" s="3"/>
      <c r="IPP377" s="3"/>
      <c r="IPQ377" s="3"/>
      <c r="IPR377" s="3"/>
      <c r="IPS377" s="3"/>
      <c r="IPT377" s="3"/>
      <c r="IPU377" s="3"/>
      <c r="IPV377" s="3"/>
      <c r="IPW377" s="3"/>
      <c r="IPX377" s="3"/>
      <c r="IPY377" s="3"/>
      <c r="IPZ377" s="3"/>
      <c r="IQA377" s="3"/>
      <c r="IQB377" s="3"/>
      <c r="IQC377" s="3"/>
      <c r="IQD377" s="3"/>
      <c r="IQE377" s="3"/>
      <c r="IQF377" s="3"/>
      <c r="IQG377" s="3"/>
      <c r="IQH377" s="3"/>
      <c r="IQI377" s="3"/>
      <c r="IQJ377" s="3"/>
      <c r="IQK377" s="3"/>
      <c r="IQL377" s="3"/>
      <c r="IQM377" s="3"/>
      <c r="IQN377" s="3"/>
      <c r="IQO377" s="3"/>
      <c r="IQP377" s="3"/>
      <c r="IQQ377" s="3"/>
      <c r="IQR377" s="3"/>
      <c r="IQS377" s="3"/>
      <c r="IQT377" s="3"/>
      <c r="IQU377" s="3"/>
      <c r="IQV377" s="3"/>
      <c r="IQW377" s="3"/>
      <c r="IQX377" s="3"/>
      <c r="IQY377" s="3"/>
      <c r="IQZ377" s="3"/>
      <c r="IRA377" s="3"/>
      <c r="IRB377" s="3"/>
      <c r="IRC377" s="3"/>
      <c r="IRD377" s="3"/>
      <c r="IRE377" s="3"/>
      <c r="IRF377" s="3"/>
      <c r="IRG377" s="3"/>
      <c r="IRH377" s="3"/>
      <c r="IRI377" s="3"/>
      <c r="IRJ377" s="3"/>
      <c r="IRK377" s="3"/>
      <c r="IRL377" s="3"/>
      <c r="IRM377" s="3"/>
      <c r="IRN377" s="3"/>
      <c r="IRO377" s="3"/>
      <c r="IRP377" s="3"/>
      <c r="IRQ377" s="3"/>
      <c r="IRR377" s="3"/>
      <c r="IRS377" s="3"/>
      <c r="IRT377" s="3"/>
      <c r="IRU377" s="3"/>
      <c r="IRV377" s="3"/>
      <c r="IRW377" s="3"/>
      <c r="IRX377" s="3"/>
      <c r="IRY377" s="3"/>
      <c r="IRZ377" s="3"/>
      <c r="ISA377" s="3"/>
      <c r="ISB377" s="3"/>
      <c r="ISC377" s="3"/>
      <c r="ISD377" s="3"/>
      <c r="ISE377" s="3"/>
      <c r="ISF377" s="3"/>
      <c r="ISG377" s="3"/>
      <c r="ISH377" s="3"/>
      <c r="ISI377" s="3"/>
      <c r="ISJ377" s="3"/>
      <c r="ISK377" s="3"/>
      <c r="ISL377" s="3"/>
      <c r="ISM377" s="3"/>
      <c r="ISN377" s="3"/>
      <c r="ISO377" s="3"/>
      <c r="ISP377" s="3"/>
      <c r="ISQ377" s="3"/>
      <c r="ISR377" s="3"/>
      <c r="ISS377" s="3"/>
      <c r="IST377" s="3"/>
      <c r="ISU377" s="3"/>
      <c r="ISV377" s="3"/>
      <c r="ISW377" s="3"/>
      <c r="ISX377" s="3"/>
      <c r="ISY377" s="3"/>
      <c r="ISZ377" s="3"/>
      <c r="ITA377" s="3"/>
      <c r="ITB377" s="3"/>
      <c r="ITC377" s="3"/>
      <c r="ITD377" s="3"/>
      <c r="ITE377" s="3"/>
      <c r="ITF377" s="3"/>
      <c r="ITG377" s="3"/>
      <c r="ITH377" s="3"/>
      <c r="ITI377" s="3"/>
      <c r="ITJ377" s="3"/>
      <c r="ITK377" s="3"/>
      <c r="ITL377" s="3"/>
      <c r="ITM377" s="3"/>
      <c r="ITN377" s="3"/>
      <c r="ITO377" s="3"/>
      <c r="ITP377" s="3"/>
      <c r="ITQ377" s="3"/>
      <c r="ITR377" s="3"/>
      <c r="ITS377" s="3"/>
      <c r="ITT377" s="3"/>
      <c r="ITU377" s="3"/>
      <c r="ITV377" s="3"/>
      <c r="ITW377" s="3"/>
      <c r="ITX377" s="3"/>
      <c r="ITY377" s="3"/>
      <c r="ITZ377" s="3"/>
      <c r="IUA377" s="3"/>
      <c r="IUB377" s="3"/>
      <c r="IUC377" s="3"/>
      <c r="IUD377" s="3"/>
      <c r="IUE377" s="3"/>
      <c r="IUF377" s="3"/>
      <c r="IUG377" s="3"/>
      <c r="IUH377" s="3"/>
      <c r="IUI377" s="3"/>
      <c r="IUJ377" s="3"/>
      <c r="IUK377" s="3"/>
      <c r="IUL377" s="3"/>
      <c r="IUM377" s="3"/>
      <c r="IUN377" s="3"/>
      <c r="IUO377" s="3"/>
      <c r="IUP377" s="3"/>
      <c r="IUQ377" s="3"/>
      <c r="IUR377" s="3"/>
      <c r="IUS377" s="3"/>
      <c r="IUT377" s="3"/>
      <c r="IUU377" s="3"/>
      <c r="IUV377" s="3"/>
      <c r="IUW377" s="3"/>
      <c r="IUX377" s="3"/>
      <c r="IUY377" s="3"/>
      <c r="IUZ377" s="3"/>
      <c r="IVA377" s="3"/>
      <c r="IVB377" s="3"/>
      <c r="IVC377" s="3"/>
      <c r="IVD377" s="3"/>
      <c r="IVE377" s="3"/>
      <c r="IVF377" s="3"/>
      <c r="IVG377" s="3"/>
      <c r="IVH377" s="3"/>
      <c r="IVI377" s="3"/>
      <c r="IVJ377" s="3"/>
      <c r="IVK377" s="3"/>
      <c r="IVL377" s="3"/>
      <c r="IVM377" s="3"/>
      <c r="IVN377" s="3"/>
      <c r="IVO377" s="3"/>
      <c r="IVP377" s="3"/>
      <c r="IVQ377" s="3"/>
      <c r="IVR377" s="3"/>
      <c r="IVS377" s="3"/>
      <c r="IVT377" s="3"/>
      <c r="IVU377" s="3"/>
      <c r="IVV377" s="3"/>
      <c r="IVW377" s="3"/>
      <c r="IVX377" s="3"/>
      <c r="IVY377" s="3"/>
      <c r="IVZ377" s="3"/>
      <c r="IWA377" s="3"/>
      <c r="IWB377" s="3"/>
      <c r="IWC377" s="3"/>
      <c r="IWD377" s="3"/>
      <c r="IWE377" s="3"/>
      <c r="IWF377" s="3"/>
      <c r="IWG377" s="3"/>
      <c r="IWH377" s="3"/>
      <c r="IWI377" s="3"/>
      <c r="IWJ377" s="3"/>
      <c r="IWK377" s="3"/>
      <c r="IWL377" s="3"/>
      <c r="IWM377" s="3"/>
      <c r="IWN377" s="3"/>
      <c r="IWO377" s="3"/>
      <c r="IWP377" s="3"/>
      <c r="IWQ377" s="3"/>
      <c r="IWR377" s="3"/>
      <c r="IWS377" s="3"/>
      <c r="IWT377" s="3"/>
      <c r="IWU377" s="3"/>
      <c r="IWV377" s="3"/>
      <c r="IWW377" s="3"/>
      <c r="IWX377" s="3"/>
      <c r="IWY377" s="3"/>
      <c r="IWZ377" s="3"/>
      <c r="IXA377" s="3"/>
      <c r="IXB377" s="3"/>
      <c r="IXC377" s="3"/>
      <c r="IXD377" s="3"/>
      <c r="IXE377" s="3"/>
      <c r="IXF377" s="3"/>
      <c r="IXG377" s="3"/>
      <c r="IXH377" s="3"/>
      <c r="IXI377" s="3"/>
      <c r="IXJ377" s="3"/>
      <c r="IXK377" s="3"/>
      <c r="IXL377" s="3"/>
      <c r="IXM377" s="3"/>
      <c r="IXN377" s="3"/>
      <c r="IXO377" s="3"/>
      <c r="IXP377" s="3"/>
      <c r="IXQ377" s="3"/>
      <c r="IXR377" s="3"/>
      <c r="IXS377" s="3"/>
      <c r="IXT377" s="3"/>
      <c r="IXU377" s="3"/>
      <c r="IXV377" s="3"/>
      <c r="IXW377" s="3"/>
      <c r="IXX377" s="3"/>
      <c r="IXY377" s="3"/>
      <c r="IXZ377" s="3"/>
      <c r="IYA377" s="3"/>
      <c r="IYB377" s="3"/>
      <c r="IYC377" s="3"/>
      <c r="IYD377" s="3"/>
      <c r="IYE377" s="3"/>
      <c r="IYF377" s="3"/>
      <c r="IYG377" s="3"/>
      <c r="IYH377" s="3"/>
      <c r="IYI377" s="3"/>
      <c r="IYJ377" s="3"/>
      <c r="IYK377" s="3"/>
      <c r="IYL377" s="3"/>
      <c r="IYM377" s="3"/>
      <c r="IYN377" s="3"/>
      <c r="IYO377" s="3"/>
      <c r="IYP377" s="3"/>
      <c r="IYQ377" s="3"/>
      <c r="IYR377" s="3"/>
      <c r="IYS377" s="3"/>
      <c r="IYT377" s="3"/>
      <c r="IYU377" s="3"/>
      <c r="IYV377" s="3"/>
      <c r="IYW377" s="3"/>
      <c r="IYX377" s="3"/>
      <c r="IYY377" s="3"/>
      <c r="IYZ377" s="3"/>
      <c r="IZA377" s="3"/>
      <c r="IZB377" s="3"/>
      <c r="IZC377" s="3"/>
      <c r="IZD377" s="3"/>
      <c r="IZE377" s="3"/>
      <c r="IZF377" s="3"/>
      <c r="IZG377" s="3"/>
      <c r="IZH377" s="3"/>
      <c r="IZI377" s="3"/>
      <c r="IZJ377" s="3"/>
      <c r="IZK377" s="3"/>
      <c r="IZL377" s="3"/>
      <c r="IZM377" s="3"/>
      <c r="IZN377" s="3"/>
      <c r="IZO377" s="3"/>
      <c r="IZP377" s="3"/>
      <c r="IZQ377" s="3"/>
      <c r="IZR377" s="3"/>
      <c r="IZS377" s="3"/>
      <c r="IZT377" s="3"/>
      <c r="IZU377" s="3"/>
      <c r="IZV377" s="3"/>
      <c r="IZW377" s="3"/>
      <c r="IZX377" s="3"/>
      <c r="IZY377" s="3"/>
      <c r="IZZ377" s="3"/>
      <c r="JAA377" s="3"/>
      <c r="JAB377" s="3"/>
      <c r="JAC377" s="3"/>
      <c r="JAD377" s="3"/>
      <c r="JAE377" s="3"/>
      <c r="JAF377" s="3"/>
      <c r="JAG377" s="3"/>
      <c r="JAH377" s="3"/>
      <c r="JAI377" s="3"/>
      <c r="JAJ377" s="3"/>
      <c r="JAK377" s="3"/>
      <c r="JAL377" s="3"/>
      <c r="JAM377" s="3"/>
      <c r="JAN377" s="3"/>
      <c r="JAO377" s="3"/>
      <c r="JAP377" s="3"/>
      <c r="JAQ377" s="3"/>
      <c r="JAR377" s="3"/>
      <c r="JAS377" s="3"/>
      <c r="JAT377" s="3"/>
      <c r="JAU377" s="3"/>
      <c r="JAV377" s="3"/>
      <c r="JAW377" s="3"/>
      <c r="JAX377" s="3"/>
      <c r="JAY377" s="3"/>
      <c r="JAZ377" s="3"/>
      <c r="JBA377" s="3"/>
      <c r="JBB377" s="3"/>
      <c r="JBC377" s="3"/>
      <c r="JBD377" s="3"/>
      <c r="JBE377" s="3"/>
      <c r="JBF377" s="3"/>
      <c r="JBG377" s="3"/>
      <c r="JBH377" s="3"/>
      <c r="JBI377" s="3"/>
      <c r="JBJ377" s="3"/>
      <c r="JBK377" s="3"/>
      <c r="JBL377" s="3"/>
      <c r="JBM377" s="3"/>
      <c r="JBN377" s="3"/>
      <c r="JBO377" s="3"/>
      <c r="JBP377" s="3"/>
      <c r="JBQ377" s="3"/>
      <c r="JBR377" s="3"/>
      <c r="JBS377" s="3"/>
      <c r="JBT377" s="3"/>
      <c r="JBU377" s="3"/>
      <c r="JBV377" s="3"/>
      <c r="JBW377" s="3"/>
      <c r="JBX377" s="3"/>
      <c r="JBY377" s="3"/>
      <c r="JBZ377" s="3"/>
      <c r="JCA377" s="3"/>
      <c r="JCB377" s="3"/>
      <c r="JCC377" s="3"/>
      <c r="JCD377" s="3"/>
      <c r="JCE377" s="3"/>
      <c r="JCF377" s="3"/>
      <c r="JCG377" s="3"/>
      <c r="JCH377" s="3"/>
      <c r="JCI377" s="3"/>
      <c r="JCJ377" s="3"/>
      <c r="JCK377" s="3"/>
      <c r="JCL377" s="3"/>
      <c r="JCM377" s="3"/>
      <c r="JCN377" s="3"/>
      <c r="JCO377" s="3"/>
      <c r="JCP377" s="3"/>
      <c r="JCQ377" s="3"/>
      <c r="JCR377" s="3"/>
      <c r="JCS377" s="3"/>
      <c r="JCT377" s="3"/>
      <c r="JCU377" s="3"/>
      <c r="JCV377" s="3"/>
      <c r="JCW377" s="3"/>
      <c r="JCX377" s="3"/>
      <c r="JCY377" s="3"/>
      <c r="JCZ377" s="3"/>
      <c r="JDA377" s="3"/>
      <c r="JDB377" s="3"/>
      <c r="JDC377" s="3"/>
      <c r="JDD377" s="3"/>
      <c r="JDE377" s="3"/>
      <c r="JDF377" s="3"/>
      <c r="JDG377" s="3"/>
      <c r="JDH377" s="3"/>
      <c r="JDI377" s="3"/>
      <c r="JDJ377" s="3"/>
      <c r="JDK377" s="3"/>
      <c r="JDL377" s="3"/>
      <c r="JDM377" s="3"/>
      <c r="JDN377" s="3"/>
      <c r="JDO377" s="3"/>
      <c r="JDP377" s="3"/>
      <c r="JDQ377" s="3"/>
      <c r="JDR377" s="3"/>
      <c r="JDS377" s="3"/>
      <c r="JDT377" s="3"/>
      <c r="JDU377" s="3"/>
      <c r="JDV377" s="3"/>
      <c r="JDW377" s="3"/>
      <c r="JDX377" s="3"/>
      <c r="JDY377" s="3"/>
      <c r="JDZ377" s="3"/>
      <c r="JEA377" s="3"/>
      <c r="JEB377" s="3"/>
      <c r="JEC377" s="3"/>
      <c r="JED377" s="3"/>
      <c r="JEE377" s="3"/>
      <c r="JEF377" s="3"/>
      <c r="JEG377" s="3"/>
      <c r="JEH377" s="3"/>
      <c r="JEI377" s="3"/>
      <c r="JEJ377" s="3"/>
      <c r="JEK377" s="3"/>
      <c r="JEL377" s="3"/>
      <c r="JEM377" s="3"/>
      <c r="JEN377" s="3"/>
      <c r="JEO377" s="3"/>
      <c r="JEP377" s="3"/>
      <c r="JEQ377" s="3"/>
      <c r="JER377" s="3"/>
      <c r="JES377" s="3"/>
      <c r="JET377" s="3"/>
      <c r="JEU377" s="3"/>
      <c r="JEV377" s="3"/>
      <c r="JEW377" s="3"/>
      <c r="JEX377" s="3"/>
      <c r="JEY377" s="3"/>
      <c r="JEZ377" s="3"/>
      <c r="JFA377" s="3"/>
      <c r="JFB377" s="3"/>
      <c r="JFC377" s="3"/>
      <c r="JFD377" s="3"/>
      <c r="JFE377" s="3"/>
      <c r="JFF377" s="3"/>
      <c r="JFG377" s="3"/>
      <c r="JFH377" s="3"/>
      <c r="JFI377" s="3"/>
      <c r="JFJ377" s="3"/>
      <c r="JFK377" s="3"/>
      <c r="JFL377" s="3"/>
      <c r="JFM377" s="3"/>
      <c r="JFN377" s="3"/>
      <c r="JFO377" s="3"/>
      <c r="JFP377" s="3"/>
      <c r="JFQ377" s="3"/>
      <c r="JFR377" s="3"/>
      <c r="JFS377" s="3"/>
      <c r="JFT377" s="3"/>
      <c r="JFU377" s="3"/>
      <c r="JFV377" s="3"/>
      <c r="JFW377" s="3"/>
      <c r="JFX377" s="3"/>
      <c r="JFY377" s="3"/>
      <c r="JFZ377" s="3"/>
      <c r="JGA377" s="3"/>
      <c r="JGB377" s="3"/>
      <c r="JGC377" s="3"/>
      <c r="JGD377" s="3"/>
      <c r="JGE377" s="3"/>
      <c r="JGF377" s="3"/>
      <c r="JGG377" s="3"/>
      <c r="JGH377" s="3"/>
      <c r="JGI377" s="3"/>
      <c r="JGJ377" s="3"/>
      <c r="JGK377" s="3"/>
      <c r="JGL377" s="3"/>
      <c r="JGM377" s="3"/>
      <c r="JGN377" s="3"/>
      <c r="JGO377" s="3"/>
      <c r="JGP377" s="3"/>
      <c r="JGQ377" s="3"/>
      <c r="JGR377" s="3"/>
      <c r="JGS377" s="3"/>
      <c r="JGT377" s="3"/>
      <c r="JGU377" s="3"/>
      <c r="JGV377" s="3"/>
      <c r="JGW377" s="3"/>
      <c r="JGX377" s="3"/>
      <c r="JGY377" s="3"/>
      <c r="JGZ377" s="3"/>
      <c r="JHA377" s="3"/>
      <c r="JHB377" s="3"/>
      <c r="JHC377" s="3"/>
      <c r="JHD377" s="3"/>
      <c r="JHE377" s="3"/>
      <c r="JHF377" s="3"/>
      <c r="JHG377" s="3"/>
      <c r="JHH377" s="3"/>
      <c r="JHI377" s="3"/>
      <c r="JHJ377" s="3"/>
      <c r="JHK377" s="3"/>
      <c r="JHL377" s="3"/>
      <c r="JHM377" s="3"/>
      <c r="JHN377" s="3"/>
      <c r="JHO377" s="3"/>
      <c r="JHP377" s="3"/>
      <c r="JHQ377" s="3"/>
      <c r="JHR377" s="3"/>
      <c r="JHS377" s="3"/>
      <c r="JHT377" s="3"/>
      <c r="JHU377" s="3"/>
      <c r="JHV377" s="3"/>
      <c r="JHW377" s="3"/>
      <c r="JHX377" s="3"/>
      <c r="JHY377" s="3"/>
      <c r="JHZ377" s="3"/>
      <c r="JIA377" s="3"/>
      <c r="JIB377" s="3"/>
      <c r="JIC377" s="3"/>
      <c r="JID377" s="3"/>
      <c r="JIE377" s="3"/>
      <c r="JIF377" s="3"/>
      <c r="JIG377" s="3"/>
      <c r="JIH377" s="3"/>
      <c r="JII377" s="3"/>
      <c r="JIJ377" s="3"/>
      <c r="JIK377" s="3"/>
      <c r="JIL377" s="3"/>
      <c r="JIM377" s="3"/>
      <c r="JIN377" s="3"/>
      <c r="JIO377" s="3"/>
      <c r="JIP377" s="3"/>
      <c r="JIQ377" s="3"/>
      <c r="JIR377" s="3"/>
      <c r="JIS377" s="3"/>
      <c r="JIT377" s="3"/>
      <c r="JIU377" s="3"/>
      <c r="JIV377" s="3"/>
      <c r="JIW377" s="3"/>
      <c r="JIX377" s="3"/>
      <c r="JIY377" s="3"/>
      <c r="JIZ377" s="3"/>
      <c r="JJA377" s="3"/>
      <c r="JJB377" s="3"/>
      <c r="JJC377" s="3"/>
      <c r="JJD377" s="3"/>
      <c r="JJE377" s="3"/>
      <c r="JJF377" s="3"/>
      <c r="JJG377" s="3"/>
      <c r="JJH377" s="3"/>
      <c r="JJI377" s="3"/>
      <c r="JJJ377" s="3"/>
      <c r="JJK377" s="3"/>
      <c r="JJL377" s="3"/>
      <c r="JJM377" s="3"/>
      <c r="JJN377" s="3"/>
      <c r="JJO377" s="3"/>
      <c r="JJP377" s="3"/>
      <c r="JJQ377" s="3"/>
      <c r="JJR377" s="3"/>
      <c r="JJS377" s="3"/>
      <c r="JJT377" s="3"/>
      <c r="JJU377" s="3"/>
      <c r="JJV377" s="3"/>
      <c r="JJW377" s="3"/>
      <c r="JJX377" s="3"/>
      <c r="JJY377" s="3"/>
      <c r="JJZ377" s="3"/>
      <c r="JKA377" s="3"/>
      <c r="JKB377" s="3"/>
      <c r="JKC377" s="3"/>
      <c r="JKD377" s="3"/>
      <c r="JKE377" s="3"/>
      <c r="JKF377" s="3"/>
      <c r="JKG377" s="3"/>
      <c r="JKH377" s="3"/>
      <c r="JKI377" s="3"/>
      <c r="JKJ377" s="3"/>
      <c r="JKK377" s="3"/>
      <c r="JKL377" s="3"/>
      <c r="JKM377" s="3"/>
      <c r="JKN377" s="3"/>
      <c r="JKO377" s="3"/>
      <c r="JKP377" s="3"/>
      <c r="JKQ377" s="3"/>
      <c r="JKR377" s="3"/>
      <c r="JKS377" s="3"/>
      <c r="JKT377" s="3"/>
      <c r="JKU377" s="3"/>
      <c r="JKV377" s="3"/>
      <c r="JKW377" s="3"/>
      <c r="JKX377" s="3"/>
      <c r="JKY377" s="3"/>
      <c r="JKZ377" s="3"/>
      <c r="JLA377" s="3"/>
      <c r="JLB377" s="3"/>
      <c r="JLC377" s="3"/>
      <c r="JLD377" s="3"/>
      <c r="JLE377" s="3"/>
      <c r="JLF377" s="3"/>
      <c r="JLG377" s="3"/>
      <c r="JLH377" s="3"/>
      <c r="JLI377" s="3"/>
      <c r="JLJ377" s="3"/>
      <c r="JLK377" s="3"/>
      <c r="JLL377" s="3"/>
      <c r="JLM377" s="3"/>
      <c r="JLN377" s="3"/>
      <c r="JLO377" s="3"/>
      <c r="JLP377" s="3"/>
      <c r="JLQ377" s="3"/>
      <c r="JLR377" s="3"/>
      <c r="JLS377" s="3"/>
      <c r="JLT377" s="3"/>
      <c r="JLU377" s="3"/>
      <c r="JLV377" s="3"/>
      <c r="JLW377" s="3"/>
      <c r="JLX377" s="3"/>
      <c r="JLY377" s="3"/>
      <c r="JLZ377" s="3"/>
      <c r="JMA377" s="3"/>
      <c r="JMB377" s="3"/>
      <c r="JMC377" s="3"/>
      <c r="JMD377" s="3"/>
      <c r="JME377" s="3"/>
      <c r="JMF377" s="3"/>
      <c r="JMG377" s="3"/>
      <c r="JMH377" s="3"/>
      <c r="JMI377" s="3"/>
      <c r="JMJ377" s="3"/>
      <c r="JMK377" s="3"/>
      <c r="JML377" s="3"/>
      <c r="JMM377" s="3"/>
      <c r="JMN377" s="3"/>
      <c r="JMO377" s="3"/>
      <c r="JMP377" s="3"/>
      <c r="JMQ377" s="3"/>
      <c r="JMR377" s="3"/>
      <c r="JMS377" s="3"/>
      <c r="JMT377" s="3"/>
      <c r="JMU377" s="3"/>
      <c r="JMV377" s="3"/>
      <c r="JMW377" s="3"/>
      <c r="JMX377" s="3"/>
      <c r="JMY377" s="3"/>
      <c r="JMZ377" s="3"/>
      <c r="JNA377" s="3"/>
      <c r="JNB377" s="3"/>
      <c r="JNC377" s="3"/>
      <c r="JND377" s="3"/>
      <c r="JNE377" s="3"/>
      <c r="JNF377" s="3"/>
      <c r="JNG377" s="3"/>
      <c r="JNH377" s="3"/>
      <c r="JNI377" s="3"/>
      <c r="JNJ377" s="3"/>
      <c r="JNK377" s="3"/>
      <c r="JNL377" s="3"/>
      <c r="JNM377" s="3"/>
      <c r="JNN377" s="3"/>
      <c r="JNO377" s="3"/>
      <c r="JNP377" s="3"/>
      <c r="JNQ377" s="3"/>
      <c r="JNR377" s="3"/>
      <c r="JNS377" s="3"/>
      <c r="JNT377" s="3"/>
      <c r="JNU377" s="3"/>
      <c r="JNV377" s="3"/>
      <c r="JNW377" s="3"/>
      <c r="JNX377" s="3"/>
      <c r="JNY377" s="3"/>
      <c r="JNZ377" s="3"/>
      <c r="JOA377" s="3"/>
      <c r="JOB377" s="3"/>
      <c r="JOC377" s="3"/>
      <c r="JOD377" s="3"/>
      <c r="JOE377" s="3"/>
      <c r="JOF377" s="3"/>
      <c r="JOG377" s="3"/>
      <c r="JOH377" s="3"/>
      <c r="JOI377" s="3"/>
      <c r="JOJ377" s="3"/>
      <c r="JOK377" s="3"/>
      <c r="JOL377" s="3"/>
      <c r="JOM377" s="3"/>
      <c r="JON377" s="3"/>
      <c r="JOO377" s="3"/>
      <c r="JOP377" s="3"/>
      <c r="JOQ377" s="3"/>
      <c r="JOR377" s="3"/>
      <c r="JOS377" s="3"/>
      <c r="JOT377" s="3"/>
      <c r="JOU377" s="3"/>
      <c r="JOV377" s="3"/>
      <c r="JOW377" s="3"/>
      <c r="JOX377" s="3"/>
      <c r="JOY377" s="3"/>
      <c r="JOZ377" s="3"/>
      <c r="JPA377" s="3"/>
      <c r="JPB377" s="3"/>
      <c r="JPC377" s="3"/>
      <c r="JPD377" s="3"/>
      <c r="JPE377" s="3"/>
      <c r="JPF377" s="3"/>
      <c r="JPG377" s="3"/>
      <c r="JPH377" s="3"/>
      <c r="JPI377" s="3"/>
      <c r="JPJ377" s="3"/>
      <c r="JPK377" s="3"/>
      <c r="JPL377" s="3"/>
      <c r="JPM377" s="3"/>
      <c r="JPN377" s="3"/>
      <c r="JPO377" s="3"/>
      <c r="JPP377" s="3"/>
      <c r="JPQ377" s="3"/>
      <c r="JPR377" s="3"/>
      <c r="JPS377" s="3"/>
      <c r="JPT377" s="3"/>
      <c r="JPU377" s="3"/>
      <c r="JPV377" s="3"/>
      <c r="JPW377" s="3"/>
      <c r="JPX377" s="3"/>
      <c r="JPY377" s="3"/>
      <c r="JPZ377" s="3"/>
      <c r="JQA377" s="3"/>
      <c r="JQB377" s="3"/>
      <c r="JQC377" s="3"/>
      <c r="JQD377" s="3"/>
      <c r="JQE377" s="3"/>
      <c r="JQF377" s="3"/>
      <c r="JQG377" s="3"/>
      <c r="JQH377" s="3"/>
      <c r="JQI377" s="3"/>
      <c r="JQJ377" s="3"/>
      <c r="JQK377" s="3"/>
      <c r="JQL377" s="3"/>
      <c r="JQM377" s="3"/>
      <c r="JQN377" s="3"/>
      <c r="JQO377" s="3"/>
      <c r="JQP377" s="3"/>
      <c r="JQQ377" s="3"/>
      <c r="JQR377" s="3"/>
      <c r="JQS377" s="3"/>
      <c r="JQT377" s="3"/>
      <c r="JQU377" s="3"/>
      <c r="JQV377" s="3"/>
      <c r="JQW377" s="3"/>
      <c r="JQX377" s="3"/>
      <c r="JQY377" s="3"/>
      <c r="JQZ377" s="3"/>
      <c r="JRA377" s="3"/>
      <c r="JRB377" s="3"/>
      <c r="JRC377" s="3"/>
      <c r="JRD377" s="3"/>
      <c r="JRE377" s="3"/>
      <c r="JRF377" s="3"/>
      <c r="JRG377" s="3"/>
      <c r="JRH377" s="3"/>
      <c r="JRI377" s="3"/>
      <c r="JRJ377" s="3"/>
      <c r="JRK377" s="3"/>
      <c r="JRL377" s="3"/>
      <c r="JRM377" s="3"/>
      <c r="JRN377" s="3"/>
      <c r="JRO377" s="3"/>
      <c r="JRP377" s="3"/>
      <c r="JRQ377" s="3"/>
      <c r="JRR377" s="3"/>
      <c r="JRS377" s="3"/>
      <c r="JRT377" s="3"/>
      <c r="JRU377" s="3"/>
      <c r="JRV377" s="3"/>
      <c r="JRW377" s="3"/>
      <c r="JRX377" s="3"/>
      <c r="JRY377" s="3"/>
      <c r="JRZ377" s="3"/>
      <c r="JSA377" s="3"/>
      <c r="JSB377" s="3"/>
      <c r="JSC377" s="3"/>
      <c r="JSD377" s="3"/>
      <c r="JSE377" s="3"/>
      <c r="JSF377" s="3"/>
      <c r="JSG377" s="3"/>
      <c r="JSH377" s="3"/>
      <c r="JSI377" s="3"/>
      <c r="JSJ377" s="3"/>
      <c r="JSK377" s="3"/>
      <c r="JSL377" s="3"/>
      <c r="JSM377" s="3"/>
      <c r="JSN377" s="3"/>
      <c r="JSO377" s="3"/>
      <c r="JSP377" s="3"/>
      <c r="JSQ377" s="3"/>
      <c r="JSR377" s="3"/>
      <c r="JSS377" s="3"/>
      <c r="JST377" s="3"/>
      <c r="JSU377" s="3"/>
      <c r="JSV377" s="3"/>
      <c r="JSW377" s="3"/>
      <c r="JSX377" s="3"/>
      <c r="JSY377" s="3"/>
      <c r="JSZ377" s="3"/>
      <c r="JTA377" s="3"/>
      <c r="JTB377" s="3"/>
      <c r="JTC377" s="3"/>
      <c r="JTD377" s="3"/>
      <c r="JTE377" s="3"/>
      <c r="JTF377" s="3"/>
      <c r="JTG377" s="3"/>
      <c r="JTH377" s="3"/>
      <c r="JTI377" s="3"/>
      <c r="JTJ377" s="3"/>
      <c r="JTK377" s="3"/>
      <c r="JTL377" s="3"/>
      <c r="JTM377" s="3"/>
      <c r="JTN377" s="3"/>
      <c r="JTO377" s="3"/>
      <c r="JTP377" s="3"/>
      <c r="JTQ377" s="3"/>
      <c r="JTR377" s="3"/>
      <c r="JTS377" s="3"/>
      <c r="JTT377" s="3"/>
      <c r="JTU377" s="3"/>
      <c r="JTV377" s="3"/>
      <c r="JTW377" s="3"/>
      <c r="JTX377" s="3"/>
      <c r="JTY377" s="3"/>
      <c r="JTZ377" s="3"/>
      <c r="JUA377" s="3"/>
      <c r="JUB377" s="3"/>
      <c r="JUC377" s="3"/>
      <c r="JUD377" s="3"/>
      <c r="JUE377" s="3"/>
      <c r="JUF377" s="3"/>
      <c r="JUG377" s="3"/>
      <c r="JUH377" s="3"/>
      <c r="JUI377" s="3"/>
      <c r="JUJ377" s="3"/>
      <c r="JUK377" s="3"/>
      <c r="JUL377" s="3"/>
      <c r="JUM377" s="3"/>
      <c r="JUN377" s="3"/>
      <c r="JUO377" s="3"/>
      <c r="JUP377" s="3"/>
      <c r="JUQ377" s="3"/>
      <c r="JUR377" s="3"/>
      <c r="JUS377" s="3"/>
      <c r="JUT377" s="3"/>
      <c r="JUU377" s="3"/>
      <c r="JUV377" s="3"/>
      <c r="JUW377" s="3"/>
      <c r="JUX377" s="3"/>
      <c r="JUY377" s="3"/>
      <c r="JUZ377" s="3"/>
      <c r="JVA377" s="3"/>
      <c r="JVB377" s="3"/>
      <c r="JVC377" s="3"/>
      <c r="JVD377" s="3"/>
      <c r="JVE377" s="3"/>
      <c r="JVF377" s="3"/>
      <c r="JVG377" s="3"/>
      <c r="JVH377" s="3"/>
      <c r="JVI377" s="3"/>
      <c r="JVJ377" s="3"/>
      <c r="JVK377" s="3"/>
      <c r="JVL377" s="3"/>
      <c r="JVM377" s="3"/>
      <c r="JVN377" s="3"/>
      <c r="JVO377" s="3"/>
      <c r="JVP377" s="3"/>
      <c r="JVQ377" s="3"/>
      <c r="JVR377" s="3"/>
      <c r="JVS377" s="3"/>
      <c r="JVT377" s="3"/>
      <c r="JVU377" s="3"/>
      <c r="JVV377" s="3"/>
      <c r="JVW377" s="3"/>
      <c r="JVX377" s="3"/>
      <c r="JVY377" s="3"/>
      <c r="JVZ377" s="3"/>
      <c r="JWA377" s="3"/>
      <c r="JWB377" s="3"/>
      <c r="JWC377" s="3"/>
      <c r="JWD377" s="3"/>
      <c r="JWE377" s="3"/>
      <c r="JWF377" s="3"/>
      <c r="JWG377" s="3"/>
      <c r="JWH377" s="3"/>
      <c r="JWI377" s="3"/>
      <c r="JWJ377" s="3"/>
      <c r="JWK377" s="3"/>
      <c r="JWL377" s="3"/>
      <c r="JWM377" s="3"/>
      <c r="JWN377" s="3"/>
      <c r="JWO377" s="3"/>
      <c r="JWP377" s="3"/>
      <c r="JWQ377" s="3"/>
      <c r="JWR377" s="3"/>
      <c r="JWS377" s="3"/>
      <c r="JWT377" s="3"/>
      <c r="JWU377" s="3"/>
      <c r="JWV377" s="3"/>
      <c r="JWW377" s="3"/>
      <c r="JWX377" s="3"/>
      <c r="JWY377" s="3"/>
      <c r="JWZ377" s="3"/>
      <c r="JXA377" s="3"/>
      <c r="JXB377" s="3"/>
      <c r="JXC377" s="3"/>
      <c r="JXD377" s="3"/>
      <c r="JXE377" s="3"/>
      <c r="JXF377" s="3"/>
      <c r="JXG377" s="3"/>
      <c r="JXH377" s="3"/>
      <c r="JXI377" s="3"/>
      <c r="JXJ377" s="3"/>
      <c r="JXK377" s="3"/>
      <c r="JXL377" s="3"/>
      <c r="JXM377" s="3"/>
      <c r="JXN377" s="3"/>
      <c r="JXO377" s="3"/>
      <c r="JXP377" s="3"/>
      <c r="JXQ377" s="3"/>
      <c r="JXR377" s="3"/>
      <c r="JXS377" s="3"/>
      <c r="JXT377" s="3"/>
      <c r="JXU377" s="3"/>
      <c r="JXV377" s="3"/>
      <c r="JXW377" s="3"/>
      <c r="JXX377" s="3"/>
      <c r="JXY377" s="3"/>
      <c r="JXZ377" s="3"/>
      <c r="JYA377" s="3"/>
      <c r="JYB377" s="3"/>
      <c r="JYC377" s="3"/>
      <c r="JYD377" s="3"/>
      <c r="JYE377" s="3"/>
      <c r="JYF377" s="3"/>
      <c r="JYG377" s="3"/>
      <c r="JYH377" s="3"/>
      <c r="JYI377" s="3"/>
      <c r="JYJ377" s="3"/>
      <c r="JYK377" s="3"/>
      <c r="JYL377" s="3"/>
      <c r="JYM377" s="3"/>
      <c r="JYN377" s="3"/>
      <c r="JYO377" s="3"/>
      <c r="JYP377" s="3"/>
      <c r="JYQ377" s="3"/>
      <c r="JYR377" s="3"/>
      <c r="JYS377" s="3"/>
      <c r="JYT377" s="3"/>
      <c r="JYU377" s="3"/>
      <c r="JYV377" s="3"/>
      <c r="JYW377" s="3"/>
      <c r="JYX377" s="3"/>
      <c r="JYY377" s="3"/>
      <c r="JYZ377" s="3"/>
      <c r="JZA377" s="3"/>
      <c r="JZB377" s="3"/>
      <c r="JZC377" s="3"/>
      <c r="JZD377" s="3"/>
      <c r="JZE377" s="3"/>
      <c r="JZF377" s="3"/>
      <c r="JZG377" s="3"/>
      <c r="JZH377" s="3"/>
      <c r="JZI377" s="3"/>
      <c r="JZJ377" s="3"/>
      <c r="JZK377" s="3"/>
      <c r="JZL377" s="3"/>
      <c r="JZM377" s="3"/>
      <c r="JZN377" s="3"/>
      <c r="JZO377" s="3"/>
      <c r="JZP377" s="3"/>
      <c r="JZQ377" s="3"/>
      <c r="JZR377" s="3"/>
      <c r="JZS377" s="3"/>
      <c r="JZT377" s="3"/>
      <c r="JZU377" s="3"/>
      <c r="JZV377" s="3"/>
      <c r="JZW377" s="3"/>
      <c r="JZX377" s="3"/>
      <c r="JZY377" s="3"/>
      <c r="JZZ377" s="3"/>
      <c r="KAA377" s="3"/>
      <c r="KAB377" s="3"/>
      <c r="KAC377" s="3"/>
      <c r="KAD377" s="3"/>
      <c r="KAE377" s="3"/>
      <c r="KAF377" s="3"/>
      <c r="KAG377" s="3"/>
      <c r="KAH377" s="3"/>
      <c r="KAI377" s="3"/>
      <c r="KAJ377" s="3"/>
      <c r="KAK377" s="3"/>
      <c r="KAL377" s="3"/>
      <c r="KAM377" s="3"/>
      <c r="KAN377" s="3"/>
      <c r="KAO377" s="3"/>
      <c r="KAP377" s="3"/>
      <c r="KAQ377" s="3"/>
      <c r="KAR377" s="3"/>
      <c r="KAS377" s="3"/>
      <c r="KAT377" s="3"/>
      <c r="KAU377" s="3"/>
      <c r="KAV377" s="3"/>
      <c r="KAW377" s="3"/>
      <c r="KAX377" s="3"/>
      <c r="KAY377" s="3"/>
      <c r="KAZ377" s="3"/>
      <c r="KBA377" s="3"/>
      <c r="KBB377" s="3"/>
      <c r="KBC377" s="3"/>
      <c r="KBD377" s="3"/>
      <c r="KBE377" s="3"/>
      <c r="KBF377" s="3"/>
      <c r="KBG377" s="3"/>
      <c r="KBH377" s="3"/>
      <c r="KBI377" s="3"/>
      <c r="KBJ377" s="3"/>
      <c r="KBK377" s="3"/>
      <c r="KBL377" s="3"/>
      <c r="KBM377" s="3"/>
      <c r="KBN377" s="3"/>
      <c r="KBO377" s="3"/>
      <c r="KBP377" s="3"/>
      <c r="KBQ377" s="3"/>
      <c r="KBR377" s="3"/>
      <c r="KBS377" s="3"/>
      <c r="KBT377" s="3"/>
      <c r="KBU377" s="3"/>
      <c r="KBV377" s="3"/>
      <c r="KBW377" s="3"/>
      <c r="KBX377" s="3"/>
      <c r="KBY377" s="3"/>
      <c r="KBZ377" s="3"/>
      <c r="KCA377" s="3"/>
      <c r="KCB377" s="3"/>
      <c r="KCC377" s="3"/>
      <c r="KCD377" s="3"/>
      <c r="KCE377" s="3"/>
      <c r="KCF377" s="3"/>
      <c r="KCG377" s="3"/>
      <c r="KCH377" s="3"/>
      <c r="KCI377" s="3"/>
      <c r="KCJ377" s="3"/>
      <c r="KCK377" s="3"/>
      <c r="KCL377" s="3"/>
      <c r="KCM377" s="3"/>
      <c r="KCN377" s="3"/>
      <c r="KCO377" s="3"/>
      <c r="KCP377" s="3"/>
      <c r="KCQ377" s="3"/>
      <c r="KCR377" s="3"/>
      <c r="KCS377" s="3"/>
      <c r="KCT377" s="3"/>
      <c r="KCU377" s="3"/>
      <c r="KCV377" s="3"/>
      <c r="KCW377" s="3"/>
      <c r="KCX377" s="3"/>
      <c r="KCY377" s="3"/>
      <c r="KCZ377" s="3"/>
      <c r="KDA377" s="3"/>
      <c r="KDB377" s="3"/>
      <c r="KDC377" s="3"/>
      <c r="KDD377" s="3"/>
      <c r="KDE377" s="3"/>
      <c r="KDF377" s="3"/>
      <c r="KDG377" s="3"/>
      <c r="KDH377" s="3"/>
      <c r="KDI377" s="3"/>
      <c r="KDJ377" s="3"/>
      <c r="KDK377" s="3"/>
      <c r="KDL377" s="3"/>
      <c r="KDM377" s="3"/>
      <c r="KDN377" s="3"/>
      <c r="KDO377" s="3"/>
      <c r="KDP377" s="3"/>
      <c r="KDQ377" s="3"/>
      <c r="KDR377" s="3"/>
      <c r="KDS377" s="3"/>
      <c r="KDT377" s="3"/>
      <c r="KDU377" s="3"/>
      <c r="KDV377" s="3"/>
      <c r="KDW377" s="3"/>
      <c r="KDX377" s="3"/>
      <c r="KDY377" s="3"/>
      <c r="KDZ377" s="3"/>
      <c r="KEA377" s="3"/>
      <c r="KEB377" s="3"/>
      <c r="KEC377" s="3"/>
      <c r="KED377" s="3"/>
      <c r="KEE377" s="3"/>
      <c r="KEF377" s="3"/>
      <c r="KEG377" s="3"/>
      <c r="KEH377" s="3"/>
      <c r="KEI377" s="3"/>
      <c r="KEJ377" s="3"/>
      <c r="KEK377" s="3"/>
      <c r="KEL377" s="3"/>
      <c r="KEM377" s="3"/>
      <c r="KEN377" s="3"/>
      <c r="KEO377" s="3"/>
      <c r="KEP377" s="3"/>
      <c r="KEQ377" s="3"/>
      <c r="KER377" s="3"/>
      <c r="KES377" s="3"/>
      <c r="KET377" s="3"/>
      <c r="KEU377" s="3"/>
      <c r="KEV377" s="3"/>
      <c r="KEW377" s="3"/>
      <c r="KEX377" s="3"/>
      <c r="KEY377" s="3"/>
      <c r="KEZ377" s="3"/>
      <c r="KFA377" s="3"/>
      <c r="KFB377" s="3"/>
      <c r="KFC377" s="3"/>
      <c r="KFD377" s="3"/>
      <c r="KFE377" s="3"/>
      <c r="KFF377" s="3"/>
      <c r="KFG377" s="3"/>
      <c r="KFH377" s="3"/>
      <c r="KFI377" s="3"/>
      <c r="KFJ377" s="3"/>
      <c r="KFK377" s="3"/>
      <c r="KFL377" s="3"/>
      <c r="KFM377" s="3"/>
      <c r="KFN377" s="3"/>
      <c r="KFO377" s="3"/>
      <c r="KFP377" s="3"/>
      <c r="KFQ377" s="3"/>
      <c r="KFR377" s="3"/>
      <c r="KFS377" s="3"/>
      <c r="KFT377" s="3"/>
      <c r="KFU377" s="3"/>
      <c r="KFV377" s="3"/>
      <c r="KFW377" s="3"/>
      <c r="KFX377" s="3"/>
      <c r="KFY377" s="3"/>
      <c r="KFZ377" s="3"/>
      <c r="KGA377" s="3"/>
      <c r="KGB377" s="3"/>
      <c r="KGC377" s="3"/>
      <c r="KGD377" s="3"/>
      <c r="KGE377" s="3"/>
      <c r="KGF377" s="3"/>
      <c r="KGG377" s="3"/>
      <c r="KGH377" s="3"/>
      <c r="KGI377" s="3"/>
      <c r="KGJ377" s="3"/>
      <c r="KGK377" s="3"/>
      <c r="KGL377" s="3"/>
      <c r="KGM377" s="3"/>
      <c r="KGN377" s="3"/>
      <c r="KGO377" s="3"/>
      <c r="KGP377" s="3"/>
      <c r="KGQ377" s="3"/>
      <c r="KGR377" s="3"/>
      <c r="KGS377" s="3"/>
      <c r="KGT377" s="3"/>
      <c r="KGU377" s="3"/>
      <c r="KGV377" s="3"/>
      <c r="KGW377" s="3"/>
      <c r="KGX377" s="3"/>
      <c r="KGY377" s="3"/>
      <c r="KGZ377" s="3"/>
      <c r="KHA377" s="3"/>
      <c r="KHB377" s="3"/>
      <c r="KHC377" s="3"/>
      <c r="KHD377" s="3"/>
      <c r="KHE377" s="3"/>
      <c r="KHF377" s="3"/>
      <c r="KHG377" s="3"/>
      <c r="KHH377" s="3"/>
      <c r="KHI377" s="3"/>
      <c r="KHJ377" s="3"/>
      <c r="KHK377" s="3"/>
      <c r="KHL377" s="3"/>
      <c r="KHM377" s="3"/>
      <c r="KHN377" s="3"/>
      <c r="KHO377" s="3"/>
      <c r="KHP377" s="3"/>
      <c r="KHQ377" s="3"/>
      <c r="KHR377" s="3"/>
      <c r="KHS377" s="3"/>
      <c r="KHT377" s="3"/>
      <c r="KHU377" s="3"/>
      <c r="KHV377" s="3"/>
      <c r="KHW377" s="3"/>
      <c r="KHX377" s="3"/>
      <c r="KHY377" s="3"/>
      <c r="KHZ377" s="3"/>
      <c r="KIA377" s="3"/>
      <c r="KIB377" s="3"/>
      <c r="KIC377" s="3"/>
      <c r="KID377" s="3"/>
      <c r="KIE377" s="3"/>
      <c r="KIF377" s="3"/>
      <c r="KIG377" s="3"/>
      <c r="KIH377" s="3"/>
      <c r="KII377" s="3"/>
      <c r="KIJ377" s="3"/>
      <c r="KIK377" s="3"/>
      <c r="KIL377" s="3"/>
      <c r="KIM377" s="3"/>
      <c r="KIN377" s="3"/>
      <c r="KIO377" s="3"/>
      <c r="KIP377" s="3"/>
      <c r="KIQ377" s="3"/>
      <c r="KIR377" s="3"/>
      <c r="KIS377" s="3"/>
      <c r="KIT377" s="3"/>
      <c r="KIU377" s="3"/>
      <c r="KIV377" s="3"/>
      <c r="KIW377" s="3"/>
      <c r="KIX377" s="3"/>
      <c r="KIY377" s="3"/>
      <c r="KIZ377" s="3"/>
      <c r="KJA377" s="3"/>
      <c r="KJB377" s="3"/>
      <c r="KJC377" s="3"/>
      <c r="KJD377" s="3"/>
      <c r="KJE377" s="3"/>
      <c r="KJF377" s="3"/>
      <c r="KJG377" s="3"/>
      <c r="KJH377" s="3"/>
      <c r="KJI377" s="3"/>
      <c r="KJJ377" s="3"/>
      <c r="KJK377" s="3"/>
      <c r="KJL377" s="3"/>
      <c r="KJM377" s="3"/>
      <c r="KJN377" s="3"/>
      <c r="KJO377" s="3"/>
      <c r="KJP377" s="3"/>
      <c r="KJQ377" s="3"/>
      <c r="KJR377" s="3"/>
      <c r="KJS377" s="3"/>
      <c r="KJT377" s="3"/>
      <c r="KJU377" s="3"/>
      <c r="KJV377" s="3"/>
      <c r="KJW377" s="3"/>
      <c r="KJX377" s="3"/>
      <c r="KJY377" s="3"/>
      <c r="KJZ377" s="3"/>
      <c r="KKA377" s="3"/>
      <c r="KKB377" s="3"/>
      <c r="KKC377" s="3"/>
      <c r="KKD377" s="3"/>
      <c r="KKE377" s="3"/>
      <c r="KKF377" s="3"/>
      <c r="KKG377" s="3"/>
      <c r="KKH377" s="3"/>
      <c r="KKI377" s="3"/>
      <c r="KKJ377" s="3"/>
      <c r="KKK377" s="3"/>
      <c r="KKL377" s="3"/>
      <c r="KKM377" s="3"/>
      <c r="KKN377" s="3"/>
      <c r="KKO377" s="3"/>
      <c r="KKP377" s="3"/>
      <c r="KKQ377" s="3"/>
      <c r="KKR377" s="3"/>
      <c r="KKS377" s="3"/>
      <c r="KKT377" s="3"/>
      <c r="KKU377" s="3"/>
      <c r="KKV377" s="3"/>
      <c r="KKW377" s="3"/>
      <c r="KKX377" s="3"/>
      <c r="KKY377" s="3"/>
      <c r="KKZ377" s="3"/>
      <c r="KLA377" s="3"/>
      <c r="KLB377" s="3"/>
      <c r="KLC377" s="3"/>
      <c r="KLD377" s="3"/>
      <c r="KLE377" s="3"/>
      <c r="KLF377" s="3"/>
      <c r="KLG377" s="3"/>
      <c r="KLH377" s="3"/>
      <c r="KLI377" s="3"/>
      <c r="KLJ377" s="3"/>
      <c r="KLK377" s="3"/>
      <c r="KLL377" s="3"/>
      <c r="KLM377" s="3"/>
      <c r="KLN377" s="3"/>
      <c r="KLO377" s="3"/>
      <c r="KLP377" s="3"/>
      <c r="KLQ377" s="3"/>
      <c r="KLR377" s="3"/>
      <c r="KLS377" s="3"/>
      <c r="KLT377" s="3"/>
      <c r="KLU377" s="3"/>
      <c r="KLV377" s="3"/>
      <c r="KLW377" s="3"/>
      <c r="KLX377" s="3"/>
      <c r="KLY377" s="3"/>
      <c r="KLZ377" s="3"/>
      <c r="KMA377" s="3"/>
      <c r="KMB377" s="3"/>
      <c r="KMC377" s="3"/>
      <c r="KMD377" s="3"/>
      <c r="KME377" s="3"/>
      <c r="KMF377" s="3"/>
      <c r="KMG377" s="3"/>
      <c r="KMH377" s="3"/>
      <c r="KMI377" s="3"/>
      <c r="KMJ377" s="3"/>
      <c r="KMK377" s="3"/>
      <c r="KML377" s="3"/>
      <c r="KMM377" s="3"/>
      <c r="KMN377" s="3"/>
      <c r="KMO377" s="3"/>
      <c r="KMP377" s="3"/>
      <c r="KMQ377" s="3"/>
      <c r="KMR377" s="3"/>
      <c r="KMS377" s="3"/>
      <c r="KMT377" s="3"/>
      <c r="KMU377" s="3"/>
      <c r="KMV377" s="3"/>
      <c r="KMW377" s="3"/>
      <c r="KMX377" s="3"/>
      <c r="KMY377" s="3"/>
      <c r="KMZ377" s="3"/>
      <c r="KNA377" s="3"/>
      <c r="KNB377" s="3"/>
      <c r="KNC377" s="3"/>
      <c r="KND377" s="3"/>
      <c r="KNE377" s="3"/>
      <c r="KNF377" s="3"/>
      <c r="KNG377" s="3"/>
      <c r="KNH377" s="3"/>
      <c r="KNI377" s="3"/>
      <c r="KNJ377" s="3"/>
      <c r="KNK377" s="3"/>
      <c r="KNL377" s="3"/>
      <c r="KNM377" s="3"/>
      <c r="KNN377" s="3"/>
      <c r="KNO377" s="3"/>
      <c r="KNP377" s="3"/>
      <c r="KNQ377" s="3"/>
      <c r="KNR377" s="3"/>
      <c r="KNS377" s="3"/>
      <c r="KNT377" s="3"/>
      <c r="KNU377" s="3"/>
      <c r="KNV377" s="3"/>
      <c r="KNW377" s="3"/>
      <c r="KNX377" s="3"/>
      <c r="KNY377" s="3"/>
      <c r="KNZ377" s="3"/>
      <c r="KOA377" s="3"/>
      <c r="KOB377" s="3"/>
      <c r="KOC377" s="3"/>
      <c r="KOD377" s="3"/>
      <c r="KOE377" s="3"/>
      <c r="KOF377" s="3"/>
      <c r="KOG377" s="3"/>
      <c r="KOH377" s="3"/>
      <c r="KOI377" s="3"/>
      <c r="KOJ377" s="3"/>
      <c r="KOK377" s="3"/>
      <c r="KOL377" s="3"/>
      <c r="KOM377" s="3"/>
      <c r="KON377" s="3"/>
      <c r="KOO377" s="3"/>
      <c r="KOP377" s="3"/>
      <c r="KOQ377" s="3"/>
      <c r="KOR377" s="3"/>
      <c r="KOS377" s="3"/>
      <c r="KOT377" s="3"/>
      <c r="KOU377" s="3"/>
      <c r="KOV377" s="3"/>
      <c r="KOW377" s="3"/>
      <c r="KOX377" s="3"/>
      <c r="KOY377" s="3"/>
      <c r="KOZ377" s="3"/>
      <c r="KPA377" s="3"/>
      <c r="KPB377" s="3"/>
      <c r="KPC377" s="3"/>
      <c r="KPD377" s="3"/>
      <c r="KPE377" s="3"/>
      <c r="KPF377" s="3"/>
      <c r="KPG377" s="3"/>
      <c r="KPH377" s="3"/>
      <c r="KPI377" s="3"/>
      <c r="KPJ377" s="3"/>
      <c r="KPK377" s="3"/>
      <c r="KPL377" s="3"/>
      <c r="KPM377" s="3"/>
      <c r="KPN377" s="3"/>
      <c r="KPO377" s="3"/>
      <c r="KPP377" s="3"/>
      <c r="KPQ377" s="3"/>
      <c r="KPR377" s="3"/>
      <c r="KPS377" s="3"/>
      <c r="KPT377" s="3"/>
      <c r="KPU377" s="3"/>
      <c r="KPV377" s="3"/>
      <c r="KPW377" s="3"/>
      <c r="KPX377" s="3"/>
      <c r="KPY377" s="3"/>
      <c r="KPZ377" s="3"/>
      <c r="KQA377" s="3"/>
      <c r="KQB377" s="3"/>
      <c r="KQC377" s="3"/>
      <c r="KQD377" s="3"/>
      <c r="KQE377" s="3"/>
      <c r="KQF377" s="3"/>
      <c r="KQG377" s="3"/>
      <c r="KQH377" s="3"/>
      <c r="KQI377" s="3"/>
      <c r="KQJ377" s="3"/>
      <c r="KQK377" s="3"/>
      <c r="KQL377" s="3"/>
      <c r="KQM377" s="3"/>
      <c r="KQN377" s="3"/>
      <c r="KQO377" s="3"/>
      <c r="KQP377" s="3"/>
      <c r="KQQ377" s="3"/>
      <c r="KQR377" s="3"/>
      <c r="KQS377" s="3"/>
      <c r="KQT377" s="3"/>
      <c r="KQU377" s="3"/>
      <c r="KQV377" s="3"/>
      <c r="KQW377" s="3"/>
      <c r="KQX377" s="3"/>
      <c r="KQY377" s="3"/>
      <c r="KQZ377" s="3"/>
      <c r="KRA377" s="3"/>
      <c r="KRB377" s="3"/>
      <c r="KRC377" s="3"/>
      <c r="KRD377" s="3"/>
      <c r="KRE377" s="3"/>
      <c r="KRF377" s="3"/>
      <c r="KRG377" s="3"/>
      <c r="KRH377" s="3"/>
      <c r="KRI377" s="3"/>
      <c r="KRJ377" s="3"/>
      <c r="KRK377" s="3"/>
      <c r="KRL377" s="3"/>
      <c r="KRM377" s="3"/>
      <c r="KRN377" s="3"/>
      <c r="KRO377" s="3"/>
      <c r="KRP377" s="3"/>
      <c r="KRQ377" s="3"/>
      <c r="KRR377" s="3"/>
      <c r="KRS377" s="3"/>
      <c r="KRT377" s="3"/>
      <c r="KRU377" s="3"/>
      <c r="KRV377" s="3"/>
      <c r="KRW377" s="3"/>
      <c r="KRX377" s="3"/>
      <c r="KRY377" s="3"/>
      <c r="KRZ377" s="3"/>
      <c r="KSA377" s="3"/>
      <c r="KSB377" s="3"/>
      <c r="KSC377" s="3"/>
      <c r="KSD377" s="3"/>
      <c r="KSE377" s="3"/>
      <c r="KSF377" s="3"/>
      <c r="KSG377" s="3"/>
      <c r="KSH377" s="3"/>
      <c r="KSI377" s="3"/>
      <c r="KSJ377" s="3"/>
      <c r="KSK377" s="3"/>
      <c r="KSL377" s="3"/>
      <c r="KSM377" s="3"/>
      <c r="KSN377" s="3"/>
      <c r="KSO377" s="3"/>
      <c r="KSP377" s="3"/>
      <c r="KSQ377" s="3"/>
      <c r="KSR377" s="3"/>
      <c r="KSS377" s="3"/>
      <c r="KST377" s="3"/>
      <c r="KSU377" s="3"/>
      <c r="KSV377" s="3"/>
      <c r="KSW377" s="3"/>
      <c r="KSX377" s="3"/>
      <c r="KSY377" s="3"/>
      <c r="KSZ377" s="3"/>
      <c r="KTA377" s="3"/>
      <c r="KTB377" s="3"/>
      <c r="KTC377" s="3"/>
      <c r="KTD377" s="3"/>
      <c r="KTE377" s="3"/>
      <c r="KTF377" s="3"/>
      <c r="KTG377" s="3"/>
      <c r="KTH377" s="3"/>
      <c r="KTI377" s="3"/>
      <c r="KTJ377" s="3"/>
      <c r="KTK377" s="3"/>
      <c r="KTL377" s="3"/>
      <c r="KTM377" s="3"/>
      <c r="KTN377" s="3"/>
      <c r="KTO377" s="3"/>
      <c r="KTP377" s="3"/>
      <c r="KTQ377" s="3"/>
      <c r="KTR377" s="3"/>
      <c r="KTS377" s="3"/>
      <c r="KTT377" s="3"/>
      <c r="KTU377" s="3"/>
      <c r="KTV377" s="3"/>
      <c r="KTW377" s="3"/>
      <c r="KTX377" s="3"/>
      <c r="KTY377" s="3"/>
      <c r="KTZ377" s="3"/>
      <c r="KUA377" s="3"/>
      <c r="KUB377" s="3"/>
      <c r="KUC377" s="3"/>
      <c r="KUD377" s="3"/>
      <c r="KUE377" s="3"/>
      <c r="KUF377" s="3"/>
      <c r="KUG377" s="3"/>
      <c r="KUH377" s="3"/>
      <c r="KUI377" s="3"/>
      <c r="KUJ377" s="3"/>
      <c r="KUK377" s="3"/>
      <c r="KUL377" s="3"/>
      <c r="KUM377" s="3"/>
      <c r="KUN377" s="3"/>
      <c r="KUO377" s="3"/>
      <c r="KUP377" s="3"/>
      <c r="KUQ377" s="3"/>
      <c r="KUR377" s="3"/>
      <c r="KUS377" s="3"/>
      <c r="KUT377" s="3"/>
      <c r="KUU377" s="3"/>
      <c r="KUV377" s="3"/>
      <c r="KUW377" s="3"/>
      <c r="KUX377" s="3"/>
      <c r="KUY377" s="3"/>
      <c r="KUZ377" s="3"/>
      <c r="KVA377" s="3"/>
      <c r="KVB377" s="3"/>
      <c r="KVC377" s="3"/>
      <c r="KVD377" s="3"/>
      <c r="KVE377" s="3"/>
      <c r="KVF377" s="3"/>
      <c r="KVG377" s="3"/>
      <c r="KVH377" s="3"/>
      <c r="KVI377" s="3"/>
      <c r="KVJ377" s="3"/>
      <c r="KVK377" s="3"/>
      <c r="KVL377" s="3"/>
      <c r="KVM377" s="3"/>
      <c r="KVN377" s="3"/>
      <c r="KVO377" s="3"/>
      <c r="KVP377" s="3"/>
      <c r="KVQ377" s="3"/>
      <c r="KVR377" s="3"/>
      <c r="KVS377" s="3"/>
      <c r="KVT377" s="3"/>
      <c r="KVU377" s="3"/>
      <c r="KVV377" s="3"/>
      <c r="KVW377" s="3"/>
      <c r="KVX377" s="3"/>
      <c r="KVY377" s="3"/>
      <c r="KVZ377" s="3"/>
      <c r="KWA377" s="3"/>
      <c r="KWB377" s="3"/>
      <c r="KWC377" s="3"/>
      <c r="KWD377" s="3"/>
      <c r="KWE377" s="3"/>
      <c r="KWF377" s="3"/>
      <c r="KWG377" s="3"/>
      <c r="KWH377" s="3"/>
      <c r="KWI377" s="3"/>
      <c r="KWJ377" s="3"/>
      <c r="KWK377" s="3"/>
      <c r="KWL377" s="3"/>
      <c r="KWM377" s="3"/>
      <c r="KWN377" s="3"/>
      <c r="KWO377" s="3"/>
      <c r="KWP377" s="3"/>
      <c r="KWQ377" s="3"/>
      <c r="KWR377" s="3"/>
      <c r="KWS377" s="3"/>
      <c r="KWT377" s="3"/>
      <c r="KWU377" s="3"/>
      <c r="KWV377" s="3"/>
      <c r="KWW377" s="3"/>
      <c r="KWX377" s="3"/>
      <c r="KWY377" s="3"/>
      <c r="KWZ377" s="3"/>
      <c r="KXA377" s="3"/>
      <c r="KXB377" s="3"/>
      <c r="KXC377" s="3"/>
      <c r="KXD377" s="3"/>
      <c r="KXE377" s="3"/>
      <c r="KXF377" s="3"/>
      <c r="KXG377" s="3"/>
      <c r="KXH377" s="3"/>
      <c r="KXI377" s="3"/>
      <c r="KXJ377" s="3"/>
      <c r="KXK377" s="3"/>
      <c r="KXL377" s="3"/>
      <c r="KXM377" s="3"/>
      <c r="KXN377" s="3"/>
      <c r="KXO377" s="3"/>
      <c r="KXP377" s="3"/>
      <c r="KXQ377" s="3"/>
      <c r="KXR377" s="3"/>
      <c r="KXS377" s="3"/>
      <c r="KXT377" s="3"/>
      <c r="KXU377" s="3"/>
      <c r="KXV377" s="3"/>
      <c r="KXW377" s="3"/>
      <c r="KXX377" s="3"/>
      <c r="KXY377" s="3"/>
      <c r="KXZ377" s="3"/>
      <c r="KYA377" s="3"/>
      <c r="KYB377" s="3"/>
      <c r="KYC377" s="3"/>
      <c r="KYD377" s="3"/>
      <c r="KYE377" s="3"/>
      <c r="KYF377" s="3"/>
      <c r="KYG377" s="3"/>
      <c r="KYH377" s="3"/>
      <c r="KYI377" s="3"/>
      <c r="KYJ377" s="3"/>
      <c r="KYK377" s="3"/>
      <c r="KYL377" s="3"/>
      <c r="KYM377" s="3"/>
      <c r="KYN377" s="3"/>
      <c r="KYO377" s="3"/>
      <c r="KYP377" s="3"/>
      <c r="KYQ377" s="3"/>
      <c r="KYR377" s="3"/>
      <c r="KYS377" s="3"/>
      <c r="KYT377" s="3"/>
      <c r="KYU377" s="3"/>
      <c r="KYV377" s="3"/>
      <c r="KYW377" s="3"/>
      <c r="KYX377" s="3"/>
      <c r="KYY377" s="3"/>
      <c r="KYZ377" s="3"/>
      <c r="KZA377" s="3"/>
      <c r="KZB377" s="3"/>
      <c r="KZC377" s="3"/>
      <c r="KZD377" s="3"/>
      <c r="KZE377" s="3"/>
      <c r="KZF377" s="3"/>
      <c r="KZG377" s="3"/>
      <c r="KZH377" s="3"/>
      <c r="KZI377" s="3"/>
      <c r="KZJ377" s="3"/>
      <c r="KZK377" s="3"/>
      <c r="KZL377" s="3"/>
      <c r="KZM377" s="3"/>
      <c r="KZN377" s="3"/>
      <c r="KZO377" s="3"/>
      <c r="KZP377" s="3"/>
      <c r="KZQ377" s="3"/>
      <c r="KZR377" s="3"/>
      <c r="KZS377" s="3"/>
      <c r="KZT377" s="3"/>
      <c r="KZU377" s="3"/>
      <c r="KZV377" s="3"/>
      <c r="KZW377" s="3"/>
      <c r="KZX377" s="3"/>
      <c r="KZY377" s="3"/>
      <c r="KZZ377" s="3"/>
      <c r="LAA377" s="3"/>
      <c r="LAB377" s="3"/>
      <c r="LAC377" s="3"/>
      <c r="LAD377" s="3"/>
      <c r="LAE377" s="3"/>
      <c r="LAF377" s="3"/>
      <c r="LAG377" s="3"/>
      <c r="LAH377" s="3"/>
      <c r="LAI377" s="3"/>
      <c r="LAJ377" s="3"/>
      <c r="LAK377" s="3"/>
      <c r="LAL377" s="3"/>
      <c r="LAM377" s="3"/>
      <c r="LAN377" s="3"/>
      <c r="LAO377" s="3"/>
      <c r="LAP377" s="3"/>
      <c r="LAQ377" s="3"/>
      <c r="LAR377" s="3"/>
      <c r="LAS377" s="3"/>
      <c r="LAT377" s="3"/>
      <c r="LAU377" s="3"/>
      <c r="LAV377" s="3"/>
      <c r="LAW377" s="3"/>
      <c r="LAX377" s="3"/>
      <c r="LAY377" s="3"/>
      <c r="LAZ377" s="3"/>
      <c r="LBA377" s="3"/>
      <c r="LBB377" s="3"/>
      <c r="LBC377" s="3"/>
      <c r="LBD377" s="3"/>
      <c r="LBE377" s="3"/>
      <c r="LBF377" s="3"/>
      <c r="LBG377" s="3"/>
      <c r="LBH377" s="3"/>
      <c r="LBI377" s="3"/>
      <c r="LBJ377" s="3"/>
      <c r="LBK377" s="3"/>
      <c r="LBL377" s="3"/>
      <c r="LBM377" s="3"/>
      <c r="LBN377" s="3"/>
      <c r="LBO377" s="3"/>
      <c r="LBP377" s="3"/>
      <c r="LBQ377" s="3"/>
      <c r="LBR377" s="3"/>
      <c r="LBS377" s="3"/>
      <c r="LBT377" s="3"/>
      <c r="LBU377" s="3"/>
      <c r="LBV377" s="3"/>
      <c r="LBW377" s="3"/>
      <c r="LBX377" s="3"/>
      <c r="LBY377" s="3"/>
      <c r="LBZ377" s="3"/>
      <c r="LCA377" s="3"/>
      <c r="LCB377" s="3"/>
      <c r="LCC377" s="3"/>
      <c r="LCD377" s="3"/>
      <c r="LCE377" s="3"/>
      <c r="LCF377" s="3"/>
      <c r="LCG377" s="3"/>
      <c r="LCH377" s="3"/>
      <c r="LCI377" s="3"/>
      <c r="LCJ377" s="3"/>
      <c r="LCK377" s="3"/>
      <c r="LCL377" s="3"/>
      <c r="LCM377" s="3"/>
      <c r="LCN377" s="3"/>
      <c r="LCO377" s="3"/>
      <c r="LCP377" s="3"/>
      <c r="LCQ377" s="3"/>
      <c r="LCR377" s="3"/>
      <c r="LCS377" s="3"/>
      <c r="LCT377" s="3"/>
      <c r="LCU377" s="3"/>
      <c r="LCV377" s="3"/>
      <c r="LCW377" s="3"/>
      <c r="LCX377" s="3"/>
      <c r="LCY377" s="3"/>
      <c r="LCZ377" s="3"/>
      <c r="LDA377" s="3"/>
      <c r="LDB377" s="3"/>
      <c r="LDC377" s="3"/>
      <c r="LDD377" s="3"/>
      <c r="LDE377" s="3"/>
      <c r="LDF377" s="3"/>
      <c r="LDG377" s="3"/>
      <c r="LDH377" s="3"/>
      <c r="LDI377" s="3"/>
      <c r="LDJ377" s="3"/>
      <c r="LDK377" s="3"/>
      <c r="LDL377" s="3"/>
      <c r="LDM377" s="3"/>
      <c r="LDN377" s="3"/>
      <c r="LDO377" s="3"/>
      <c r="LDP377" s="3"/>
      <c r="LDQ377" s="3"/>
      <c r="LDR377" s="3"/>
      <c r="LDS377" s="3"/>
      <c r="LDT377" s="3"/>
      <c r="LDU377" s="3"/>
      <c r="LDV377" s="3"/>
      <c r="LDW377" s="3"/>
      <c r="LDX377" s="3"/>
      <c r="LDY377" s="3"/>
      <c r="LDZ377" s="3"/>
      <c r="LEA377" s="3"/>
      <c r="LEB377" s="3"/>
      <c r="LEC377" s="3"/>
      <c r="LED377" s="3"/>
      <c r="LEE377" s="3"/>
      <c r="LEF377" s="3"/>
      <c r="LEG377" s="3"/>
      <c r="LEH377" s="3"/>
      <c r="LEI377" s="3"/>
      <c r="LEJ377" s="3"/>
      <c r="LEK377" s="3"/>
      <c r="LEL377" s="3"/>
      <c r="LEM377" s="3"/>
      <c r="LEN377" s="3"/>
      <c r="LEO377" s="3"/>
      <c r="LEP377" s="3"/>
      <c r="LEQ377" s="3"/>
      <c r="LER377" s="3"/>
      <c r="LES377" s="3"/>
      <c r="LET377" s="3"/>
      <c r="LEU377" s="3"/>
      <c r="LEV377" s="3"/>
      <c r="LEW377" s="3"/>
      <c r="LEX377" s="3"/>
      <c r="LEY377" s="3"/>
      <c r="LEZ377" s="3"/>
      <c r="LFA377" s="3"/>
      <c r="LFB377" s="3"/>
      <c r="LFC377" s="3"/>
      <c r="LFD377" s="3"/>
      <c r="LFE377" s="3"/>
      <c r="LFF377" s="3"/>
      <c r="LFG377" s="3"/>
      <c r="LFH377" s="3"/>
      <c r="LFI377" s="3"/>
      <c r="LFJ377" s="3"/>
      <c r="LFK377" s="3"/>
      <c r="LFL377" s="3"/>
      <c r="LFM377" s="3"/>
      <c r="LFN377" s="3"/>
      <c r="LFO377" s="3"/>
      <c r="LFP377" s="3"/>
      <c r="LFQ377" s="3"/>
      <c r="LFR377" s="3"/>
      <c r="LFS377" s="3"/>
      <c r="LFT377" s="3"/>
      <c r="LFU377" s="3"/>
      <c r="LFV377" s="3"/>
      <c r="LFW377" s="3"/>
      <c r="LFX377" s="3"/>
      <c r="LFY377" s="3"/>
      <c r="LFZ377" s="3"/>
      <c r="LGA377" s="3"/>
      <c r="LGB377" s="3"/>
      <c r="LGC377" s="3"/>
      <c r="LGD377" s="3"/>
      <c r="LGE377" s="3"/>
      <c r="LGF377" s="3"/>
      <c r="LGG377" s="3"/>
      <c r="LGH377" s="3"/>
      <c r="LGI377" s="3"/>
      <c r="LGJ377" s="3"/>
      <c r="LGK377" s="3"/>
      <c r="LGL377" s="3"/>
      <c r="LGM377" s="3"/>
      <c r="LGN377" s="3"/>
      <c r="LGO377" s="3"/>
      <c r="LGP377" s="3"/>
      <c r="LGQ377" s="3"/>
      <c r="LGR377" s="3"/>
      <c r="LGS377" s="3"/>
      <c r="LGT377" s="3"/>
      <c r="LGU377" s="3"/>
      <c r="LGV377" s="3"/>
      <c r="LGW377" s="3"/>
      <c r="LGX377" s="3"/>
      <c r="LGY377" s="3"/>
      <c r="LGZ377" s="3"/>
      <c r="LHA377" s="3"/>
      <c r="LHB377" s="3"/>
      <c r="LHC377" s="3"/>
      <c r="LHD377" s="3"/>
      <c r="LHE377" s="3"/>
      <c r="LHF377" s="3"/>
      <c r="LHG377" s="3"/>
      <c r="LHH377" s="3"/>
      <c r="LHI377" s="3"/>
      <c r="LHJ377" s="3"/>
      <c r="LHK377" s="3"/>
      <c r="LHL377" s="3"/>
      <c r="LHM377" s="3"/>
      <c r="LHN377" s="3"/>
      <c r="LHO377" s="3"/>
      <c r="LHP377" s="3"/>
      <c r="LHQ377" s="3"/>
      <c r="LHR377" s="3"/>
      <c r="LHS377" s="3"/>
      <c r="LHT377" s="3"/>
      <c r="LHU377" s="3"/>
      <c r="LHV377" s="3"/>
      <c r="LHW377" s="3"/>
      <c r="LHX377" s="3"/>
      <c r="LHY377" s="3"/>
      <c r="LHZ377" s="3"/>
      <c r="LIA377" s="3"/>
      <c r="LIB377" s="3"/>
      <c r="LIC377" s="3"/>
      <c r="LID377" s="3"/>
      <c r="LIE377" s="3"/>
      <c r="LIF377" s="3"/>
      <c r="LIG377" s="3"/>
      <c r="LIH377" s="3"/>
      <c r="LII377" s="3"/>
      <c r="LIJ377" s="3"/>
      <c r="LIK377" s="3"/>
      <c r="LIL377" s="3"/>
      <c r="LIM377" s="3"/>
      <c r="LIN377" s="3"/>
      <c r="LIO377" s="3"/>
      <c r="LIP377" s="3"/>
      <c r="LIQ377" s="3"/>
      <c r="LIR377" s="3"/>
      <c r="LIS377" s="3"/>
      <c r="LIT377" s="3"/>
      <c r="LIU377" s="3"/>
      <c r="LIV377" s="3"/>
      <c r="LIW377" s="3"/>
      <c r="LIX377" s="3"/>
      <c r="LIY377" s="3"/>
      <c r="LIZ377" s="3"/>
      <c r="LJA377" s="3"/>
      <c r="LJB377" s="3"/>
      <c r="LJC377" s="3"/>
      <c r="LJD377" s="3"/>
      <c r="LJE377" s="3"/>
      <c r="LJF377" s="3"/>
      <c r="LJG377" s="3"/>
      <c r="LJH377" s="3"/>
      <c r="LJI377" s="3"/>
      <c r="LJJ377" s="3"/>
      <c r="LJK377" s="3"/>
      <c r="LJL377" s="3"/>
      <c r="LJM377" s="3"/>
      <c r="LJN377" s="3"/>
      <c r="LJO377" s="3"/>
      <c r="LJP377" s="3"/>
      <c r="LJQ377" s="3"/>
      <c r="LJR377" s="3"/>
      <c r="LJS377" s="3"/>
      <c r="LJT377" s="3"/>
      <c r="LJU377" s="3"/>
      <c r="LJV377" s="3"/>
      <c r="LJW377" s="3"/>
      <c r="LJX377" s="3"/>
      <c r="LJY377" s="3"/>
      <c r="LJZ377" s="3"/>
      <c r="LKA377" s="3"/>
      <c r="LKB377" s="3"/>
      <c r="LKC377" s="3"/>
      <c r="LKD377" s="3"/>
      <c r="LKE377" s="3"/>
      <c r="LKF377" s="3"/>
      <c r="LKG377" s="3"/>
      <c r="LKH377" s="3"/>
      <c r="LKI377" s="3"/>
      <c r="LKJ377" s="3"/>
      <c r="LKK377" s="3"/>
      <c r="LKL377" s="3"/>
      <c r="LKM377" s="3"/>
      <c r="LKN377" s="3"/>
      <c r="LKO377" s="3"/>
      <c r="LKP377" s="3"/>
      <c r="LKQ377" s="3"/>
      <c r="LKR377" s="3"/>
      <c r="LKS377" s="3"/>
      <c r="LKT377" s="3"/>
      <c r="LKU377" s="3"/>
      <c r="LKV377" s="3"/>
      <c r="LKW377" s="3"/>
      <c r="LKX377" s="3"/>
      <c r="LKY377" s="3"/>
      <c r="LKZ377" s="3"/>
      <c r="LLA377" s="3"/>
      <c r="LLB377" s="3"/>
      <c r="LLC377" s="3"/>
      <c r="LLD377" s="3"/>
      <c r="LLE377" s="3"/>
      <c r="LLF377" s="3"/>
      <c r="LLG377" s="3"/>
      <c r="LLH377" s="3"/>
      <c r="LLI377" s="3"/>
      <c r="LLJ377" s="3"/>
      <c r="LLK377" s="3"/>
      <c r="LLL377" s="3"/>
      <c r="LLM377" s="3"/>
      <c r="LLN377" s="3"/>
      <c r="LLO377" s="3"/>
      <c r="LLP377" s="3"/>
      <c r="LLQ377" s="3"/>
      <c r="LLR377" s="3"/>
      <c r="LLS377" s="3"/>
      <c r="LLT377" s="3"/>
      <c r="LLU377" s="3"/>
      <c r="LLV377" s="3"/>
      <c r="LLW377" s="3"/>
      <c r="LLX377" s="3"/>
      <c r="LLY377" s="3"/>
      <c r="LLZ377" s="3"/>
      <c r="LMA377" s="3"/>
      <c r="LMB377" s="3"/>
      <c r="LMC377" s="3"/>
      <c r="LMD377" s="3"/>
      <c r="LME377" s="3"/>
      <c r="LMF377" s="3"/>
      <c r="LMG377" s="3"/>
      <c r="LMH377" s="3"/>
      <c r="LMI377" s="3"/>
      <c r="LMJ377" s="3"/>
      <c r="LMK377" s="3"/>
      <c r="LML377" s="3"/>
      <c r="LMM377" s="3"/>
      <c r="LMN377" s="3"/>
      <c r="LMO377" s="3"/>
      <c r="LMP377" s="3"/>
      <c r="LMQ377" s="3"/>
      <c r="LMR377" s="3"/>
      <c r="LMS377" s="3"/>
      <c r="LMT377" s="3"/>
      <c r="LMU377" s="3"/>
      <c r="LMV377" s="3"/>
      <c r="LMW377" s="3"/>
      <c r="LMX377" s="3"/>
      <c r="LMY377" s="3"/>
      <c r="LMZ377" s="3"/>
      <c r="LNA377" s="3"/>
      <c r="LNB377" s="3"/>
      <c r="LNC377" s="3"/>
      <c r="LND377" s="3"/>
      <c r="LNE377" s="3"/>
      <c r="LNF377" s="3"/>
      <c r="LNG377" s="3"/>
      <c r="LNH377" s="3"/>
      <c r="LNI377" s="3"/>
      <c r="LNJ377" s="3"/>
      <c r="LNK377" s="3"/>
      <c r="LNL377" s="3"/>
      <c r="LNM377" s="3"/>
      <c r="LNN377" s="3"/>
      <c r="LNO377" s="3"/>
      <c r="LNP377" s="3"/>
      <c r="LNQ377" s="3"/>
      <c r="LNR377" s="3"/>
      <c r="LNS377" s="3"/>
      <c r="LNT377" s="3"/>
      <c r="LNU377" s="3"/>
      <c r="LNV377" s="3"/>
      <c r="LNW377" s="3"/>
      <c r="LNX377" s="3"/>
      <c r="LNY377" s="3"/>
      <c r="LNZ377" s="3"/>
      <c r="LOA377" s="3"/>
      <c r="LOB377" s="3"/>
      <c r="LOC377" s="3"/>
      <c r="LOD377" s="3"/>
      <c r="LOE377" s="3"/>
      <c r="LOF377" s="3"/>
      <c r="LOG377" s="3"/>
      <c r="LOH377" s="3"/>
      <c r="LOI377" s="3"/>
      <c r="LOJ377" s="3"/>
      <c r="LOK377" s="3"/>
      <c r="LOL377" s="3"/>
      <c r="LOM377" s="3"/>
      <c r="LON377" s="3"/>
      <c r="LOO377" s="3"/>
      <c r="LOP377" s="3"/>
      <c r="LOQ377" s="3"/>
      <c r="LOR377" s="3"/>
      <c r="LOS377" s="3"/>
      <c r="LOT377" s="3"/>
      <c r="LOU377" s="3"/>
      <c r="LOV377" s="3"/>
      <c r="LOW377" s="3"/>
      <c r="LOX377" s="3"/>
      <c r="LOY377" s="3"/>
      <c r="LOZ377" s="3"/>
      <c r="LPA377" s="3"/>
      <c r="LPB377" s="3"/>
      <c r="LPC377" s="3"/>
      <c r="LPD377" s="3"/>
      <c r="LPE377" s="3"/>
      <c r="LPF377" s="3"/>
      <c r="LPG377" s="3"/>
      <c r="LPH377" s="3"/>
      <c r="LPI377" s="3"/>
      <c r="LPJ377" s="3"/>
      <c r="LPK377" s="3"/>
      <c r="LPL377" s="3"/>
      <c r="LPM377" s="3"/>
      <c r="LPN377" s="3"/>
      <c r="LPO377" s="3"/>
      <c r="LPP377" s="3"/>
      <c r="LPQ377" s="3"/>
      <c r="LPR377" s="3"/>
      <c r="LPS377" s="3"/>
      <c r="LPT377" s="3"/>
      <c r="LPU377" s="3"/>
      <c r="LPV377" s="3"/>
      <c r="LPW377" s="3"/>
      <c r="LPX377" s="3"/>
      <c r="LPY377" s="3"/>
      <c r="LPZ377" s="3"/>
      <c r="LQA377" s="3"/>
      <c r="LQB377" s="3"/>
      <c r="LQC377" s="3"/>
      <c r="LQD377" s="3"/>
      <c r="LQE377" s="3"/>
      <c r="LQF377" s="3"/>
      <c r="LQG377" s="3"/>
      <c r="LQH377" s="3"/>
      <c r="LQI377" s="3"/>
      <c r="LQJ377" s="3"/>
      <c r="LQK377" s="3"/>
      <c r="LQL377" s="3"/>
      <c r="LQM377" s="3"/>
      <c r="LQN377" s="3"/>
      <c r="LQO377" s="3"/>
      <c r="LQP377" s="3"/>
      <c r="LQQ377" s="3"/>
      <c r="LQR377" s="3"/>
      <c r="LQS377" s="3"/>
      <c r="LQT377" s="3"/>
      <c r="LQU377" s="3"/>
      <c r="LQV377" s="3"/>
      <c r="LQW377" s="3"/>
      <c r="LQX377" s="3"/>
      <c r="LQY377" s="3"/>
      <c r="LQZ377" s="3"/>
      <c r="LRA377" s="3"/>
      <c r="LRB377" s="3"/>
      <c r="LRC377" s="3"/>
      <c r="LRD377" s="3"/>
      <c r="LRE377" s="3"/>
      <c r="LRF377" s="3"/>
      <c r="LRG377" s="3"/>
      <c r="LRH377" s="3"/>
      <c r="LRI377" s="3"/>
      <c r="LRJ377" s="3"/>
      <c r="LRK377" s="3"/>
      <c r="LRL377" s="3"/>
      <c r="LRM377" s="3"/>
      <c r="LRN377" s="3"/>
      <c r="LRO377" s="3"/>
      <c r="LRP377" s="3"/>
      <c r="LRQ377" s="3"/>
      <c r="LRR377" s="3"/>
      <c r="LRS377" s="3"/>
      <c r="LRT377" s="3"/>
      <c r="LRU377" s="3"/>
      <c r="LRV377" s="3"/>
      <c r="LRW377" s="3"/>
      <c r="LRX377" s="3"/>
      <c r="LRY377" s="3"/>
      <c r="LRZ377" s="3"/>
      <c r="LSA377" s="3"/>
      <c r="LSB377" s="3"/>
      <c r="LSC377" s="3"/>
      <c r="LSD377" s="3"/>
      <c r="LSE377" s="3"/>
      <c r="LSF377" s="3"/>
      <c r="LSG377" s="3"/>
      <c r="LSH377" s="3"/>
      <c r="LSI377" s="3"/>
      <c r="LSJ377" s="3"/>
      <c r="LSK377" s="3"/>
      <c r="LSL377" s="3"/>
      <c r="LSM377" s="3"/>
      <c r="LSN377" s="3"/>
      <c r="LSO377" s="3"/>
      <c r="LSP377" s="3"/>
      <c r="LSQ377" s="3"/>
      <c r="LSR377" s="3"/>
      <c r="LSS377" s="3"/>
      <c r="LST377" s="3"/>
      <c r="LSU377" s="3"/>
      <c r="LSV377" s="3"/>
      <c r="LSW377" s="3"/>
      <c r="LSX377" s="3"/>
      <c r="LSY377" s="3"/>
      <c r="LSZ377" s="3"/>
      <c r="LTA377" s="3"/>
      <c r="LTB377" s="3"/>
      <c r="LTC377" s="3"/>
      <c r="LTD377" s="3"/>
      <c r="LTE377" s="3"/>
      <c r="LTF377" s="3"/>
      <c r="LTG377" s="3"/>
      <c r="LTH377" s="3"/>
      <c r="LTI377" s="3"/>
      <c r="LTJ377" s="3"/>
      <c r="LTK377" s="3"/>
      <c r="LTL377" s="3"/>
      <c r="LTM377" s="3"/>
      <c r="LTN377" s="3"/>
      <c r="LTO377" s="3"/>
      <c r="LTP377" s="3"/>
      <c r="LTQ377" s="3"/>
      <c r="LTR377" s="3"/>
      <c r="LTS377" s="3"/>
      <c r="LTT377" s="3"/>
      <c r="LTU377" s="3"/>
      <c r="LTV377" s="3"/>
      <c r="LTW377" s="3"/>
      <c r="LTX377" s="3"/>
      <c r="LTY377" s="3"/>
      <c r="LTZ377" s="3"/>
      <c r="LUA377" s="3"/>
      <c r="LUB377" s="3"/>
      <c r="LUC377" s="3"/>
      <c r="LUD377" s="3"/>
      <c r="LUE377" s="3"/>
      <c r="LUF377" s="3"/>
      <c r="LUG377" s="3"/>
      <c r="LUH377" s="3"/>
      <c r="LUI377" s="3"/>
      <c r="LUJ377" s="3"/>
      <c r="LUK377" s="3"/>
      <c r="LUL377" s="3"/>
      <c r="LUM377" s="3"/>
      <c r="LUN377" s="3"/>
      <c r="LUO377" s="3"/>
      <c r="LUP377" s="3"/>
      <c r="LUQ377" s="3"/>
      <c r="LUR377" s="3"/>
      <c r="LUS377" s="3"/>
      <c r="LUT377" s="3"/>
      <c r="LUU377" s="3"/>
      <c r="LUV377" s="3"/>
      <c r="LUW377" s="3"/>
      <c r="LUX377" s="3"/>
      <c r="LUY377" s="3"/>
      <c r="LUZ377" s="3"/>
      <c r="LVA377" s="3"/>
      <c r="LVB377" s="3"/>
      <c r="LVC377" s="3"/>
      <c r="LVD377" s="3"/>
      <c r="LVE377" s="3"/>
      <c r="LVF377" s="3"/>
      <c r="LVG377" s="3"/>
      <c r="LVH377" s="3"/>
      <c r="LVI377" s="3"/>
      <c r="LVJ377" s="3"/>
      <c r="LVK377" s="3"/>
      <c r="LVL377" s="3"/>
      <c r="LVM377" s="3"/>
      <c r="LVN377" s="3"/>
      <c r="LVO377" s="3"/>
      <c r="LVP377" s="3"/>
      <c r="LVQ377" s="3"/>
      <c r="LVR377" s="3"/>
      <c r="LVS377" s="3"/>
      <c r="LVT377" s="3"/>
      <c r="LVU377" s="3"/>
      <c r="LVV377" s="3"/>
      <c r="LVW377" s="3"/>
      <c r="LVX377" s="3"/>
      <c r="LVY377" s="3"/>
      <c r="LVZ377" s="3"/>
      <c r="LWA377" s="3"/>
      <c r="LWB377" s="3"/>
      <c r="LWC377" s="3"/>
      <c r="LWD377" s="3"/>
      <c r="LWE377" s="3"/>
      <c r="LWF377" s="3"/>
      <c r="LWG377" s="3"/>
      <c r="LWH377" s="3"/>
      <c r="LWI377" s="3"/>
      <c r="LWJ377" s="3"/>
      <c r="LWK377" s="3"/>
      <c r="LWL377" s="3"/>
      <c r="LWM377" s="3"/>
      <c r="LWN377" s="3"/>
      <c r="LWO377" s="3"/>
      <c r="LWP377" s="3"/>
      <c r="LWQ377" s="3"/>
      <c r="LWR377" s="3"/>
      <c r="LWS377" s="3"/>
      <c r="LWT377" s="3"/>
      <c r="LWU377" s="3"/>
      <c r="LWV377" s="3"/>
      <c r="LWW377" s="3"/>
      <c r="LWX377" s="3"/>
      <c r="LWY377" s="3"/>
      <c r="LWZ377" s="3"/>
      <c r="LXA377" s="3"/>
      <c r="LXB377" s="3"/>
      <c r="LXC377" s="3"/>
      <c r="LXD377" s="3"/>
      <c r="LXE377" s="3"/>
      <c r="LXF377" s="3"/>
      <c r="LXG377" s="3"/>
      <c r="LXH377" s="3"/>
      <c r="LXI377" s="3"/>
      <c r="LXJ377" s="3"/>
      <c r="LXK377" s="3"/>
      <c r="LXL377" s="3"/>
      <c r="LXM377" s="3"/>
      <c r="LXN377" s="3"/>
      <c r="LXO377" s="3"/>
      <c r="LXP377" s="3"/>
      <c r="LXQ377" s="3"/>
      <c r="LXR377" s="3"/>
      <c r="LXS377" s="3"/>
      <c r="LXT377" s="3"/>
      <c r="LXU377" s="3"/>
      <c r="LXV377" s="3"/>
      <c r="LXW377" s="3"/>
      <c r="LXX377" s="3"/>
      <c r="LXY377" s="3"/>
      <c r="LXZ377" s="3"/>
      <c r="LYA377" s="3"/>
      <c r="LYB377" s="3"/>
      <c r="LYC377" s="3"/>
      <c r="LYD377" s="3"/>
      <c r="LYE377" s="3"/>
      <c r="LYF377" s="3"/>
      <c r="LYG377" s="3"/>
      <c r="LYH377" s="3"/>
      <c r="LYI377" s="3"/>
      <c r="LYJ377" s="3"/>
      <c r="LYK377" s="3"/>
      <c r="LYL377" s="3"/>
      <c r="LYM377" s="3"/>
      <c r="LYN377" s="3"/>
      <c r="LYO377" s="3"/>
      <c r="LYP377" s="3"/>
      <c r="LYQ377" s="3"/>
      <c r="LYR377" s="3"/>
      <c r="LYS377" s="3"/>
      <c r="LYT377" s="3"/>
      <c r="LYU377" s="3"/>
      <c r="LYV377" s="3"/>
      <c r="LYW377" s="3"/>
      <c r="LYX377" s="3"/>
      <c r="LYY377" s="3"/>
      <c r="LYZ377" s="3"/>
      <c r="LZA377" s="3"/>
      <c r="LZB377" s="3"/>
      <c r="LZC377" s="3"/>
      <c r="LZD377" s="3"/>
      <c r="LZE377" s="3"/>
      <c r="LZF377" s="3"/>
      <c r="LZG377" s="3"/>
      <c r="LZH377" s="3"/>
      <c r="LZI377" s="3"/>
      <c r="LZJ377" s="3"/>
      <c r="LZK377" s="3"/>
      <c r="LZL377" s="3"/>
      <c r="LZM377" s="3"/>
      <c r="LZN377" s="3"/>
      <c r="LZO377" s="3"/>
      <c r="LZP377" s="3"/>
      <c r="LZQ377" s="3"/>
      <c r="LZR377" s="3"/>
      <c r="LZS377" s="3"/>
      <c r="LZT377" s="3"/>
      <c r="LZU377" s="3"/>
      <c r="LZV377" s="3"/>
      <c r="LZW377" s="3"/>
      <c r="LZX377" s="3"/>
      <c r="LZY377" s="3"/>
      <c r="LZZ377" s="3"/>
      <c r="MAA377" s="3"/>
      <c r="MAB377" s="3"/>
      <c r="MAC377" s="3"/>
      <c r="MAD377" s="3"/>
      <c r="MAE377" s="3"/>
      <c r="MAF377" s="3"/>
      <c r="MAG377" s="3"/>
      <c r="MAH377" s="3"/>
      <c r="MAI377" s="3"/>
      <c r="MAJ377" s="3"/>
      <c r="MAK377" s="3"/>
      <c r="MAL377" s="3"/>
      <c r="MAM377" s="3"/>
      <c r="MAN377" s="3"/>
      <c r="MAO377" s="3"/>
      <c r="MAP377" s="3"/>
      <c r="MAQ377" s="3"/>
      <c r="MAR377" s="3"/>
      <c r="MAS377" s="3"/>
      <c r="MAT377" s="3"/>
      <c r="MAU377" s="3"/>
      <c r="MAV377" s="3"/>
      <c r="MAW377" s="3"/>
      <c r="MAX377" s="3"/>
      <c r="MAY377" s="3"/>
      <c r="MAZ377" s="3"/>
      <c r="MBA377" s="3"/>
      <c r="MBB377" s="3"/>
      <c r="MBC377" s="3"/>
      <c r="MBD377" s="3"/>
      <c r="MBE377" s="3"/>
      <c r="MBF377" s="3"/>
      <c r="MBG377" s="3"/>
      <c r="MBH377" s="3"/>
      <c r="MBI377" s="3"/>
      <c r="MBJ377" s="3"/>
      <c r="MBK377" s="3"/>
      <c r="MBL377" s="3"/>
      <c r="MBM377" s="3"/>
      <c r="MBN377" s="3"/>
      <c r="MBO377" s="3"/>
      <c r="MBP377" s="3"/>
      <c r="MBQ377" s="3"/>
      <c r="MBR377" s="3"/>
      <c r="MBS377" s="3"/>
      <c r="MBT377" s="3"/>
      <c r="MBU377" s="3"/>
      <c r="MBV377" s="3"/>
      <c r="MBW377" s="3"/>
      <c r="MBX377" s="3"/>
      <c r="MBY377" s="3"/>
      <c r="MBZ377" s="3"/>
      <c r="MCA377" s="3"/>
      <c r="MCB377" s="3"/>
      <c r="MCC377" s="3"/>
      <c r="MCD377" s="3"/>
      <c r="MCE377" s="3"/>
      <c r="MCF377" s="3"/>
      <c r="MCG377" s="3"/>
      <c r="MCH377" s="3"/>
      <c r="MCI377" s="3"/>
      <c r="MCJ377" s="3"/>
      <c r="MCK377" s="3"/>
      <c r="MCL377" s="3"/>
      <c r="MCM377" s="3"/>
      <c r="MCN377" s="3"/>
      <c r="MCO377" s="3"/>
      <c r="MCP377" s="3"/>
      <c r="MCQ377" s="3"/>
      <c r="MCR377" s="3"/>
      <c r="MCS377" s="3"/>
      <c r="MCT377" s="3"/>
      <c r="MCU377" s="3"/>
      <c r="MCV377" s="3"/>
      <c r="MCW377" s="3"/>
      <c r="MCX377" s="3"/>
      <c r="MCY377" s="3"/>
      <c r="MCZ377" s="3"/>
      <c r="MDA377" s="3"/>
      <c r="MDB377" s="3"/>
      <c r="MDC377" s="3"/>
      <c r="MDD377" s="3"/>
      <c r="MDE377" s="3"/>
      <c r="MDF377" s="3"/>
      <c r="MDG377" s="3"/>
      <c r="MDH377" s="3"/>
      <c r="MDI377" s="3"/>
      <c r="MDJ377" s="3"/>
      <c r="MDK377" s="3"/>
      <c r="MDL377" s="3"/>
      <c r="MDM377" s="3"/>
      <c r="MDN377" s="3"/>
      <c r="MDO377" s="3"/>
      <c r="MDP377" s="3"/>
      <c r="MDQ377" s="3"/>
      <c r="MDR377" s="3"/>
      <c r="MDS377" s="3"/>
      <c r="MDT377" s="3"/>
      <c r="MDU377" s="3"/>
      <c r="MDV377" s="3"/>
      <c r="MDW377" s="3"/>
      <c r="MDX377" s="3"/>
      <c r="MDY377" s="3"/>
      <c r="MDZ377" s="3"/>
      <c r="MEA377" s="3"/>
      <c r="MEB377" s="3"/>
      <c r="MEC377" s="3"/>
      <c r="MED377" s="3"/>
      <c r="MEE377" s="3"/>
      <c r="MEF377" s="3"/>
      <c r="MEG377" s="3"/>
      <c r="MEH377" s="3"/>
      <c r="MEI377" s="3"/>
      <c r="MEJ377" s="3"/>
      <c r="MEK377" s="3"/>
      <c r="MEL377" s="3"/>
      <c r="MEM377" s="3"/>
      <c r="MEN377" s="3"/>
      <c r="MEO377" s="3"/>
      <c r="MEP377" s="3"/>
      <c r="MEQ377" s="3"/>
      <c r="MER377" s="3"/>
      <c r="MES377" s="3"/>
      <c r="MET377" s="3"/>
      <c r="MEU377" s="3"/>
      <c r="MEV377" s="3"/>
      <c r="MEW377" s="3"/>
      <c r="MEX377" s="3"/>
      <c r="MEY377" s="3"/>
      <c r="MEZ377" s="3"/>
      <c r="MFA377" s="3"/>
      <c r="MFB377" s="3"/>
      <c r="MFC377" s="3"/>
      <c r="MFD377" s="3"/>
      <c r="MFE377" s="3"/>
      <c r="MFF377" s="3"/>
      <c r="MFG377" s="3"/>
      <c r="MFH377" s="3"/>
      <c r="MFI377" s="3"/>
      <c r="MFJ377" s="3"/>
      <c r="MFK377" s="3"/>
      <c r="MFL377" s="3"/>
      <c r="MFM377" s="3"/>
      <c r="MFN377" s="3"/>
      <c r="MFO377" s="3"/>
      <c r="MFP377" s="3"/>
      <c r="MFQ377" s="3"/>
      <c r="MFR377" s="3"/>
      <c r="MFS377" s="3"/>
      <c r="MFT377" s="3"/>
      <c r="MFU377" s="3"/>
      <c r="MFV377" s="3"/>
      <c r="MFW377" s="3"/>
      <c r="MFX377" s="3"/>
      <c r="MFY377" s="3"/>
      <c r="MFZ377" s="3"/>
      <c r="MGA377" s="3"/>
      <c r="MGB377" s="3"/>
      <c r="MGC377" s="3"/>
      <c r="MGD377" s="3"/>
      <c r="MGE377" s="3"/>
      <c r="MGF377" s="3"/>
      <c r="MGG377" s="3"/>
      <c r="MGH377" s="3"/>
      <c r="MGI377" s="3"/>
      <c r="MGJ377" s="3"/>
      <c r="MGK377" s="3"/>
      <c r="MGL377" s="3"/>
      <c r="MGM377" s="3"/>
      <c r="MGN377" s="3"/>
      <c r="MGO377" s="3"/>
      <c r="MGP377" s="3"/>
      <c r="MGQ377" s="3"/>
      <c r="MGR377" s="3"/>
      <c r="MGS377" s="3"/>
      <c r="MGT377" s="3"/>
      <c r="MGU377" s="3"/>
      <c r="MGV377" s="3"/>
      <c r="MGW377" s="3"/>
      <c r="MGX377" s="3"/>
      <c r="MGY377" s="3"/>
      <c r="MGZ377" s="3"/>
      <c r="MHA377" s="3"/>
      <c r="MHB377" s="3"/>
      <c r="MHC377" s="3"/>
      <c r="MHD377" s="3"/>
      <c r="MHE377" s="3"/>
      <c r="MHF377" s="3"/>
      <c r="MHG377" s="3"/>
      <c r="MHH377" s="3"/>
      <c r="MHI377" s="3"/>
      <c r="MHJ377" s="3"/>
      <c r="MHK377" s="3"/>
      <c r="MHL377" s="3"/>
      <c r="MHM377" s="3"/>
      <c r="MHN377" s="3"/>
      <c r="MHO377" s="3"/>
      <c r="MHP377" s="3"/>
      <c r="MHQ377" s="3"/>
      <c r="MHR377" s="3"/>
      <c r="MHS377" s="3"/>
      <c r="MHT377" s="3"/>
      <c r="MHU377" s="3"/>
      <c r="MHV377" s="3"/>
      <c r="MHW377" s="3"/>
      <c r="MHX377" s="3"/>
      <c r="MHY377" s="3"/>
      <c r="MHZ377" s="3"/>
      <c r="MIA377" s="3"/>
      <c r="MIB377" s="3"/>
      <c r="MIC377" s="3"/>
      <c r="MID377" s="3"/>
      <c r="MIE377" s="3"/>
      <c r="MIF377" s="3"/>
      <c r="MIG377" s="3"/>
      <c r="MIH377" s="3"/>
      <c r="MII377" s="3"/>
      <c r="MIJ377" s="3"/>
      <c r="MIK377" s="3"/>
      <c r="MIL377" s="3"/>
      <c r="MIM377" s="3"/>
      <c r="MIN377" s="3"/>
      <c r="MIO377" s="3"/>
      <c r="MIP377" s="3"/>
      <c r="MIQ377" s="3"/>
      <c r="MIR377" s="3"/>
      <c r="MIS377" s="3"/>
      <c r="MIT377" s="3"/>
      <c r="MIU377" s="3"/>
      <c r="MIV377" s="3"/>
      <c r="MIW377" s="3"/>
      <c r="MIX377" s="3"/>
      <c r="MIY377" s="3"/>
      <c r="MIZ377" s="3"/>
      <c r="MJA377" s="3"/>
      <c r="MJB377" s="3"/>
      <c r="MJC377" s="3"/>
      <c r="MJD377" s="3"/>
      <c r="MJE377" s="3"/>
      <c r="MJF377" s="3"/>
      <c r="MJG377" s="3"/>
      <c r="MJH377" s="3"/>
      <c r="MJI377" s="3"/>
      <c r="MJJ377" s="3"/>
      <c r="MJK377" s="3"/>
      <c r="MJL377" s="3"/>
      <c r="MJM377" s="3"/>
      <c r="MJN377" s="3"/>
      <c r="MJO377" s="3"/>
      <c r="MJP377" s="3"/>
      <c r="MJQ377" s="3"/>
      <c r="MJR377" s="3"/>
      <c r="MJS377" s="3"/>
      <c r="MJT377" s="3"/>
      <c r="MJU377" s="3"/>
      <c r="MJV377" s="3"/>
      <c r="MJW377" s="3"/>
      <c r="MJX377" s="3"/>
      <c r="MJY377" s="3"/>
      <c r="MJZ377" s="3"/>
      <c r="MKA377" s="3"/>
      <c r="MKB377" s="3"/>
      <c r="MKC377" s="3"/>
      <c r="MKD377" s="3"/>
      <c r="MKE377" s="3"/>
      <c r="MKF377" s="3"/>
      <c r="MKG377" s="3"/>
      <c r="MKH377" s="3"/>
      <c r="MKI377" s="3"/>
      <c r="MKJ377" s="3"/>
      <c r="MKK377" s="3"/>
      <c r="MKL377" s="3"/>
      <c r="MKM377" s="3"/>
      <c r="MKN377" s="3"/>
      <c r="MKO377" s="3"/>
      <c r="MKP377" s="3"/>
      <c r="MKQ377" s="3"/>
      <c r="MKR377" s="3"/>
      <c r="MKS377" s="3"/>
      <c r="MKT377" s="3"/>
      <c r="MKU377" s="3"/>
      <c r="MKV377" s="3"/>
      <c r="MKW377" s="3"/>
      <c r="MKX377" s="3"/>
      <c r="MKY377" s="3"/>
      <c r="MKZ377" s="3"/>
      <c r="MLA377" s="3"/>
      <c r="MLB377" s="3"/>
      <c r="MLC377" s="3"/>
      <c r="MLD377" s="3"/>
      <c r="MLE377" s="3"/>
      <c r="MLF377" s="3"/>
      <c r="MLG377" s="3"/>
      <c r="MLH377" s="3"/>
      <c r="MLI377" s="3"/>
      <c r="MLJ377" s="3"/>
      <c r="MLK377" s="3"/>
      <c r="MLL377" s="3"/>
      <c r="MLM377" s="3"/>
      <c r="MLN377" s="3"/>
      <c r="MLO377" s="3"/>
      <c r="MLP377" s="3"/>
      <c r="MLQ377" s="3"/>
      <c r="MLR377" s="3"/>
      <c r="MLS377" s="3"/>
      <c r="MLT377" s="3"/>
      <c r="MLU377" s="3"/>
      <c r="MLV377" s="3"/>
      <c r="MLW377" s="3"/>
      <c r="MLX377" s="3"/>
      <c r="MLY377" s="3"/>
      <c r="MLZ377" s="3"/>
      <c r="MMA377" s="3"/>
      <c r="MMB377" s="3"/>
      <c r="MMC377" s="3"/>
      <c r="MMD377" s="3"/>
      <c r="MME377" s="3"/>
      <c r="MMF377" s="3"/>
      <c r="MMG377" s="3"/>
      <c r="MMH377" s="3"/>
      <c r="MMI377" s="3"/>
      <c r="MMJ377" s="3"/>
      <c r="MMK377" s="3"/>
      <c r="MML377" s="3"/>
      <c r="MMM377" s="3"/>
      <c r="MMN377" s="3"/>
      <c r="MMO377" s="3"/>
      <c r="MMP377" s="3"/>
      <c r="MMQ377" s="3"/>
      <c r="MMR377" s="3"/>
      <c r="MMS377" s="3"/>
      <c r="MMT377" s="3"/>
      <c r="MMU377" s="3"/>
      <c r="MMV377" s="3"/>
      <c r="MMW377" s="3"/>
      <c r="MMX377" s="3"/>
      <c r="MMY377" s="3"/>
      <c r="MMZ377" s="3"/>
      <c r="MNA377" s="3"/>
      <c r="MNB377" s="3"/>
      <c r="MNC377" s="3"/>
      <c r="MND377" s="3"/>
      <c r="MNE377" s="3"/>
      <c r="MNF377" s="3"/>
      <c r="MNG377" s="3"/>
      <c r="MNH377" s="3"/>
      <c r="MNI377" s="3"/>
      <c r="MNJ377" s="3"/>
      <c r="MNK377" s="3"/>
      <c r="MNL377" s="3"/>
      <c r="MNM377" s="3"/>
      <c r="MNN377" s="3"/>
      <c r="MNO377" s="3"/>
      <c r="MNP377" s="3"/>
      <c r="MNQ377" s="3"/>
      <c r="MNR377" s="3"/>
      <c r="MNS377" s="3"/>
      <c r="MNT377" s="3"/>
      <c r="MNU377" s="3"/>
      <c r="MNV377" s="3"/>
      <c r="MNW377" s="3"/>
      <c r="MNX377" s="3"/>
      <c r="MNY377" s="3"/>
      <c r="MNZ377" s="3"/>
      <c r="MOA377" s="3"/>
      <c r="MOB377" s="3"/>
      <c r="MOC377" s="3"/>
      <c r="MOD377" s="3"/>
      <c r="MOE377" s="3"/>
      <c r="MOF377" s="3"/>
      <c r="MOG377" s="3"/>
      <c r="MOH377" s="3"/>
      <c r="MOI377" s="3"/>
      <c r="MOJ377" s="3"/>
      <c r="MOK377" s="3"/>
      <c r="MOL377" s="3"/>
      <c r="MOM377" s="3"/>
      <c r="MON377" s="3"/>
      <c r="MOO377" s="3"/>
      <c r="MOP377" s="3"/>
      <c r="MOQ377" s="3"/>
      <c r="MOR377" s="3"/>
      <c r="MOS377" s="3"/>
      <c r="MOT377" s="3"/>
      <c r="MOU377" s="3"/>
      <c r="MOV377" s="3"/>
      <c r="MOW377" s="3"/>
      <c r="MOX377" s="3"/>
      <c r="MOY377" s="3"/>
      <c r="MOZ377" s="3"/>
      <c r="MPA377" s="3"/>
      <c r="MPB377" s="3"/>
      <c r="MPC377" s="3"/>
      <c r="MPD377" s="3"/>
      <c r="MPE377" s="3"/>
      <c r="MPF377" s="3"/>
      <c r="MPG377" s="3"/>
      <c r="MPH377" s="3"/>
      <c r="MPI377" s="3"/>
      <c r="MPJ377" s="3"/>
      <c r="MPK377" s="3"/>
      <c r="MPL377" s="3"/>
      <c r="MPM377" s="3"/>
      <c r="MPN377" s="3"/>
      <c r="MPO377" s="3"/>
      <c r="MPP377" s="3"/>
      <c r="MPQ377" s="3"/>
      <c r="MPR377" s="3"/>
      <c r="MPS377" s="3"/>
      <c r="MPT377" s="3"/>
      <c r="MPU377" s="3"/>
      <c r="MPV377" s="3"/>
      <c r="MPW377" s="3"/>
      <c r="MPX377" s="3"/>
      <c r="MPY377" s="3"/>
      <c r="MPZ377" s="3"/>
      <c r="MQA377" s="3"/>
      <c r="MQB377" s="3"/>
      <c r="MQC377" s="3"/>
      <c r="MQD377" s="3"/>
      <c r="MQE377" s="3"/>
      <c r="MQF377" s="3"/>
      <c r="MQG377" s="3"/>
      <c r="MQH377" s="3"/>
      <c r="MQI377" s="3"/>
      <c r="MQJ377" s="3"/>
      <c r="MQK377" s="3"/>
      <c r="MQL377" s="3"/>
      <c r="MQM377" s="3"/>
      <c r="MQN377" s="3"/>
      <c r="MQO377" s="3"/>
      <c r="MQP377" s="3"/>
      <c r="MQQ377" s="3"/>
      <c r="MQR377" s="3"/>
      <c r="MQS377" s="3"/>
      <c r="MQT377" s="3"/>
      <c r="MQU377" s="3"/>
      <c r="MQV377" s="3"/>
      <c r="MQW377" s="3"/>
      <c r="MQX377" s="3"/>
      <c r="MQY377" s="3"/>
      <c r="MQZ377" s="3"/>
      <c r="MRA377" s="3"/>
      <c r="MRB377" s="3"/>
      <c r="MRC377" s="3"/>
      <c r="MRD377" s="3"/>
      <c r="MRE377" s="3"/>
      <c r="MRF377" s="3"/>
      <c r="MRG377" s="3"/>
      <c r="MRH377" s="3"/>
      <c r="MRI377" s="3"/>
      <c r="MRJ377" s="3"/>
      <c r="MRK377" s="3"/>
      <c r="MRL377" s="3"/>
      <c r="MRM377" s="3"/>
      <c r="MRN377" s="3"/>
      <c r="MRO377" s="3"/>
      <c r="MRP377" s="3"/>
      <c r="MRQ377" s="3"/>
      <c r="MRR377" s="3"/>
      <c r="MRS377" s="3"/>
      <c r="MRT377" s="3"/>
      <c r="MRU377" s="3"/>
      <c r="MRV377" s="3"/>
      <c r="MRW377" s="3"/>
      <c r="MRX377" s="3"/>
      <c r="MRY377" s="3"/>
      <c r="MRZ377" s="3"/>
      <c r="MSA377" s="3"/>
      <c r="MSB377" s="3"/>
      <c r="MSC377" s="3"/>
      <c r="MSD377" s="3"/>
      <c r="MSE377" s="3"/>
      <c r="MSF377" s="3"/>
      <c r="MSG377" s="3"/>
      <c r="MSH377" s="3"/>
      <c r="MSI377" s="3"/>
      <c r="MSJ377" s="3"/>
      <c r="MSK377" s="3"/>
      <c r="MSL377" s="3"/>
      <c r="MSM377" s="3"/>
      <c r="MSN377" s="3"/>
      <c r="MSO377" s="3"/>
      <c r="MSP377" s="3"/>
      <c r="MSQ377" s="3"/>
      <c r="MSR377" s="3"/>
      <c r="MSS377" s="3"/>
      <c r="MST377" s="3"/>
      <c r="MSU377" s="3"/>
      <c r="MSV377" s="3"/>
      <c r="MSW377" s="3"/>
      <c r="MSX377" s="3"/>
      <c r="MSY377" s="3"/>
      <c r="MSZ377" s="3"/>
      <c r="MTA377" s="3"/>
      <c r="MTB377" s="3"/>
      <c r="MTC377" s="3"/>
      <c r="MTD377" s="3"/>
      <c r="MTE377" s="3"/>
      <c r="MTF377" s="3"/>
      <c r="MTG377" s="3"/>
      <c r="MTH377" s="3"/>
      <c r="MTI377" s="3"/>
      <c r="MTJ377" s="3"/>
      <c r="MTK377" s="3"/>
      <c r="MTL377" s="3"/>
      <c r="MTM377" s="3"/>
      <c r="MTN377" s="3"/>
      <c r="MTO377" s="3"/>
      <c r="MTP377" s="3"/>
      <c r="MTQ377" s="3"/>
      <c r="MTR377" s="3"/>
      <c r="MTS377" s="3"/>
      <c r="MTT377" s="3"/>
      <c r="MTU377" s="3"/>
      <c r="MTV377" s="3"/>
      <c r="MTW377" s="3"/>
      <c r="MTX377" s="3"/>
      <c r="MTY377" s="3"/>
      <c r="MTZ377" s="3"/>
      <c r="MUA377" s="3"/>
      <c r="MUB377" s="3"/>
      <c r="MUC377" s="3"/>
      <c r="MUD377" s="3"/>
      <c r="MUE377" s="3"/>
      <c r="MUF377" s="3"/>
      <c r="MUG377" s="3"/>
      <c r="MUH377" s="3"/>
      <c r="MUI377" s="3"/>
      <c r="MUJ377" s="3"/>
      <c r="MUK377" s="3"/>
      <c r="MUL377" s="3"/>
      <c r="MUM377" s="3"/>
      <c r="MUN377" s="3"/>
      <c r="MUO377" s="3"/>
      <c r="MUP377" s="3"/>
      <c r="MUQ377" s="3"/>
      <c r="MUR377" s="3"/>
      <c r="MUS377" s="3"/>
      <c r="MUT377" s="3"/>
      <c r="MUU377" s="3"/>
      <c r="MUV377" s="3"/>
      <c r="MUW377" s="3"/>
      <c r="MUX377" s="3"/>
      <c r="MUY377" s="3"/>
      <c r="MUZ377" s="3"/>
      <c r="MVA377" s="3"/>
      <c r="MVB377" s="3"/>
      <c r="MVC377" s="3"/>
      <c r="MVD377" s="3"/>
      <c r="MVE377" s="3"/>
      <c r="MVF377" s="3"/>
      <c r="MVG377" s="3"/>
      <c r="MVH377" s="3"/>
      <c r="MVI377" s="3"/>
      <c r="MVJ377" s="3"/>
      <c r="MVK377" s="3"/>
      <c r="MVL377" s="3"/>
      <c r="MVM377" s="3"/>
      <c r="MVN377" s="3"/>
      <c r="MVO377" s="3"/>
      <c r="MVP377" s="3"/>
      <c r="MVQ377" s="3"/>
      <c r="MVR377" s="3"/>
      <c r="MVS377" s="3"/>
      <c r="MVT377" s="3"/>
      <c r="MVU377" s="3"/>
      <c r="MVV377" s="3"/>
      <c r="MVW377" s="3"/>
      <c r="MVX377" s="3"/>
      <c r="MVY377" s="3"/>
      <c r="MVZ377" s="3"/>
      <c r="MWA377" s="3"/>
      <c r="MWB377" s="3"/>
      <c r="MWC377" s="3"/>
      <c r="MWD377" s="3"/>
      <c r="MWE377" s="3"/>
      <c r="MWF377" s="3"/>
      <c r="MWG377" s="3"/>
      <c r="MWH377" s="3"/>
      <c r="MWI377" s="3"/>
      <c r="MWJ377" s="3"/>
      <c r="MWK377" s="3"/>
      <c r="MWL377" s="3"/>
      <c r="MWM377" s="3"/>
      <c r="MWN377" s="3"/>
      <c r="MWO377" s="3"/>
      <c r="MWP377" s="3"/>
      <c r="MWQ377" s="3"/>
      <c r="MWR377" s="3"/>
      <c r="MWS377" s="3"/>
      <c r="MWT377" s="3"/>
      <c r="MWU377" s="3"/>
      <c r="MWV377" s="3"/>
      <c r="MWW377" s="3"/>
      <c r="MWX377" s="3"/>
      <c r="MWY377" s="3"/>
      <c r="MWZ377" s="3"/>
      <c r="MXA377" s="3"/>
      <c r="MXB377" s="3"/>
      <c r="MXC377" s="3"/>
      <c r="MXD377" s="3"/>
      <c r="MXE377" s="3"/>
      <c r="MXF377" s="3"/>
      <c r="MXG377" s="3"/>
      <c r="MXH377" s="3"/>
      <c r="MXI377" s="3"/>
      <c r="MXJ377" s="3"/>
      <c r="MXK377" s="3"/>
      <c r="MXL377" s="3"/>
      <c r="MXM377" s="3"/>
      <c r="MXN377" s="3"/>
      <c r="MXO377" s="3"/>
      <c r="MXP377" s="3"/>
      <c r="MXQ377" s="3"/>
      <c r="MXR377" s="3"/>
      <c r="MXS377" s="3"/>
      <c r="MXT377" s="3"/>
      <c r="MXU377" s="3"/>
      <c r="MXV377" s="3"/>
      <c r="MXW377" s="3"/>
      <c r="MXX377" s="3"/>
      <c r="MXY377" s="3"/>
      <c r="MXZ377" s="3"/>
      <c r="MYA377" s="3"/>
      <c r="MYB377" s="3"/>
      <c r="MYC377" s="3"/>
      <c r="MYD377" s="3"/>
      <c r="MYE377" s="3"/>
      <c r="MYF377" s="3"/>
      <c r="MYG377" s="3"/>
      <c r="MYH377" s="3"/>
      <c r="MYI377" s="3"/>
      <c r="MYJ377" s="3"/>
      <c r="MYK377" s="3"/>
      <c r="MYL377" s="3"/>
      <c r="MYM377" s="3"/>
      <c r="MYN377" s="3"/>
      <c r="MYO377" s="3"/>
      <c r="MYP377" s="3"/>
      <c r="MYQ377" s="3"/>
      <c r="MYR377" s="3"/>
      <c r="MYS377" s="3"/>
      <c r="MYT377" s="3"/>
      <c r="MYU377" s="3"/>
      <c r="MYV377" s="3"/>
      <c r="MYW377" s="3"/>
      <c r="MYX377" s="3"/>
      <c r="MYY377" s="3"/>
      <c r="MYZ377" s="3"/>
      <c r="MZA377" s="3"/>
      <c r="MZB377" s="3"/>
      <c r="MZC377" s="3"/>
      <c r="MZD377" s="3"/>
      <c r="MZE377" s="3"/>
      <c r="MZF377" s="3"/>
      <c r="MZG377" s="3"/>
      <c r="MZH377" s="3"/>
      <c r="MZI377" s="3"/>
      <c r="MZJ377" s="3"/>
      <c r="MZK377" s="3"/>
      <c r="MZL377" s="3"/>
      <c r="MZM377" s="3"/>
      <c r="MZN377" s="3"/>
      <c r="MZO377" s="3"/>
      <c r="MZP377" s="3"/>
      <c r="MZQ377" s="3"/>
      <c r="MZR377" s="3"/>
      <c r="MZS377" s="3"/>
      <c r="MZT377" s="3"/>
      <c r="MZU377" s="3"/>
      <c r="MZV377" s="3"/>
      <c r="MZW377" s="3"/>
      <c r="MZX377" s="3"/>
      <c r="MZY377" s="3"/>
      <c r="MZZ377" s="3"/>
      <c r="NAA377" s="3"/>
      <c r="NAB377" s="3"/>
      <c r="NAC377" s="3"/>
      <c r="NAD377" s="3"/>
      <c r="NAE377" s="3"/>
      <c r="NAF377" s="3"/>
      <c r="NAG377" s="3"/>
      <c r="NAH377" s="3"/>
      <c r="NAI377" s="3"/>
      <c r="NAJ377" s="3"/>
      <c r="NAK377" s="3"/>
      <c r="NAL377" s="3"/>
      <c r="NAM377" s="3"/>
      <c r="NAN377" s="3"/>
      <c r="NAO377" s="3"/>
      <c r="NAP377" s="3"/>
      <c r="NAQ377" s="3"/>
      <c r="NAR377" s="3"/>
      <c r="NAS377" s="3"/>
      <c r="NAT377" s="3"/>
      <c r="NAU377" s="3"/>
      <c r="NAV377" s="3"/>
      <c r="NAW377" s="3"/>
      <c r="NAX377" s="3"/>
      <c r="NAY377" s="3"/>
      <c r="NAZ377" s="3"/>
      <c r="NBA377" s="3"/>
      <c r="NBB377" s="3"/>
      <c r="NBC377" s="3"/>
      <c r="NBD377" s="3"/>
      <c r="NBE377" s="3"/>
      <c r="NBF377" s="3"/>
      <c r="NBG377" s="3"/>
      <c r="NBH377" s="3"/>
      <c r="NBI377" s="3"/>
      <c r="NBJ377" s="3"/>
      <c r="NBK377" s="3"/>
      <c r="NBL377" s="3"/>
      <c r="NBM377" s="3"/>
      <c r="NBN377" s="3"/>
      <c r="NBO377" s="3"/>
      <c r="NBP377" s="3"/>
      <c r="NBQ377" s="3"/>
      <c r="NBR377" s="3"/>
      <c r="NBS377" s="3"/>
      <c r="NBT377" s="3"/>
      <c r="NBU377" s="3"/>
      <c r="NBV377" s="3"/>
      <c r="NBW377" s="3"/>
      <c r="NBX377" s="3"/>
      <c r="NBY377" s="3"/>
      <c r="NBZ377" s="3"/>
      <c r="NCA377" s="3"/>
      <c r="NCB377" s="3"/>
      <c r="NCC377" s="3"/>
      <c r="NCD377" s="3"/>
      <c r="NCE377" s="3"/>
      <c r="NCF377" s="3"/>
      <c r="NCG377" s="3"/>
      <c r="NCH377" s="3"/>
      <c r="NCI377" s="3"/>
      <c r="NCJ377" s="3"/>
      <c r="NCK377" s="3"/>
      <c r="NCL377" s="3"/>
      <c r="NCM377" s="3"/>
      <c r="NCN377" s="3"/>
      <c r="NCO377" s="3"/>
      <c r="NCP377" s="3"/>
      <c r="NCQ377" s="3"/>
      <c r="NCR377" s="3"/>
      <c r="NCS377" s="3"/>
      <c r="NCT377" s="3"/>
      <c r="NCU377" s="3"/>
      <c r="NCV377" s="3"/>
      <c r="NCW377" s="3"/>
      <c r="NCX377" s="3"/>
      <c r="NCY377" s="3"/>
      <c r="NCZ377" s="3"/>
      <c r="NDA377" s="3"/>
      <c r="NDB377" s="3"/>
      <c r="NDC377" s="3"/>
      <c r="NDD377" s="3"/>
      <c r="NDE377" s="3"/>
      <c r="NDF377" s="3"/>
      <c r="NDG377" s="3"/>
      <c r="NDH377" s="3"/>
      <c r="NDI377" s="3"/>
      <c r="NDJ377" s="3"/>
      <c r="NDK377" s="3"/>
      <c r="NDL377" s="3"/>
      <c r="NDM377" s="3"/>
      <c r="NDN377" s="3"/>
      <c r="NDO377" s="3"/>
      <c r="NDP377" s="3"/>
      <c r="NDQ377" s="3"/>
      <c r="NDR377" s="3"/>
      <c r="NDS377" s="3"/>
      <c r="NDT377" s="3"/>
      <c r="NDU377" s="3"/>
      <c r="NDV377" s="3"/>
      <c r="NDW377" s="3"/>
      <c r="NDX377" s="3"/>
      <c r="NDY377" s="3"/>
      <c r="NDZ377" s="3"/>
      <c r="NEA377" s="3"/>
      <c r="NEB377" s="3"/>
      <c r="NEC377" s="3"/>
      <c r="NED377" s="3"/>
      <c r="NEE377" s="3"/>
      <c r="NEF377" s="3"/>
      <c r="NEG377" s="3"/>
      <c r="NEH377" s="3"/>
      <c r="NEI377" s="3"/>
      <c r="NEJ377" s="3"/>
      <c r="NEK377" s="3"/>
      <c r="NEL377" s="3"/>
      <c r="NEM377" s="3"/>
      <c r="NEN377" s="3"/>
      <c r="NEO377" s="3"/>
      <c r="NEP377" s="3"/>
      <c r="NEQ377" s="3"/>
      <c r="NER377" s="3"/>
      <c r="NES377" s="3"/>
      <c r="NET377" s="3"/>
      <c r="NEU377" s="3"/>
      <c r="NEV377" s="3"/>
      <c r="NEW377" s="3"/>
      <c r="NEX377" s="3"/>
      <c r="NEY377" s="3"/>
      <c r="NEZ377" s="3"/>
      <c r="NFA377" s="3"/>
      <c r="NFB377" s="3"/>
      <c r="NFC377" s="3"/>
      <c r="NFD377" s="3"/>
      <c r="NFE377" s="3"/>
      <c r="NFF377" s="3"/>
      <c r="NFG377" s="3"/>
      <c r="NFH377" s="3"/>
      <c r="NFI377" s="3"/>
      <c r="NFJ377" s="3"/>
      <c r="NFK377" s="3"/>
      <c r="NFL377" s="3"/>
      <c r="NFM377" s="3"/>
      <c r="NFN377" s="3"/>
      <c r="NFO377" s="3"/>
      <c r="NFP377" s="3"/>
      <c r="NFQ377" s="3"/>
      <c r="NFR377" s="3"/>
      <c r="NFS377" s="3"/>
      <c r="NFT377" s="3"/>
      <c r="NFU377" s="3"/>
      <c r="NFV377" s="3"/>
      <c r="NFW377" s="3"/>
      <c r="NFX377" s="3"/>
      <c r="NFY377" s="3"/>
      <c r="NFZ377" s="3"/>
      <c r="NGA377" s="3"/>
      <c r="NGB377" s="3"/>
      <c r="NGC377" s="3"/>
      <c r="NGD377" s="3"/>
      <c r="NGE377" s="3"/>
      <c r="NGF377" s="3"/>
      <c r="NGG377" s="3"/>
      <c r="NGH377" s="3"/>
      <c r="NGI377" s="3"/>
      <c r="NGJ377" s="3"/>
      <c r="NGK377" s="3"/>
      <c r="NGL377" s="3"/>
      <c r="NGM377" s="3"/>
      <c r="NGN377" s="3"/>
      <c r="NGO377" s="3"/>
      <c r="NGP377" s="3"/>
      <c r="NGQ377" s="3"/>
      <c r="NGR377" s="3"/>
      <c r="NGS377" s="3"/>
      <c r="NGT377" s="3"/>
      <c r="NGU377" s="3"/>
      <c r="NGV377" s="3"/>
      <c r="NGW377" s="3"/>
      <c r="NGX377" s="3"/>
      <c r="NGY377" s="3"/>
      <c r="NGZ377" s="3"/>
      <c r="NHA377" s="3"/>
      <c r="NHB377" s="3"/>
      <c r="NHC377" s="3"/>
      <c r="NHD377" s="3"/>
      <c r="NHE377" s="3"/>
      <c r="NHF377" s="3"/>
      <c r="NHG377" s="3"/>
      <c r="NHH377" s="3"/>
      <c r="NHI377" s="3"/>
      <c r="NHJ377" s="3"/>
      <c r="NHK377" s="3"/>
      <c r="NHL377" s="3"/>
      <c r="NHM377" s="3"/>
      <c r="NHN377" s="3"/>
      <c r="NHO377" s="3"/>
      <c r="NHP377" s="3"/>
      <c r="NHQ377" s="3"/>
      <c r="NHR377" s="3"/>
      <c r="NHS377" s="3"/>
      <c r="NHT377" s="3"/>
      <c r="NHU377" s="3"/>
      <c r="NHV377" s="3"/>
      <c r="NHW377" s="3"/>
      <c r="NHX377" s="3"/>
      <c r="NHY377" s="3"/>
      <c r="NHZ377" s="3"/>
      <c r="NIA377" s="3"/>
      <c r="NIB377" s="3"/>
      <c r="NIC377" s="3"/>
      <c r="NID377" s="3"/>
      <c r="NIE377" s="3"/>
      <c r="NIF377" s="3"/>
      <c r="NIG377" s="3"/>
      <c r="NIH377" s="3"/>
      <c r="NII377" s="3"/>
      <c r="NIJ377" s="3"/>
      <c r="NIK377" s="3"/>
      <c r="NIL377" s="3"/>
      <c r="NIM377" s="3"/>
      <c r="NIN377" s="3"/>
      <c r="NIO377" s="3"/>
      <c r="NIP377" s="3"/>
      <c r="NIQ377" s="3"/>
      <c r="NIR377" s="3"/>
      <c r="NIS377" s="3"/>
      <c r="NIT377" s="3"/>
      <c r="NIU377" s="3"/>
      <c r="NIV377" s="3"/>
      <c r="NIW377" s="3"/>
      <c r="NIX377" s="3"/>
      <c r="NIY377" s="3"/>
      <c r="NIZ377" s="3"/>
      <c r="NJA377" s="3"/>
      <c r="NJB377" s="3"/>
      <c r="NJC377" s="3"/>
      <c r="NJD377" s="3"/>
      <c r="NJE377" s="3"/>
      <c r="NJF377" s="3"/>
      <c r="NJG377" s="3"/>
      <c r="NJH377" s="3"/>
      <c r="NJI377" s="3"/>
      <c r="NJJ377" s="3"/>
      <c r="NJK377" s="3"/>
      <c r="NJL377" s="3"/>
      <c r="NJM377" s="3"/>
      <c r="NJN377" s="3"/>
      <c r="NJO377" s="3"/>
      <c r="NJP377" s="3"/>
      <c r="NJQ377" s="3"/>
      <c r="NJR377" s="3"/>
      <c r="NJS377" s="3"/>
      <c r="NJT377" s="3"/>
      <c r="NJU377" s="3"/>
      <c r="NJV377" s="3"/>
      <c r="NJW377" s="3"/>
      <c r="NJX377" s="3"/>
      <c r="NJY377" s="3"/>
      <c r="NJZ377" s="3"/>
      <c r="NKA377" s="3"/>
      <c r="NKB377" s="3"/>
      <c r="NKC377" s="3"/>
      <c r="NKD377" s="3"/>
      <c r="NKE377" s="3"/>
      <c r="NKF377" s="3"/>
      <c r="NKG377" s="3"/>
      <c r="NKH377" s="3"/>
      <c r="NKI377" s="3"/>
      <c r="NKJ377" s="3"/>
      <c r="NKK377" s="3"/>
      <c r="NKL377" s="3"/>
      <c r="NKM377" s="3"/>
      <c r="NKN377" s="3"/>
      <c r="NKO377" s="3"/>
      <c r="NKP377" s="3"/>
      <c r="NKQ377" s="3"/>
      <c r="NKR377" s="3"/>
      <c r="NKS377" s="3"/>
      <c r="NKT377" s="3"/>
      <c r="NKU377" s="3"/>
      <c r="NKV377" s="3"/>
      <c r="NKW377" s="3"/>
      <c r="NKX377" s="3"/>
      <c r="NKY377" s="3"/>
      <c r="NKZ377" s="3"/>
      <c r="NLA377" s="3"/>
      <c r="NLB377" s="3"/>
      <c r="NLC377" s="3"/>
      <c r="NLD377" s="3"/>
      <c r="NLE377" s="3"/>
      <c r="NLF377" s="3"/>
      <c r="NLG377" s="3"/>
      <c r="NLH377" s="3"/>
      <c r="NLI377" s="3"/>
      <c r="NLJ377" s="3"/>
      <c r="NLK377" s="3"/>
      <c r="NLL377" s="3"/>
      <c r="NLM377" s="3"/>
      <c r="NLN377" s="3"/>
      <c r="NLO377" s="3"/>
      <c r="NLP377" s="3"/>
      <c r="NLQ377" s="3"/>
      <c r="NLR377" s="3"/>
      <c r="NLS377" s="3"/>
      <c r="NLT377" s="3"/>
      <c r="NLU377" s="3"/>
      <c r="NLV377" s="3"/>
      <c r="NLW377" s="3"/>
      <c r="NLX377" s="3"/>
      <c r="NLY377" s="3"/>
      <c r="NLZ377" s="3"/>
      <c r="NMA377" s="3"/>
      <c r="NMB377" s="3"/>
      <c r="NMC377" s="3"/>
      <c r="NMD377" s="3"/>
      <c r="NME377" s="3"/>
      <c r="NMF377" s="3"/>
      <c r="NMG377" s="3"/>
      <c r="NMH377" s="3"/>
      <c r="NMI377" s="3"/>
      <c r="NMJ377" s="3"/>
      <c r="NMK377" s="3"/>
      <c r="NML377" s="3"/>
      <c r="NMM377" s="3"/>
      <c r="NMN377" s="3"/>
      <c r="NMO377" s="3"/>
      <c r="NMP377" s="3"/>
      <c r="NMQ377" s="3"/>
      <c r="NMR377" s="3"/>
      <c r="NMS377" s="3"/>
      <c r="NMT377" s="3"/>
      <c r="NMU377" s="3"/>
      <c r="NMV377" s="3"/>
      <c r="NMW377" s="3"/>
      <c r="NMX377" s="3"/>
      <c r="NMY377" s="3"/>
      <c r="NMZ377" s="3"/>
      <c r="NNA377" s="3"/>
      <c r="NNB377" s="3"/>
      <c r="NNC377" s="3"/>
      <c r="NND377" s="3"/>
      <c r="NNE377" s="3"/>
      <c r="NNF377" s="3"/>
      <c r="NNG377" s="3"/>
      <c r="NNH377" s="3"/>
      <c r="NNI377" s="3"/>
      <c r="NNJ377" s="3"/>
      <c r="NNK377" s="3"/>
      <c r="NNL377" s="3"/>
      <c r="NNM377" s="3"/>
      <c r="NNN377" s="3"/>
      <c r="NNO377" s="3"/>
      <c r="NNP377" s="3"/>
      <c r="NNQ377" s="3"/>
      <c r="NNR377" s="3"/>
      <c r="NNS377" s="3"/>
      <c r="NNT377" s="3"/>
      <c r="NNU377" s="3"/>
      <c r="NNV377" s="3"/>
      <c r="NNW377" s="3"/>
      <c r="NNX377" s="3"/>
      <c r="NNY377" s="3"/>
      <c r="NNZ377" s="3"/>
      <c r="NOA377" s="3"/>
      <c r="NOB377" s="3"/>
      <c r="NOC377" s="3"/>
      <c r="NOD377" s="3"/>
      <c r="NOE377" s="3"/>
      <c r="NOF377" s="3"/>
      <c r="NOG377" s="3"/>
      <c r="NOH377" s="3"/>
      <c r="NOI377" s="3"/>
      <c r="NOJ377" s="3"/>
      <c r="NOK377" s="3"/>
      <c r="NOL377" s="3"/>
      <c r="NOM377" s="3"/>
      <c r="NON377" s="3"/>
      <c r="NOO377" s="3"/>
      <c r="NOP377" s="3"/>
      <c r="NOQ377" s="3"/>
      <c r="NOR377" s="3"/>
      <c r="NOS377" s="3"/>
      <c r="NOT377" s="3"/>
      <c r="NOU377" s="3"/>
      <c r="NOV377" s="3"/>
      <c r="NOW377" s="3"/>
      <c r="NOX377" s="3"/>
      <c r="NOY377" s="3"/>
      <c r="NOZ377" s="3"/>
      <c r="NPA377" s="3"/>
      <c r="NPB377" s="3"/>
      <c r="NPC377" s="3"/>
      <c r="NPD377" s="3"/>
      <c r="NPE377" s="3"/>
      <c r="NPF377" s="3"/>
      <c r="NPG377" s="3"/>
      <c r="NPH377" s="3"/>
      <c r="NPI377" s="3"/>
      <c r="NPJ377" s="3"/>
      <c r="NPK377" s="3"/>
      <c r="NPL377" s="3"/>
      <c r="NPM377" s="3"/>
      <c r="NPN377" s="3"/>
      <c r="NPO377" s="3"/>
      <c r="NPP377" s="3"/>
      <c r="NPQ377" s="3"/>
      <c r="NPR377" s="3"/>
      <c r="NPS377" s="3"/>
      <c r="NPT377" s="3"/>
      <c r="NPU377" s="3"/>
      <c r="NPV377" s="3"/>
      <c r="NPW377" s="3"/>
      <c r="NPX377" s="3"/>
      <c r="NPY377" s="3"/>
      <c r="NPZ377" s="3"/>
      <c r="NQA377" s="3"/>
      <c r="NQB377" s="3"/>
      <c r="NQC377" s="3"/>
      <c r="NQD377" s="3"/>
      <c r="NQE377" s="3"/>
      <c r="NQF377" s="3"/>
      <c r="NQG377" s="3"/>
      <c r="NQH377" s="3"/>
      <c r="NQI377" s="3"/>
      <c r="NQJ377" s="3"/>
      <c r="NQK377" s="3"/>
      <c r="NQL377" s="3"/>
      <c r="NQM377" s="3"/>
      <c r="NQN377" s="3"/>
      <c r="NQO377" s="3"/>
      <c r="NQP377" s="3"/>
      <c r="NQQ377" s="3"/>
      <c r="NQR377" s="3"/>
      <c r="NQS377" s="3"/>
      <c r="NQT377" s="3"/>
      <c r="NQU377" s="3"/>
      <c r="NQV377" s="3"/>
      <c r="NQW377" s="3"/>
      <c r="NQX377" s="3"/>
      <c r="NQY377" s="3"/>
      <c r="NQZ377" s="3"/>
      <c r="NRA377" s="3"/>
      <c r="NRB377" s="3"/>
      <c r="NRC377" s="3"/>
      <c r="NRD377" s="3"/>
      <c r="NRE377" s="3"/>
      <c r="NRF377" s="3"/>
      <c r="NRG377" s="3"/>
      <c r="NRH377" s="3"/>
      <c r="NRI377" s="3"/>
      <c r="NRJ377" s="3"/>
      <c r="NRK377" s="3"/>
      <c r="NRL377" s="3"/>
      <c r="NRM377" s="3"/>
      <c r="NRN377" s="3"/>
      <c r="NRO377" s="3"/>
      <c r="NRP377" s="3"/>
      <c r="NRQ377" s="3"/>
      <c r="NRR377" s="3"/>
      <c r="NRS377" s="3"/>
      <c r="NRT377" s="3"/>
      <c r="NRU377" s="3"/>
      <c r="NRV377" s="3"/>
      <c r="NRW377" s="3"/>
      <c r="NRX377" s="3"/>
      <c r="NRY377" s="3"/>
      <c r="NRZ377" s="3"/>
      <c r="NSA377" s="3"/>
      <c r="NSB377" s="3"/>
      <c r="NSC377" s="3"/>
      <c r="NSD377" s="3"/>
      <c r="NSE377" s="3"/>
      <c r="NSF377" s="3"/>
      <c r="NSG377" s="3"/>
      <c r="NSH377" s="3"/>
      <c r="NSI377" s="3"/>
      <c r="NSJ377" s="3"/>
      <c r="NSK377" s="3"/>
      <c r="NSL377" s="3"/>
      <c r="NSM377" s="3"/>
      <c r="NSN377" s="3"/>
      <c r="NSO377" s="3"/>
      <c r="NSP377" s="3"/>
      <c r="NSQ377" s="3"/>
      <c r="NSR377" s="3"/>
      <c r="NSS377" s="3"/>
      <c r="NST377" s="3"/>
      <c r="NSU377" s="3"/>
      <c r="NSV377" s="3"/>
      <c r="NSW377" s="3"/>
      <c r="NSX377" s="3"/>
      <c r="NSY377" s="3"/>
      <c r="NSZ377" s="3"/>
      <c r="NTA377" s="3"/>
      <c r="NTB377" s="3"/>
      <c r="NTC377" s="3"/>
      <c r="NTD377" s="3"/>
      <c r="NTE377" s="3"/>
      <c r="NTF377" s="3"/>
      <c r="NTG377" s="3"/>
      <c r="NTH377" s="3"/>
      <c r="NTI377" s="3"/>
      <c r="NTJ377" s="3"/>
      <c r="NTK377" s="3"/>
      <c r="NTL377" s="3"/>
      <c r="NTM377" s="3"/>
      <c r="NTN377" s="3"/>
      <c r="NTO377" s="3"/>
      <c r="NTP377" s="3"/>
      <c r="NTQ377" s="3"/>
      <c r="NTR377" s="3"/>
      <c r="NTS377" s="3"/>
      <c r="NTT377" s="3"/>
      <c r="NTU377" s="3"/>
      <c r="NTV377" s="3"/>
      <c r="NTW377" s="3"/>
      <c r="NTX377" s="3"/>
      <c r="NTY377" s="3"/>
      <c r="NTZ377" s="3"/>
      <c r="NUA377" s="3"/>
      <c r="NUB377" s="3"/>
      <c r="NUC377" s="3"/>
      <c r="NUD377" s="3"/>
      <c r="NUE377" s="3"/>
      <c r="NUF377" s="3"/>
      <c r="NUG377" s="3"/>
      <c r="NUH377" s="3"/>
      <c r="NUI377" s="3"/>
      <c r="NUJ377" s="3"/>
      <c r="NUK377" s="3"/>
      <c r="NUL377" s="3"/>
      <c r="NUM377" s="3"/>
      <c r="NUN377" s="3"/>
      <c r="NUO377" s="3"/>
      <c r="NUP377" s="3"/>
      <c r="NUQ377" s="3"/>
      <c r="NUR377" s="3"/>
      <c r="NUS377" s="3"/>
      <c r="NUT377" s="3"/>
      <c r="NUU377" s="3"/>
      <c r="NUV377" s="3"/>
      <c r="NUW377" s="3"/>
      <c r="NUX377" s="3"/>
      <c r="NUY377" s="3"/>
      <c r="NUZ377" s="3"/>
      <c r="NVA377" s="3"/>
      <c r="NVB377" s="3"/>
      <c r="NVC377" s="3"/>
      <c r="NVD377" s="3"/>
      <c r="NVE377" s="3"/>
      <c r="NVF377" s="3"/>
      <c r="NVG377" s="3"/>
      <c r="NVH377" s="3"/>
      <c r="NVI377" s="3"/>
      <c r="NVJ377" s="3"/>
      <c r="NVK377" s="3"/>
      <c r="NVL377" s="3"/>
      <c r="NVM377" s="3"/>
      <c r="NVN377" s="3"/>
      <c r="NVO377" s="3"/>
      <c r="NVP377" s="3"/>
      <c r="NVQ377" s="3"/>
      <c r="NVR377" s="3"/>
      <c r="NVS377" s="3"/>
      <c r="NVT377" s="3"/>
      <c r="NVU377" s="3"/>
      <c r="NVV377" s="3"/>
      <c r="NVW377" s="3"/>
      <c r="NVX377" s="3"/>
      <c r="NVY377" s="3"/>
      <c r="NVZ377" s="3"/>
      <c r="NWA377" s="3"/>
      <c r="NWB377" s="3"/>
      <c r="NWC377" s="3"/>
      <c r="NWD377" s="3"/>
      <c r="NWE377" s="3"/>
      <c r="NWF377" s="3"/>
      <c r="NWG377" s="3"/>
      <c r="NWH377" s="3"/>
      <c r="NWI377" s="3"/>
      <c r="NWJ377" s="3"/>
      <c r="NWK377" s="3"/>
      <c r="NWL377" s="3"/>
      <c r="NWM377" s="3"/>
      <c r="NWN377" s="3"/>
      <c r="NWO377" s="3"/>
      <c r="NWP377" s="3"/>
      <c r="NWQ377" s="3"/>
      <c r="NWR377" s="3"/>
      <c r="NWS377" s="3"/>
      <c r="NWT377" s="3"/>
      <c r="NWU377" s="3"/>
      <c r="NWV377" s="3"/>
      <c r="NWW377" s="3"/>
      <c r="NWX377" s="3"/>
      <c r="NWY377" s="3"/>
      <c r="NWZ377" s="3"/>
      <c r="NXA377" s="3"/>
      <c r="NXB377" s="3"/>
      <c r="NXC377" s="3"/>
      <c r="NXD377" s="3"/>
      <c r="NXE377" s="3"/>
      <c r="NXF377" s="3"/>
      <c r="NXG377" s="3"/>
      <c r="NXH377" s="3"/>
      <c r="NXI377" s="3"/>
      <c r="NXJ377" s="3"/>
      <c r="NXK377" s="3"/>
      <c r="NXL377" s="3"/>
      <c r="NXM377" s="3"/>
      <c r="NXN377" s="3"/>
      <c r="NXO377" s="3"/>
      <c r="NXP377" s="3"/>
      <c r="NXQ377" s="3"/>
      <c r="NXR377" s="3"/>
      <c r="NXS377" s="3"/>
      <c r="NXT377" s="3"/>
      <c r="NXU377" s="3"/>
      <c r="NXV377" s="3"/>
      <c r="NXW377" s="3"/>
      <c r="NXX377" s="3"/>
      <c r="NXY377" s="3"/>
      <c r="NXZ377" s="3"/>
      <c r="NYA377" s="3"/>
      <c r="NYB377" s="3"/>
      <c r="NYC377" s="3"/>
      <c r="NYD377" s="3"/>
      <c r="NYE377" s="3"/>
      <c r="NYF377" s="3"/>
      <c r="NYG377" s="3"/>
      <c r="NYH377" s="3"/>
      <c r="NYI377" s="3"/>
      <c r="NYJ377" s="3"/>
      <c r="NYK377" s="3"/>
      <c r="NYL377" s="3"/>
      <c r="NYM377" s="3"/>
      <c r="NYN377" s="3"/>
      <c r="NYO377" s="3"/>
      <c r="NYP377" s="3"/>
      <c r="NYQ377" s="3"/>
      <c r="NYR377" s="3"/>
      <c r="NYS377" s="3"/>
      <c r="NYT377" s="3"/>
      <c r="NYU377" s="3"/>
      <c r="NYV377" s="3"/>
      <c r="NYW377" s="3"/>
      <c r="NYX377" s="3"/>
      <c r="NYY377" s="3"/>
      <c r="NYZ377" s="3"/>
      <c r="NZA377" s="3"/>
      <c r="NZB377" s="3"/>
      <c r="NZC377" s="3"/>
      <c r="NZD377" s="3"/>
      <c r="NZE377" s="3"/>
      <c r="NZF377" s="3"/>
      <c r="NZG377" s="3"/>
      <c r="NZH377" s="3"/>
      <c r="NZI377" s="3"/>
      <c r="NZJ377" s="3"/>
      <c r="NZK377" s="3"/>
      <c r="NZL377" s="3"/>
      <c r="NZM377" s="3"/>
      <c r="NZN377" s="3"/>
      <c r="NZO377" s="3"/>
      <c r="NZP377" s="3"/>
      <c r="NZQ377" s="3"/>
      <c r="NZR377" s="3"/>
      <c r="NZS377" s="3"/>
      <c r="NZT377" s="3"/>
      <c r="NZU377" s="3"/>
      <c r="NZV377" s="3"/>
      <c r="NZW377" s="3"/>
      <c r="NZX377" s="3"/>
      <c r="NZY377" s="3"/>
      <c r="NZZ377" s="3"/>
      <c r="OAA377" s="3"/>
      <c r="OAB377" s="3"/>
      <c r="OAC377" s="3"/>
      <c r="OAD377" s="3"/>
      <c r="OAE377" s="3"/>
      <c r="OAF377" s="3"/>
      <c r="OAG377" s="3"/>
      <c r="OAH377" s="3"/>
      <c r="OAI377" s="3"/>
      <c r="OAJ377" s="3"/>
      <c r="OAK377" s="3"/>
      <c r="OAL377" s="3"/>
      <c r="OAM377" s="3"/>
      <c r="OAN377" s="3"/>
      <c r="OAO377" s="3"/>
      <c r="OAP377" s="3"/>
      <c r="OAQ377" s="3"/>
      <c r="OAR377" s="3"/>
      <c r="OAS377" s="3"/>
      <c r="OAT377" s="3"/>
      <c r="OAU377" s="3"/>
      <c r="OAV377" s="3"/>
      <c r="OAW377" s="3"/>
      <c r="OAX377" s="3"/>
      <c r="OAY377" s="3"/>
      <c r="OAZ377" s="3"/>
      <c r="OBA377" s="3"/>
      <c r="OBB377" s="3"/>
      <c r="OBC377" s="3"/>
      <c r="OBD377" s="3"/>
      <c r="OBE377" s="3"/>
      <c r="OBF377" s="3"/>
      <c r="OBG377" s="3"/>
      <c r="OBH377" s="3"/>
      <c r="OBI377" s="3"/>
      <c r="OBJ377" s="3"/>
      <c r="OBK377" s="3"/>
      <c r="OBL377" s="3"/>
      <c r="OBM377" s="3"/>
      <c r="OBN377" s="3"/>
      <c r="OBO377" s="3"/>
      <c r="OBP377" s="3"/>
      <c r="OBQ377" s="3"/>
      <c r="OBR377" s="3"/>
      <c r="OBS377" s="3"/>
      <c r="OBT377" s="3"/>
      <c r="OBU377" s="3"/>
      <c r="OBV377" s="3"/>
      <c r="OBW377" s="3"/>
      <c r="OBX377" s="3"/>
      <c r="OBY377" s="3"/>
      <c r="OBZ377" s="3"/>
      <c r="OCA377" s="3"/>
      <c r="OCB377" s="3"/>
      <c r="OCC377" s="3"/>
      <c r="OCD377" s="3"/>
      <c r="OCE377" s="3"/>
      <c r="OCF377" s="3"/>
      <c r="OCG377" s="3"/>
      <c r="OCH377" s="3"/>
      <c r="OCI377" s="3"/>
      <c r="OCJ377" s="3"/>
      <c r="OCK377" s="3"/>
      <c r="OCL377" s="3"/>
      <c r="OCM377" s="3"/>
      <c r="OCN377" s="3"/>
      <c r="OCO377" s="3"/>
      <c r="OCP377" s="3"/>
      <c r="OCQ377" s="3"/>
      <c r="OCR377" s="3"/>
      <c r="OCS377" s="3"/>
      <c r="OCT377" s="3"/>
      <c r="OCU377" s="3"/>
      <c r="OCV377" s="3"/>
      <c r="OCW377" s="3"/>
      <c r="OCX377" s="3"/>
      <c r="OCY377" s="3"/>
      <c r="OCZ377" s="3"/>
      <c r="ODA377" s="3"/>
      <c r="ODB377" s="3"/>
      <c r="ODC377" s="3"/>
      <c r="ODD377" s="3"/>
      <c r="ODE377" s="3"/>
      <c r="ODF377" s="3"/>
      <c r="ODG377" s="3"/>
      <c r="ODH377" s="3"/>
      <c r="ODI377" s="3"/>
      <c r="ODJ377" s="3"/>
      <c r="ODK377" s="3"/>
      <c r="ODL377" s="3"/>
      <c r="ODM377" s="3"/>
      <c r="ODN377" s="3"/>
      <c r="ODO377" s="3"/>
      <c r="ODP377" s="3"/>
      <c r="ODQ377" s="3"/>
      <c r="ODR377" s="3"/>
      <c r="ODS377" s="3"/>
      <c r="ODT377" s="3"/>
      <c r="ODU377" s="3"/>
      <c r="ODV377" s="3"/>
      <c r="ODW377" s="3"/>
      <c r="ODX377" s="3"/>
      <c r="ODY377" s="3"/>
      <c r="ODZ377" s="3"/>
      <c r="OEA377" s="3"/>
      <c r="OEB377" s="3"/>
      <c r="OEC377" s="3"/>
      <c r="OED377" s="3"/>
      <c r="OEE377" s="3"/>
      <c r="OEF377" s="3"/>
      <c r="OEG377" s="3"/>
      <c r="OEH377" s="3"/>
      <c r="OEI377" s="3"/>
      <c r="OEJ377" s="3"/>
      <c r="OEK377" s="3"/>
      <c r="OEL377" s="3"/>
      <c r="OEM377" s="3"/>
      <c r="OEN377" s="3"/>
      <c r="OEO377" s="3"/>
      <c r="OEP377" s="3"/>
      <c r="OEQ377" s="3"/>
      <c r="OER377" s="3"/>
      <c r="OES377" s="3"/>
      <c r="OET377" s="3"/>
      <c r="OEU377" s="3"/>
      <c r="OEV377" s="3"/>
      <c r="OEW377" s="3"/>
      <c r="OEX377" s="3"/>
      <c r="OEY377" s="3"/>
      <c r="OEZ377" s="3"/>
      <c r="OFA377" s="3"/>
      <c r="OFB377" s="3"/>
      <c r="OFC377" s="3"/>
      <c r="OFD377" s="3"/>
      <c r="OFE377" s="3"/>
      <c r="OFF377" s="3"/>
      <c r="OFG377" s="3"/>
      <c r="OFH377" s="3"/>
      <c r="OFI377" s="3"/>
      <c r="OFJ377" s="3"/>
      <c r="OFK377" s="3"/>
      <c r="OFL377" s="3"/>
      <c r="OFM377" s="3"/>
      <c r="OFN377" s="3"/>
      <c r="OFO377" s="3"/>
      <c r="OFP377" s="3"/>
      <c r="OFQ377" s="3"/>
      <c r="OFR377" s="3"/>
      <c r="OFS377" s="3"/>
      <c r="OFT377" s="3"/>
      <c r="OFU377" s="3"/>
      <c r="OFV377" s="3"/>
      <c r="OFW377" s="3"/>
      <c r="OFX377" s="3"/>
      <c r="OFY377" s="3"/>
      <c r="OFZ377" s="3"/>
      <c r="OGA377" s="3"/>
      <c r="OGB377" s="3"/>
      <c r="OGC377" s="3"/>
      <c r="OGD377" s="3"/>
      <c r="OGE377" s="3"/>
      <c r="OGF377" s="3"/>
      <c r="OGG377" s="3"/>
      <c r="OGH377" s="3"/>
      <c r="OGI377" s="3"/>
      <c r="OGJ377" s="3"/>
      <c r="OGK377" s="3"/>
      <c r="OGL377" s="3"/>
      <c r="OGM377" s="3"/>
      <c r="OGN377" s="3"/>
      <c r="OGO377" s="3"/>
      <c r="OGP377" s="3"/>
      <c r="OGQ377" s="3"/>
      <c r="OGR377" s="3"/>
      <c r="OGS377" s="3"/>
      <c r="OGT377" s="3"/>
      <c r="OGU377" s="3"/>
      <c r="OGV377" s="3"/>
      <c r="OGW377" s="3"/>
      <c r="OGX377" s="3"/>
      <c r="OGY377" s="3"/>
      <c r="OGZ377" s="3"/>
      <c r="OHA377" s="3"/>
      <c r="OHB377" s="3"/>
      <c r="OHC377" s="3"/>
      <c r="OHD377" s="3"/>
      <c r="OHE377" s="3"/>
      <c r="OHF377" s="3"/>
      <c r="OHG377" s="3"/>
      <c r="OHH377" s="3"/>
      <c r="OHI377" s="3"/>
      <c r="OHJ377" s="3"/>
      <c r="OHK377" s="3"/>
      <c r="OHL377" s="3"/>
      <c r="OHM377" s="3"/>
      <c r="OHN377" s="3"/>
      <c r="OHO377" s="3"/>
      <c r="OHP377" s="3"/>
      <c r="OHQ377" s="3"/>
      <c r="OHR377" s="3"/>
      <c r="OHS377" s="3"/>
      <c r="OHT377" s="3"/>
      <c r="OHU377" s="3"/>
      <c r="OHV377" s="3"/>
      <c r="OHW377" s="3"/>
      <c r="OHX377" s="3"/>
      <c r="OHY377" s="3"/>
      <c r="OHZ377" s="3"/>
      <c r="OIA377" s="3"/>
      <c r="OIB377" s="3"/>
      <c r="OIC377" s="3"/>
      <c r="OID377" s="3"/>
      <c r="OIE377" s="3"/>
      <c r="OIF377" s="3"/>
      <c r="OIG377" s="3"/>
      <c r="OIH377" s="3"/>
      <c r="OII377" s="3"/>
      <c r="OIJ377" s="3"/>
      <c r="OIK377" s="3"/>
      <c r="OIL377" s="3"/>
      <c r="OIM377" s="3"/>
      <c r="OIN377" s="3"/>
      <c r="OIO377" s="3"/>
      <c r="OIP377" s="3"/>
      <c r="OIQ377" s="3"/>
      <c r="OIR377" s="3"/>
      <c r="OIS377" s="3"/>
      <c r="OIT377" s="3"/>
      <c r="OIU377" s="3"/>
      <c r="OIV377" s="3"/>
      <c r="OIW377" s="3"/>
      <c r="OIX377" s="3"/>
      <c r="OIY377" s="3"/>
      <c r="OIZ377" s="3"/>
      <c r="OJA377" s="3"/>
      <c r="OJB377" s="3"/>
      <c r="OJC377" s="3"/>
      <c r="OJD377" s="3"/>
      <c r="OJE377" s="3"/>
      <c r="OJF377" s="3"/>
      <c r="OJG377" s="3"/>
      <c r="OJH377" s="3"/>
      <c r="OJI377" s="3"/>
      <c r="OJJ377" s="3"/>
      <c r="OJK377" s="3"/>
      <c r="OJL377" s="3"/>
      <c r="OJM377" s="3"/>
      <c r="OJN377" s="3"/>
      <c r="OJO377" s="3"/>
      <c r="OJP377" s="3"/>
      <c r="OJQ377" s="3"/>
      <c r="OJR377" s="3"/>
      <c r="OJS377" s="3"/>
      <c r="OJT377" s="3"/>
      <c r="OJU377" s="3"/>
      <c r="OJV377" s="3"/>
      <c r="OJW377" s="3"/>
      <c r="OJX377" s="3"/>
      <c r="OJY377" s="3"/>
      <c r="OJZ377" s="3"/>
      <c r="OKA377" s="3"/>
      <c r="OKB377" s="3"/>
      <c r="OKC377" s="3"/>
      <c r="OKD377" s="3"/>
      <c r="OKE377" s="3"/>
      <c r="OKF377" s="3"/>
      <c r="OKG377" s="3"/>
      <c r="OKH377" s="3"/>
      <c r="OKI377" s="3"/>
      <c r="OKJ377" s="3"/>
      <c r="OKK377" s="3"/>
      <c r="OKL377" s="3"/>
      <c r="OKM377" s="3"/>
      <c r="OKN377" s="3"/>
      <c r="OKO377" s="3"/>
      <c r="OKP377" s="3"/>
      <c r="OKQ377" s="3"/>
      <c r="OKR377" s="3"/>
      <c r="OKS377" s="3"/>
      <c r="OKT377" s="3"/>
      <c r="OKU377" s="3"/>
      <c r="OKV377" s="3"/>
      <c r="OKW377" s="3"/>
      <c r="OKX377" s="3"/>
      <c r="OKY377" s="3"/>
      <c r="OKZ377" s="3"/>
      <c r="OLA377" s="3"/>
      <c r="OLB377" s="3"/>
      <c r="OLC377" s="3"/>
      <c r="OLD377" s="3"/>
      <c r="OLE377" s="3"/>
      <c r="OLF377" s="3"/>
      <c r="OLG377" s="3"/>
      <c r="OLH377" s="3"/>
      <c r="OLI377" s="3"/>
      <c r="OLJ377" s="3"/>
      <c r="OLK377" s="3"/>
      <c r="OLL377" s="3"/>
      <c r="OLM377" s="3"/>
      <c r="OLN377" s="3"/>
      <c r="OLO377" s="3"/>
      <c r="OLP377" s="3"/>
      <c r="OLQ377" s="3"/>
      <c r="OLR377" s="3"/>
      <c r="OLS377" s="3"/>
      <c r="OLT377" s="3"/>
      <c r="OLU377" s="3"/>
      <c r="OLV377" s="3"/>
      <c r="OLW377" s="3"/>
      <c r="OLX377" s="3"/>
      <c r="OLY377" s="3"/>
      <c r="OLZ377" s="3"/>
      <c r="OMA377" s="3"/>
      <c r="OMB377" s="3"/>
      <c r="OMC377" s="3"/>
      <c r="OMD377" s="3"/>
      <c r="OME377" s="3"/>
      <c r="OMF377" s="3"/>
      <c r="OMG377" s="3"/>
      <c r="OMH377" s="3"/>
      <c r="OMI377" s="3"/>
      <c r="OMJ377" s="3"/>
      <c r="OMK377" s="3"/>
      <c r="OML377" s="3"/>
      <c r="OMM377" s="3"/>
      <c r="OMN377" s="3"/>
      <c r="OMO377" s="3"/>
      <c r="OMP377" s="3"/>
      <c r="OMQ377" s="3"/>
      <c r="OMR377" s="3"/>
      <c r="OMS377" s="3"/>
      <c r="OMT377" s="3"/>
      <c r="OMU377" s="3"/>
      <c r="OMV377" s="3"/>
      <c r="OMW377" s="3"/>
      <c r="OMX377" s="3"/>
      <c r="OMY377" s="3"/>
      <c r="OMZ377" s="3"/>
      <c r="ONA377" s="3"/>
      <c r="ONB377" s="3"/>
      <c r="ONC377" s="3"/>
      <c r="OND377" s="3"/>
      <c r="ONE377" s="3"/>
      <c r="ONF377" s="3"/>
      <c r="ONG377" s="3"/>
      <c r="ONH377" s="3"/>
      <c r="ONI377" s="3"/>
      <c r="ONJ377" s="3"/>
      <c r="ONK377" s="3"/>
      <c r="ONL377" s="3"/>
      <c r="ONM377" s="3"/>
      <c r="ONN377" s="3"/>
      <c r="ONO377" s="3"/>
      <c r="ONP377" s="3"/>
      <c r="ONQ377" s="3"/>
      <c r="ONR377" s="3"/>
      <c r="ONS377" s="3"/>
      <c r="ONT377" s="3"/>
      <c r="ONU377" s="3"/>
      <c r="ONV377" s="3"/>
      <c r="ONW377" s="3"/>
      <c r="ONX377" s="3"/>
      <c r="ONY377" s="3"/>
      <c r="ONZ377" s="3"/>
      <c r="OOA377" s="3"/>
      <c r="OOB377" s="3"/>
      <c r="OOC377" s="3"/>
      <c r="OOD377" s="3"/>
      <c r="OOE377" s="3"/>
      <c r="OOF377" s="3"/>
      <c r="OOG377" s="3"/>
      <c r="OOH377" s="3"/>
      <c r="OOI377" s="3"/>
      <c r="OOJ377" s="3"/>
      <c r="OOK377" s="3"/>
      <c r="OOL377" s="3"/>
      <c r="OOM377" s="3"/>
      <c r="OON377" s="3"/>
      <c r="OOO377" s="3"/>
      <c r="OOP377" s="3"/>
      <c r="OOQ377" s="3"/>
      <c r="OOR377" s="3"/>
      <c r="OOS377" s="3"/>
      <c r="OOT377" s="3"/>
      <c r="OOU377" s="3"/>
      <c r="OOV377" s="3"/>
      <c r="OOW377" s="3"/>
      <c r="OOX377" s="3"/>
      <c r="OOY377" s="3"/>
      <c r="OOZ377" s="3"/>
      <c r="OPA377" s="3"/>
      <c r="OPB377" s="3"/>
      <c r="OPC377" s="3"/>
      <c r="OPD377" s="3"/>
      <c r="OPE377" s="3"/>
      <c r="OPF377" s="3"/>
      <c r="OPG377" s="3"/>
      <c r="OPH377" s="3"/>
      <c r="OPI377" s="3"/>
      <c r="OPJ377" s="3"/>
      <c r="OPK377" s="3"/>
      <c r="OPL377" s="3"/>
      <c r="OPM377" s="3"/>
      <c r="OPN377" s="3"/>
      <c r="OPO377" s="3"/>
      <c r="OPP377" s="3"/>
      <c r="OPQ377" s="3"/>
      <c r="OPR377" s="3"/>
      <c r="OPS377" s="3"/>
      <c r="OPT377" s="3"/>
      <c r="OPU377" s="3"/>
      <c r="OPV377" s="3"/>
      <c r="OPW377" s="3"/>
      <c r="OPX377" s="3"/>
      <c r="OPY377" s="3"/>
      <c r="OPZ377" s="3"/>
      <c r="OQA377" s="3"/>
      <c r="OQB377" s="3"/>
      <c r="OQC377" s="3"/>
      <c r="OQD377" s="3"/>
      <c r="OQE377" s="3"/>
      <c r="OQF377" s="3"/>
      <c r="OQG377" s="3"/>
      <c r="OQH377" s="3"/>
      <c r="OQI377" s="3"/>
      <c r="OQJ377" s="3"/>
      <c r="OQK377" s="3"/>
      <c r="OQL377" s="3"/>
      <c r="OQM377" s="3"/>
      <c r="OQN377" s="3"/>
      <c r="OQO377" s="3"/>
      <c r="OQP377" s="3"/>
      <c r="OQQ377" s="3"/>
      <c r="OQR377" s="3"/>
      <c r="OQS377" s="3"/>
      <c r="OQT377" s="3"/>
      <c r="OQU377" s="3"/>
      <c r="OQV377" s="3"/>
      <c r="OQW377" s="3"/>
      <c r="OQX377" s="3"/>
      <c r="OQY377" s="3"/>
      <c r="OQZ377" s="3"/>
      <c r="ORA377" s="3"/>
      <c r="ORB377" s="3"/>
      <c r="ORC377" s="3"/>
      <c r="ORD377" s="3"/>
      <c r="ORE377" s="3"/>
      <c r="ORF377" s="3"/>
      <c r="ORG377" s="3"/>
      <c r="ORH377" s="3"/>
      <c r="ORI377" s="3"/>
      <c r="ORJ377" s="3"/>
      <c r="ORK377" s="3"/>
      <c r="ORL377" s="3"/>
      <c r="ORM377" s="3"/>
      <c r="ORN377" s="3"/>
      <c r="ORO377" s="3"/>
      <c r="ORP377" s="3"/>
      <c r="ORQ377" s="3"/>
      <c r="ORR377" s="3"/>
      <c r="ORS377" s="3"/>
      <c r="ORT377" s="3"/>
      <c r="ORU377" s="3"/>
      <c r="ORV377" s="3"/>
      <c r="ORW377" s="3"/>
      <c r="ORX377" s="3"/>
      <c r="ORY377" s="3"/>
      <c r="ORZ377" s="3"/>
      <c r="OSA377" s="3"/>
      <c r="OSB377" s="3"/>
      <c r="OSC377" s="3"/>
      <c r="OSD377" s="3"/>
      <c r="OSE377" s="3"/>
      <c r="OSF377" s="3"/>
      <c r="OSG377" s="3"/>
      <c r="OSH377" s="3"/>
      <c r="OSI377" s="3"/>
      <c r="OSJ377" s="3"/>
      <c r="OSK377" s="3"/>
      <c r="OSL377" s="3"/>
      <c r="OSM377" s="3"/>
      <c r="OSN377" s="3"/>
      <c r="OSO377" s="3"/>
      <c r="OSP377" s="3"/>
      <c r="OSQ377" s="3"/>
      <c r="OSR377" s="3"/>
      <c r="OSS377" s="3"/>
      <c r="OST377" s="3"/>
      <c r="OSU377" s="3"/>
      <c r="OSV377" s="3"/>
      <c r="OSW377" s="3"/>
      <c r="OSX377" s="3"/>
      <c r="OSY377" s="3"/>
      <c r="OSZ377" s="3"/>
      <c r="OTA377" s="3"/>
      <c r="OTB377" s="3"/>
      <c r="OTC377" s="3"/>
      <c r="OTD377" s="3"/>
      <c r="OTE377" s="3"/>
      <c r="OTF377" s="3"/>
      <c r="OTG377" s="3"/>
      <c r="OTH377" s="3"/>
      <c r="OTI377" s="3"/>
      <c r="OTJ377" s="3"/>
      <c r="OTK377" s="3"/>
      <c r="OTL377" s="3"/>
      <c r="OTM377" s="3"/>
      <c r="OTN377" s="3"/>
      <c r="OTO377" s="3"/>
      <c r="OTP377" s="3"/>
      <c r="OTQ377" s="3"/>
      <c r="OTR377" s="3"/>
      <c r="OTS377" s="3"/>
      <c r="OTT377" s="3"/>
      <c r="OTU377" s="3"/>
      <c r="OTV377" s="3"/>
      <c r="OTW377" s="3"/>
      <c r="OTX377" s="3"/>
      <c r="OTY377" s="3"/>
      <c r="OTZ377" s="3"/>
      <c r="OUA377" s="3"/>
      <c r="OUB377" s="3"/>
      <c r="OUC377" s="3"/>
      <c r="OUD377" s="3"/>
      <c r="OUE377" s="3"/>
      <c r="OUF377" s="3"/>
      <c r="OUG377" s="3"/>
      <c r="OUH377" s="3"/>
      <c r="OUI377" s="3"/>
      <c r="OUJ377" s="3"/>
      <c r="OUK377" s="3"/>
      <c r="OUL377" s="3"/>
      <c r="OUM377" s="3"/>
      <c r="OUN377" s="3"/>
      <c r="OUO377" s="3"/>
      <c r="OUP377" s="3"/>
      <c r="OUQ377" s="3"/>
      <c r="OUR377" s="3"/>
      <c r="OUS377" s="3"/>
      <c r="OUT377" s="3"/>
      <c r="OUU377" s="3"/>
      <c r="OUV377" s="3"/>
      <c r="OUW377" s="3"/>
      <c r="OUX377" s="3"/>
      <c r="OUY377" s="3"/>
      <c r="OUZ377" s="3"/>
      <c r="OVA377" s="3"/>
      <c r="OVB377" s="3"/>
      <c r="OVC377" s="3"/>
      <c r="OVD377" s="3"/>
      <c r="OVE377" s="3"/>
      <c r="OVF377" s="3"/>
      <c r="OVG377" s="3"/>
      <c r="OVH377" s="3"/>
      <c r="OVI377" s="3"/>
      <c r="OVJ377" s="3"/>
      <c r="OVK377" s="3"/>
      <c r="OVL377" s="3"/>
      <c r="OVM377" s="3"/>
      <c r="OVN377" s="3"/>
      <c r="OVO377" s="3"/>
      <c r="OVP377" s="3"/>
      <c r="OVQ377" s="3"/>
      <c r="OVR377" s="3"/>
      <c r="OVS377" s="3"/>
      <c r="OVT377" s="3"/>
      <c r="OVU377" s="3"/>
      <c r="OVV377" s="3"/>
      <c r="OVW377" s="3"/>
      <c r="OVX377" s="3"/>
      <c r="OVY377" s="3"/>
      <c r="OVZ377" s="3"/>
      <c r="OWA377" s="3"/>
      <c r="OWB377" s="3"/>
      <c r="OWC377" s="3"/>
      <c r="OWD377" s="3"/>
      <c r="OWE377" s="3"/>
      <c r="OWF377" s="3"/>
      <c r="OWG377" s="3"/>
      <c r="OWH377" s="3"/>
      <c r="OWI377" s="3"/>
      <c r="OWJ377" s="3"/>
      <c r="OWK377" s="3"/>
      <c r="OWL377" s="3"/>
      <c r="OWM377" s="3"/>
      <c r="OWN377" s="3"/>
      <c r="OWO377" s="3"/>
      <c r="OWP377" s="3"/>
      <c r="OWQ377" s="3"/>
      <c r="OWR377" s="3"/>
      <c r="OWS377" s="3"/>
      <c r="OWT377" s="3"/>
      <c r="OWU377" s="3"/>
      <c r="OWV377" s="3"/>
      <c r="OWW377" s="3"/>
      <c r="OWX377" s="3"/>
      <c r="OWY377" s="3"/>
      <c r="OWZ377" s="3"/>
      <c r="OXA377" s="3"/>
      <c r="OXB377" s="3"/>
      <c r="OXC377" s="3"/>
      <c r="OXD377" s="3"/>
      <c r="OXE377" s="3"/>
      <c r="OXF377" s="3"/>
      <c r="OXG377" s="3"/>
      <c r="OXH377" s="3"/>
      <c r="OXI377" s="3"/>
      <c r="OXJ377" s="3"/>
      <c r="OXK377" s="3"/>
      <c r="OXL377" s="3"/>
      <c r="OXM377" s="3"/>
      <c r="OXN377" s="3"/>
      <c r="OXO377" s="3"/>
      <c r="OXP377" s="3"/>
      <c r="OXQ377" s="3"/>
      <c r="OXR377" s="3"/>
      <c r="OXS377" s="3"/>
      <c r="OXT377" s="3"/>
      <c r="OXU377" s="3"/>
      <c r="OXV377" s="3"/>
      <c r="OXW377" s="3"/>
      <c r="OXX377" s="3"/>
      <c r="OXY377" s="3"/>
      <c r="OXZ377" s="3"/>
      <c r="OYA377" s="3"/>
      <c r="OYB377" s="3"/>
      <c r="OYC377" s="3"/>
      <c r="OYD377" s="3"/>
      <c r="OYE377" s="3"/>
      <c r="OYF377" s="3"/>
      <c r="OYG377" s="3"/>
      <c r="OYH377" s="3"/>
      <c r="OYI377" s="3"/>
      <c r="OYJ377" s="3"/>
      <c r="OYK377" s="3"/>
      <c r="OYL377" s="3"/>
      <c r="OYM377" s="3"/>
      <c r="OYN377" s="3"/>
      <c r="OYO377" s="3"/>
      <c r="OYP377" s="3"/>
      <c r="OYQ377" s="3"/>
      <c r="OYR377" s="3"/>
      <c r="OYS377" s="3"/>
      <c r="OYT377" s="3"/>
      <c r="OYU377" s="3"/>
      <c r="OYV377" s="3"/>
      <c r="OYW377" s="3"/>
      <c r="OYX377" s="3"/>
      <c r="OYY377" s="3"/>
      <c r="OYZ377" s="3"/>
      <c r="OZA377" s="3"/>
      <c r="OZB377" s="3"/>
      <c r="OZC377" s="3"/>
      <c r="OZD377" s="3"/>
      <c r="OZE377" s="3"/>
      <c r="OZF377" s="3"/>
      <c r="OZG377" s="3"/>
      <c r="OZH377" s="3"/>
      <c r="OZI377" s="3"/>
      <c r="OZJ377" s="3"/>
      <c r="OZK377" s="3"/>
      <c r="OZL377" s="3"/>
      <c r="OZM377" s="3"/>
      <c r="OZN377" s="3"/>
      <c r="OZO377" s="3"/>
      <c r="OZP377" s="3"/>
      <c r="OZQ377" s="3"/>
      <c r="OZR377" s="3"/>
      <c r="OZS377" s="3"/>
      <c r="OZT377" s="3"/>
      <c r="OZU377" s="3"/>
      <c r="OZV377" s="3"/>
      <c r="OZW377" s="3"/>
      <c r="OZX377" s="3"/>
      <c r="OZY377" s="3"/>
      <c r="OZZ377" s="3"/>
      <c r="PAA377" s="3"/>
      <c r="PAB377" s="3"/>
      <c r="PAC377" s="3"/>
      <c r="PAD377" s="3"/>
      <c r="PAE377" s="3"/>
      <c r="PAF377" s="3"/>
      <c r="PAG377" s="3"/>
      <c r="PAH377" s="3"/>
      <c r="PAI377" s="3"/>
      <c r="PAJ377" s="3"/>
      <c r="PAK377" s="3"/>
      <c r="PAL377" s="3"/>
      <c r="PAM377" s="3"/>
      <c r="PAN377" s="3"/>
      <c r="PAO377" s="3"/>
      <c r="PAP377" s="3"/>
      <c r="PAQ377" s="3"/>
      <c r="PAR377" s="3"/>
      <c r="PAS377" s="3"/>
      <c r="PAT377" s="3"/>
      <c r="PAU377" s="3"/>
      <c r="PAV377" s="3"/>
      <c r="PAW377" s="3"/>
      <c r="PAX377" s="3"/>
      <c r="PAY377" s="3"/>
      <c r="PAZ377" s="3"/>
      <c r="PBA377" s="3"/>
      <c r="PBB377" s="3"/>
      <c r="PBC377" s="3"/>
      <c r="PBD377" s="3"/>
      <c r="PBE377" s="3"/>
      <c r="PBF377" s="3"/>
      <c r="PBG377" s="3"/>
      <c r="PBH377" s="3"/>
      <c r="PBI377" s="3"/>
      <c r="PBJ377" s="3"/>
      <c r="PBK377" s="3"/>
      <c r="PBL377" s="3"/>
      <c r="PBM377" s="3"/>
      <c r="PBN377" s="3"/>
      <c r="PBO377" s="3"/>
      <c r="PBP377" s="3"/>
      <c r="PBQ377" s="3"/>
      <c r="PBR377" s="3"/>
      <c r="PBS377" s="3"/>
      <c r="PBT377" s="3"/>
      <c r="PBU377" s="3"/>
      <c r="PBV377" s="3"/>
      <c r="PBW377" s="3"/>
      <c r="PBX377" s="3"/>
      <c r="PBY377" s="3"/>
      <c r="PBZ377" s="3"/>
      <c r="PCA377" s="3"/>
      <c r="PCB377" s="3"/>
      <c r="PCC377" s="3"/>
      <c r="PCD377" s="3"/>
      <c r="PCE377" s="3"/>
      <c r="PCF377" s="3"/>
      <c r="PCG377" s="3"/>
      <c r="PCH377" s="3"/>
      <c r="PCI377" s="3"/>
      <c r="PCJ377" s="3"/>
      <c r="PCK377" s="3"/>
      <c r="PCL377" s="3"/>
      <c r="PCM377" s="3"/>
      <c r="PCN377" s="3"/>
      <c r="PCO377" s="3"/>
      <c r="PCP377" s="3"/>
      <c r="PCQ377" s="3"/>
      <c r="PCR377" s="3"/>
      <c r="PCS377" s="3"/>
      <c r="PCT377" s="3"/>
      <c r="PCU377" s="3"/>
      <c r="PCV377" s="3"/>
      <c r="PCW377" s="3"/>
      <c r="PCX377" s="3"/>
      <c r="PCY377" s="3"/>
      <c r="PCZ377" s="3"/>
      <c r="PDA377" s="3"/>
      <c r="PDB377" s="3"/>
      <c r="PDC377" s="3"/>
      <c r="PDD377" s="3"/>
      <c r="PDE377" s="3"/>
      <c r="PDF377" s="3"/>
      <c r="PDG377" s="3"/>
      <c r="PDH377" s="3"/>
      <c r="PDI377" s="3"/>
      <c r="PDJ377" s="3"/>
      <c r="PDK377" s="3"/>
      <c r="PDL377" s="3"/>
      <c r="PDM377" s="3"/>
      <c r="PDN377" s="3"/>
      <c r="PDO377" s="3"/>
      <c r="PDP377" s="3"/>
      <c r="PDQ377" s="3"/>
      <c r="PDR377" s="3"/>
      <c r="PDS377" s="3"/>
      <c r="PDT377" s="3"/>
      <c r="PDU377" s="3"/>
      <c r="PDV377" s="3"/>
      <c r="PDW377" s="3"/>
      <c r="PDX377" s="3"/>
      <c r="PDY377" s="3"/>
      <c r="PDZ377" s="3"/>
      <c r="PEA377" s="3"/>
      <c r="PEB377" s="3"/>
      <c r="PEC377" s="3"/>
      <c r="PED377" s="3"/>
      <c r="PEE377" s="3"/>
      <c r="PEF377" s="3"/>
      <c r="PEG377" s="3"/>
      <c r="PEH377" s="3"/>
      <c r="PEI377" s="3"/>
      <c r="PEJ377" s="3"/>
      <c r="PEK377" s="3"/>
      <c r="PEL377" s="3"/>
      <c r="PEM377" s="3"/>
      <c r="PEN377" s="3"/>
      <c r="PEO377" s="3"/>
      <c r="PEP377" s="3"/>
      <c r="PEQ377" s="3"/>
      <c r="PER377" s="3"/>
      <c r="PES377" s="3"/>
      <c r="PET377" s="3"/>
      <c r="PEU377" s="3"/>
      <c r="PEV377" s="3"/>
      <c r="PEW377" s="3"/>
      <c r="PEX377" s="3"/>
      <c r="PEY377" s="3"/>
      <c r="PEZ377" s="3"/>
      <c r="PFA377" s="3"/>
      <c r="PFB377" s="3"/>
      <c r="PFC377" s="3"/>
      <c r="PFD377" s="3"/>
      <c r="PFE377" s="3"/>
      <c r="PFF377" s="3"/>
      <c r="PFG377" s="3"/>
      <c r="PFH377" s="3"/>
      <c r="PFI377" s="3"/>
      <c r="PFJ377" s="3"/>
      <c r="PFK377" s="3"/>
      <c r="PFL377" s="3"/>
      <c r="PFM377" s="3"/>
      <c r="PFN377" s="3"/>
      <c r="PFO377" s="3"/>
      <c r="PFP377" s="3"/>
      <c r="PFQ377" s="3"/>
      <c r="PFR377" s="3"/>
      <c r="PFS377" s="3"/>
      <c r="PFT377" s="3"/>
      <c r="PFU377" s="3"/>
      <c r="PFV377" s="3"/>
      <c r="PFW377" s="3"/>
      <c r="PFX377" s="3"/>
      <c r="PFY377" s="3"/>
      <c r="PFZ377" s="3"/>
      <c r="PGA377" s="3"/>
      <c r="PGB377" s="3"/>
      <c r="PGC377" s="3"/>
      <c r="PGD377" s="3"/>
      <c r="PGE377" s="3"/>
      <c r="PGF377" s="3"/>
      <c r="PGG377" s="3"/>
      <c r="PGH377" s="3"/>
      <c r="PGI377" s="3"/>
      <c r="PGJ377" s="3"/>
      <c r="PGK377" s="3"/>
      <c r="PGL377" s="3"/>
      <c r="PGM377" s="3"/>
      <c r="PGN377" s="3"/>
      <c r="PGO377" s="3"/>
      <c r="PGP377" s="3"/>
      <c r="PGQ377" s="3"/>
      <c r="PGR377" s="3"/>
      <c r="PGS377" s="3"/>
      <c r="PGT377" s="3"/>
      <c r="PGU377" s="3"/>
      <c r="PGV377" s="3"/>
      <c r="PGW377" s="3"/>
      <c r="PGX377" s="3"/>
      <c r="PGY377" s="3"/>
      <c r="PGZ377" s="3"/>
      <c r="PHA377" s="3"/>
      <c r="PHB377" s="3"/>
      <c r="PHC377" s="3"/>
      <c r="PHD377" s="3"/>
      <c r="PHE377" s="3"/>
      <c r="PHF377" s="3"/>
      <c r="PHG377" s="3"/>
      <c r="PHH377" s="3"/>
      <c r="PHI377" s="3"/>
      <c r="PHJ377" s="3"/>
      <c r="PHK377" s="3"/>
      <c r="PHL377" s="3"/>
      <c r="PHM377" s="3"/>
      <c r="PHN377" s="3"/>
      <c r="PHO377" s="3"/>
      <c r="PHP377" s="3"/>
      <c r="PHQ377" s="3"/>
      <c r="PHR377" s="3"/>
      <c r="PHS377" s="3"/>
      <c r="PHT377" s="3"/>
      <c r="PHU377" s="3"/>
      <c r="PHV377" s="3"/>
      <c r="PHW377" s="3"/>
      <c r="PHX377" s="3"/>
      <c r="PHY377" s="3"/>
      <c r="PHZ377" s="3"/>
      <c r="PIA377" s="3"/>
      <c r="PIB377" s="3"/>
      <c r="PIC377" s="3"/>
      <c r="PID377" s="3"/>
      <c r="PIE377" s="3"/>
      <c r="PIF377" s="3"/>
      <c r="PIG377" s="3"/>
      <c r="PIH377" s="3"/>
      <c r="PII377" s="3"/>
      <c r="PIJ377" s="3"/>
      <c r="PIK377" s="3"/>
      <c r="PIL377" s="3"/>
      <c r="PIM377" s="3"/>
      <c r="PIN377" s="3"/>
      <c r="PIO377" s="3"/>
      <c r="PIP377" s="3"/>
      <c r="PIQ377" s="3"/>
      <c r="PIR377" s="3"/>
      <c r="PIS377" s="3"/>
      <c r="PIT377" s="3"/>
      <c r="PIU377" s="3"/>
      <c r="PIV377" s="3"/>
      <c r="PIW377" s="3"/>
      <c r="PIX377" s="3"/>
      <c r="PIY377" s="3"/>
      <c r="PIZ377" s="3"/>
      <c r="PJA377" s="3"/>
      <c r="PJB377" s="3"/>
      <c r="PJC377" s="3"/>
      <c r="PJD377" s="3"/>
      <c r="PJE377" s="3"/>
      <c r="PJF377" s="3"/>
      <c r="PJG377" s="3"/>
      <c r="PJH377" s="3"/>
      <c r="PJI377" s="3"/>
      <c r="PJJ377" s="3"/>
      <c r="PJK377" s="3"/>
      <c r="PJL377" s="3"/>
      <c r="PJM377" s="3"/>
      <c r="PJN377" s="3"/>
      <c r="PJO377" s="3"/>
      <c r="PJP377" s="3"/>
      <c r="PJQ377" s="3"/>
      <c r="PJR377" s="3"/>
      <c r="PJS377" s="3"/>
      <c r="PJT377" s="3"/>
      <c r="PJU377" s="3"/>
      <c r="PJV377" s="3"/>
      <c r="PJW377" s="3"/>
      <c r="PJX377" s="3"/>
      <c r="PJY377" s="3"/>
      <c r="PJZ377" s="3"/>
      <c r="PKA377" s="3"/>
      <c r="PKB377" s="3"/>
      <c r="PKC377" s="3"/>
      <c r="PKD377" s="3"/>
      <c r="PKE377" s="3"/>
      <c r="PKF377" s="3"/>
      <c r="PKG377" s="3"/>
      <c r="PKH377" s="3"/>
      <c r="PKI377" s="3"/>
      <c r="PKJ377" s="3"/>
      <c r="PKK377" s="3"/>
      <c r="PKL377" s="3"/>
      <c r="PKM377" s="3"/>
      <c r="PKN377" s="3"/>
      <c r="PKO377" s="3"/>
      <c r="PKP377" s="3"/>
      <c r="PKQ377" s="3"/>
      <c r="PKR377" s="3"/>
      <c r="PKS377" s="3"/>
      <c r="PKT377" s="3"/>
      <c r="PKU377" s="3"/>
      <c r="PKV377" s="3"/>
      <c r="PKW377" s="3"/>
      <c r="PKX377" s="3"/>
      <c r="PKY377" s="3"/>
      <c r="PKZ377" s="3"/>
      <c r="PLA377" s="3"/>
      <c r="PLB377" s="3"/>
      <c r="PLC377" s="3"/>
      <c r="PLD377" s="3"/>
      <c r="PLE377" s="3"/>
      <c r="PLF377" s="3"/>
      <c r="PLG377" s="3"/>
      <c r="PLH377" s="3"/>
      <c r="PLI377" s="3"/>
      <c r="PLJ377" s="3"/>
      <c r="PLK377" s="3"/>
      <c r="PLL377" s="3"/>
      <c r="PLM377" s="3"/>
      <c r="PLN377" s="3"/>
      <c r="PLO377" s="3"/>
      <c r="PLP377" s="3"/>
      <c r="PLQ377" s="3"/>
      <c r="PLR377" s="3"/>
      <c r="PLS377" s="3"/>
      <c r="PLT377" s="3"/>
      <c r="PLU377" s="3"/>
      <c r="PLV377" s="3"/>
      <c r="PLW377" s="3"/>
      <c r="PLX377" s="3"/>
      <c r="PLY377" s="3"/>
      <c r="PLZ377" s="3"/>
      <c r="PMA377" s="3"/>
      <c r="PMB377" s="3"/>
      <c r="PMC377" s="3"/>
      <c r="PMD377" s="3"/>
      <c r="PME377" s="3"/>
      <c r="PMF377" s="3"/>
      <c r="PMG377" s="3"/>
      <c r="PMH377" s="3"/>
      <c r="PMI377" s="3"/>
      <c r="PMJ377" s="3"/>
      <c r="PMK377" s="3"/>
      <c r="PML377" s="3"/>
      <c r="PMM377" s="3"/>
      <c r="PMN377" s="3"/>
      <c r="PMO377" s="3"/>
      <c r="PMP377" s="3"/>
      <c r="PMQ377" s="3"/>
      <c r="PMR377" s="3"/>
      <c r="PMS377" s="3"/>
      <c r="PMT377" s="3"/>
      <c r="PMU377" s="3"/>
      <c r="PMV377" s="3"/>
      <c r="PMW377" s="3"/>
      <c r="PMX377" s="3"/>
      <c r="PMY377" s="3"/>
      <c r="PMZ377" s="3"/>
      <c r="PNA377" s="3"/>
      <c r="PNB377" s="3"/>
      <c r="PNC377" s="3"/>
      <c r="PND377" s="3"/>
      <c r="PNE377" s="3"/>
      <c r="PNF377" s="3"/>
      <c r="PNG377" s="3"/>
      <c r="PNH377" s="3"/>
      <c r="PNI377" s="3"/>
      <c r="PNJ377" s="3"/>
      <c r="PNK377" s="3"/>
      <c r="PNL377" s="3"/>
      <c r="PNM377" s="3"/>
      <c r="PNN377" s="3"/>
      <c r="PNO377" s="3"/>
      <c r="PNP377" s="3"/>
      <c r="PNQ377" s="3"/>
      <c r="PNR377" s="3"/>
      <c r="PNS377" s="3"/>
      <c r="PNT377" s="3"/>
      <c r="PNU377" s="3"/>
      <c r="PNV377" s="3"/>
      <c r="PNW377" s="3"/>
      <c r="PNX377" s="3"/>
      <c r="PNY377" s="3"/>
      <c r="PNZ377" s="3"/>
      <c r="POA377" s="3"/>
      <c r="POB377" s="3"/>
      <c r="POC377" s="3"/>
      <c r="POD377" s="3"/>
      <c r="POE377" s="3"/>
      <c r="POF377" s="3"/>
      <c r="POG377" s="3"/>
      <c r="POH377" s="3"/>
      <c r="POI377" s="3"/>
      <c r="POJ377" s="3"/>
      <c r="POK377" s="3"/>
      <c r="POL377" s="3"/>
      <c r="POM377" s="3"/>
      <c r="PON377" s="3"/>
      <c r="POO377" s="3"/>
      <c r="POP377" s="3"/>
      <c r="POQ377" s="3"/>
      <c r="POR377" s="3"/>
      <c r="POS377" s="3"/>
      <c r="POT377" s="3"/>
      <c r="POU377" s="3"/>
      <c r="POV377" s="3"/>
      <c r="POW377" s="3"/>
      <c r="POX377" s="3"/>
      <c r="POY377" s="3"/>
      <c r="POZ377" s="3"/>
      <c r="PPA377" s="3"/>
      <c r="PPB377" s="3"/>
      <c r="PPC377" s="3"/>
      <c r="PPD377" s="3"/>
      <c r="PPE377" s="3"/>
      <c r="PPF377" s="3"/>
      <c r="PPG377" s="3"/>
      <c r="PPH377" s="3"/>
      <c r="PPI377" s="3"/>
      <c r="PPJ377" s="3"/>
      <c r="PPK377" s="3"/>
      <c r="PPL377" s="3"/>
      <c r="PPM377" s="3"/>
      <c r="PPN377" s="3"/>
      <c r="PPO377" s="3"/>
      <c r="PPP377" s="3"/>
      <c r="PPQ377" s="3"/>
      <c r="PPR377" s="3"/>
      <c r="PPS377" s="3"/>
      <c r="PPT377" s="3"/>
      <c r="PPU377" s="3"/>
      <c r="PPV377" s="3"/>
      <c r="PPW377" s="3"/>
      <c r="PPX377" s="3"/>
      <c r="PPY377" s="3"/>
      <c r="PPZ377" s="3"/>
      <c r="PQA377" s="3"/>
      <c r="PQB377" s="3"/>
      <c r="PQC377" s="3"/>
      <c r="PQD377" s="3"/>
      <c r="PQE377" s="3"/>
      <c r="PQF377" s="3"/>
      <c r="PQG377" s="3"/>
      <c r="PQH377" s="3"/>
      <c r="PQI377" s="3"/>
      <c r="PQJ377" s="3"/>
      <c r="PQK377" s="3"/>
      <c r="PQL377" s="3"/>
      <c r="PQM377" s="3"/>
      <c r="PQN377" s="3"/>
      <c r="PQO377" s="3"/>
      <c r="PQP377" s="3"/>
      <c r="PQQ377" s="3"/>
      <c r="PQR377" s="3"/>
      <c r="PQS377" s="3"/>
      <c r="PQT377" s="3"/>
      <c r="PQU377" s="3"/>
      <c r="PQV377" s="3"/>
      <c r="PQW377" s="3"/>
      <c r="PQX377" s="3"/>
      <c r="PQY377" s="3"/>
      <c r="PQZ377" s="3"/>
      <c r="PRA377" s="3"/>
      <c r="PRB377" s="3"/>
      <c r="PRC377" s="3"/>
      <c r="PRD377" s="3"/>
      <c r="PRE377" s="3"/>
      <c r="PRF377" s="3"/>
      <c r="PRG377" s="3"/>
      <c r="PRH377" s="3"/>
      <c r="PRI377" s="3"/>
      <c r="PRJ377" s="3"/>
      <c r="PRK377" s="3"/>
      <c r="PRL377" s="3"/>
      <c r="PRM377" s="3"/>
      <c r="PRN377" s="3"/>
      <c r="PRO377" s="3"/>
      <c r="PRP377" s="3"/>
      <c r="PRQ377" s="3"/>
      <c r="PRR377" s="3"/>
      <c r="PRS377" s="3"/>
      <c r="PRT377" s="3"/>
      <c r="PRU377" s="3"/>
      <c r="PRV377" s="3"/>
      <c r="PRW377" s="3"/>
      <c r="PRX377" s="3"/>
      <c r="PRY377" s="3"/>
      <c r="PRZ377" s="3"/>
      <c r="PSA377" s="3"/>
      <c r="PSB377" s="3"/>
      <c r="PSC377" s="3"/>
      <c r="PSD377" s="3"/>
      <c r="PSE377" s="3"/>
      <c r="PSF377" s="3"/>
      <c r="PSG377" s="3"/>
      <c r="PSH377" s="3"/>
      <c r="PSI377" s="3"/>
      <c r="PSJ377" s="3"/>
      <c r="PSK377" s="3"/>
      <c r="PSL377" s="3"/>
      <c r="PSM377" s="3"/>
      <c r="PSN377" s="3"/>
      <c r="PSO377" s="3"/>
      <c r="PSP377" s="3"/>
      <c r="PSQ377" s="3"/>
      <c r="PSR377" s="3"/>
      <c r="PSS377" s="3"/>
      <c r="PST377" s="3"/>
      <c r="PSU377" s="3"/>
      <c r="PSV377" s="3"/>
      <c r="PSW377" s="3"/>
      <c r="PSX377" s="3"/>
      <c r="PSY377" s="3"/>
      <c r="PSZ377" s="3"/>
      <c r="PTA377" s="3"/>
      <c r="PTB377" s="3"/>
      <c r="PTC377" s="3"/>
      <c r="PTD377" s="3"/>
      <c r="PTE377" s="3"/>
      <c r="PTF377" s="3"/>
      <c r="PTG377" s="3"/>
      <c r="PTH377" s="3"/>
      <c r="PTI377" s="3"/>
      <c r="PTJ377" s="3"/>
      <c r="PTK377" s="3"/>
      <c r="PTL377" s="3"/>
      <c r="PTM377" s="3"/>
      <c r="PTN377" s="3"/>
      <c r="PTO377" s="3"/>
      <c r="PTP377" s="3"/>
      <c r="PTQ377" s="3"/>
      <c r="PTR377" s="3"/>
      <c r="PTS377" s="3"/>
      <c r="PTT377" s="3"/>
      <c r="PTU377" s="3"/>
      <c r="PTV377" s="3"/>
      <c r="PTW377" s="3"/>
      <c r="PTX377" s="3"/>
      <c r="PTY377" s="3"/>
      <c r="PTZ377" s="3"/>
      <c r="PUA377" s="3"/>
      <c r="PUB377" s="3"/>
      <c r="PUC377" s="3"/>
      <c r="PUD377" s="3"/>
      <c r="PUE377" s="3"/>
      <c r="PUF377" s="3"/>
      <c r="PUG377" s="3"/>
      <c r="PUH377" s="3"/>
      <c r="PUI377" s="3"/>
      <c r="PUJ377" s="3"/>
      <c r="PUK377" s="3"/>
      <c r="PUL377" s="3"/>
      <c r="PUM377" s="3"/>
      <c r="PUN377" s="3"/>
      <c r="PUO377" s="3"/>
      <c r="PUP377" s="3"/>
      <c r="PUQ377" s="3"/>
      <c r="PUR377" s="3"/>
      <c r="PUS377" s="3"/>
      <c r="PUT377" s="3"/>
      <c r="PUU377" s="3"/>
      <c r="PUV377" s="3"/>
      <c r="PUW377" s="3"/>
      <c r="PUX377" s="3"/>
      <c r="PUY377" s="3"/>
      <c r="PUZ377" s="3"/>
      <c r="PVA377" s="3"/>
      <c r="PVB377" s="3"/>
      <c r="PVC377" s="3"/>
      <c r="PVD377" s="3"/>
      <c r="PVE377" s="3"/>
      <c r="PVF377" s="3"/>
      <c r="PVG377" s="3"/>
      <c r="PVH377" s="3"/>
      <c r="PVI377" s="3"/>
      <c r="PVJ377" s="3"/>
      <c r="PVK377" s="3"/>
      <c r="PVL377" s="3"/>
      <c r="PVM377" s="3"/>
      <c r="PVN377" s="3"/>
      <c r="PVO377" s="3"/>
      <c r="PVP377" s="3"/>
      <c r="PVQ377" s="3"/>
      <c r="PVR377" s="3"/>
      <c r="PVS377" s="3"/>
      <c r="PVT377" s="3"/>
      <c r="PVU377" s="3"/>
      <c r="PVV377" s="3"/>
      <c r="PVW377" s="3"/>
      <c r="PVX377" s="3"/>
      <c r="PVY377" s="3"/>
      <c r="PVZ377" s="3"/>
      <c r="PWA377" s="3"/>
      <c r="PWB377" s="3"/>
      <c r="PWC377" s="3"/>
      <c r="PWD377" s="3"/>
      <c r="PWE377" s="3"/>
      <c r="PWF377" s="3"/>
      <c r="PWG377" s="3"/>
      <c r="PWH377" s="3"/>
      <c r="PWI377" s="3"/>
      <c r="PWJ377" s="3"/>
      <c r="PWK377" s="3"/>
      <c r="PWL377" s="3"/>
      <c r="PWM377" s="3"/>
      <c r="PWN377" s="3"/>
      <c r="PWO377" s="3"/>
      <c r="PWP377" s="3"/>
      <c r="PWQ377" s="3"/>
      <c r="PWR377" s="3"/>
      <c r="PWS377" s="3"/>
      <c r="PWT377" s="3"/>
      <c r="PWU377" s="3"/>
      <c r="PWV377" s="3"/>
      <c r="PWW377" s="3"/>
      <c r="PWX377" s="3"/>
      <c r="PWY377" s="3"/>
      <c r="PWZ377" s="3"/>
      <c r="PXA377" s="3"/>
      <c r="PXB377" s="3"/>
      <c r="PXC377" s="3"/>
      <c r="PXD377" s="3"/>
      <c r="PXE377" s="3"/>
      <c r="PXF377" s="3"/>
      <c r="PXG377" s="3"/>
      <c r="PXH377" s="3"/>
      <c r="PXI377" s="3"/>
      <c r="PXJ377" s="3"/>
      <c r="PXK377" s="3"/>
      <c r="PXL377" s="3"/>
      <c r="PXM377" s="3"/>
      <c r="PXN377" s="3"/>
      <c r="PXO377" s="3"/>
      <c r="PXP377" s="3"/>
      <c r="PXQ377" s="3"/>
      <c r="PXR377" s="3"/>
      <c r="PXS377" s="3"/>
      <c r="PXT377" s="3"/>
      <c r="PXU377" s="3"/>
      <c r="PXV377" s="3"/>
      <c r="PXW377" s="3"/>
      <c r="PXX377" s="3"/>
      <c r="PXY377" s="3"/>
      <c r="PXZ377" s="3"/>
      <c r="PYA377" s="3"/>
      <c r="PYB377" s="3"/>
      <c r="PYC377" s="3"/>
      <c r="PYD377" s="3"/>
      <c r="PYE377" s="3"/>
      <c r="PYF377" s="3"/>
      <c r="PYG377" s="3"/>
      <c r="PYH377" s="3"/>
      <c r="PYI377" s="3"/>
      <c r="PYJ377" s="3"/>
      <c r="PYK377" s="3"/>
      <c r="PYL377" s="3"/>
      <c r="PYM377" s="3"/>
      <c r="PYN377" s="3"/>
      <c r="PYO377" s="3"/>
      <c r="PYP377" s="3"/>
      <c r="PYQ377" s="3"/>
      <c r="PYR377" s="3"/>
      <c r="PYS377" s="3"/>
      <c r="PYT377" s="3"/>
      <c r="PYU377" s="3"/>
      <c r="PYV377" s="3"/>
      <c r="PYW377" s="3"/>
      <c r="PYX377" s="3"/>
      <c r="PYY377" s="3"/>
      <c r="PYZ377" s="3"/>
      <c r="PZA377" s="3"/>
      <c r="PZB377" s="3"/>
      <c r="PZC377" s="3"/>
      <c r="PZD377" s="3"/>
      <c r="PZE377" s="3"/>
      <c r="PZF377" s="3"/>
      <c r="PZG377" s="3"/>
      <c r="PZH377" s="3"/>
      <c r="PZI377" s="3"/>
      <c r="PZJ377" s="3"/>
      <c r="PZK377" s="3"/>
      <c r="PZL377" s="3"/>
      <c r="PZM377" s="3"/>
      <c r="PZN377" s="3"/>
      <c r="PZO377" s="3"/>
      <c r="PZP377" s="3"/>
      <c r="PZQ377" s="3"/>
      <c r="PZR377" s="3"/>
      <c r="PZS377" s="3"/>
      <c r="PZT377" s="3"/>
      <c r="PZU377" s="3"/>
      <c r="PZV377" s="3"/>
      <c r="PZW377" s="3"/>
      <c r="PZX377" s="3"/>
      <c r="PZY377" s="3"/>
      <c r="PZZ377" s="3"/>
      <c r="QAA377" s="3"/>
      <c r="QAB377" s="3"/>
      <c r="QAC377" s="3"/>
      <c r="QAD377" s="3"/>
      <c r="QAE377" s="3"/>
      <c r="QAF377" s="3"/>
      <c r="QAG377" s="3"/>
      <c r="QAH377" s="3"/>
      <c r="QAI377" s="3"/>
      <c r="QAJ377" s="3"/>
      <c r="QAK377" s="3"/>
      <c r="QAL377" s="3"/>
      <c r="QAM377" s="3"/>
      <c r="QAN377" s="3"/>
      <c r="QAO377" s="3"/>
      <c r="QAP377" s="3"/>
      <c r="QAQ377" s="3"/>
      <c r="QAR377" s="3"/>
      <c r="QAS377" s="3"/>
      <c r="QAT377" s="3"/>
      <c r="QAU377" s="3"/>
      <c r="QAV377" s="3"/>
      <c r="QAW377" s="3"/>
      <c r="QAX377" s="3"/>
      <c r="QAY377" s="3"/>
      <c r="QAZ377" s="3"/>
      <c r="QBA377" s="3"/>
      <c r="QBB377" s="3"/>
      <c r="QBC377" s="3"/>
      <c r="QBD377" s="3"/>
      <c r="QBE377" s="3"/>
      <c r="QBF377" s="3"/>
      <c r="QBG377" s="3"/>
      <c r="QBH377" s="3"/>
      <c r="QBI377" s="3"/>
      <c r="QBJ377" s="3"/>
      <c r="QBK377" s="3"/>
      <c r="QBL377" s="3"/>
      <c r="QBM377" s="3"/>
      <c r="QBN377" s="3"/>
      <c r="QBO377" s="3"/>
      <c r="QBP377" s="3"/>
      <c r="QBQ377" s="3"/>
      <c r="QBR377" s="3"/>
      <c r="QBS377" s="3"/>
      <c r="QBT377" s="3"/>
      <c r="QBU377" s="3"/>
      <c r="QBV377" s="3"/>
      <c r="QBW377" s="3"/>
      <c r="QBX377" s="3"/>
      <c r="QBY377" s="3"/>
      <c r="QBZ377" s="3"/>
      <c r="QCA377" s="3"/>
      <c r="QCB377" s="3"/>
      <c r="QCC377" s="3"/>
      <c r="QCD377" s="3"/>
      <c r="QCE377" s="3"/>
      <c r="QCF377" s="3"/>
      <c r="QCG377" s="3"/>
      <c r="QCH377" s="3"/>
      <c r="QCI377" s="3"/>
      <c r="QCJ377" s="3"/>
      <c r="QCK377" s="3"/>
      <c r="QCL377" s="3"/>
      <c r="QCM377" s="3"/>
      <c r="QCN377" s="3"/>
      <c r="QCO377" s="3"/>
      <c r="QCP377" s="3"/>
      <c r="QCQ377" s="3"/>
      <c r="QCR377" s="3"/>
      <c r="QCS377" s="3"/>
      <c r="QCT377" s="3"/>
      <c r="QCU377" s="3"/>
      <c r="QCV377" s="3"/>
      <c r="QCW377" s="3"/>
      <c r="QCX377" s="3"/>
      <c r="QCY377" s="3"/>
      <c r="QCZ377" s="3"/>
      <c r="QDA377" s="3"/>
      <c r="QDB377" s="3"/>
      <c r="QDC377" s="3"/>
      <c r="QDD377" s="3"/>
      <c r="QDE377" s="3"/>
      <c r="QDF377" s="3"/>
      <c r="QDG377" s="3"/>
      <c r="QDH377" s="3"/>
      <c r="QDI377" s="3"/>
      <c r="QDJ377" s="3"/>
      <c r="QDK377" s="3"/>
      <c r="QDL377" s="3"/>
      <c r="QDM377" s="3"/>
      <c r="QDN377" s="3"/>
      <c r="QDO377" s="3"/>
      <c r="QDP377" s="3"/>
      <c r="QDQ377" s="3"/>
      <c r="QDR377" s="3"/>
      <c r="QDS377" s="3"/>
      <c r="QDT377" s="3"/>
      <c r="QDU377" s="3"/>
      <c r="QDV377" s="3"/>
      <c r="QDW377" s="3"/>
      <c r="QDX377" s="3"/>
      <c r="QDY377" s="3"/>
      <c r="QDZ377" s="3"/>
      <c r="QEA377" s="3"/>
      <c r="QEB377" s="3"/>
      <c r="QEC377" s="3"/>
      <c r="QED377" s="3"/>
      <c r="QEE377" s="3"/>
      <c r="QEF377" s="3"/>
      <c r="QEG377" s="3"/>
      <c r="QEH377" s="3"/>
      <c r="QEI377" s="3"/>
      <c r="QEJ377" s="3"/>
      <c r="QEK377" s="3"/>
      <c r="QEL377" s="3"/>
      <c r="QEM377" s="3"/>
      <c r="QEN377" s="3"/>
      <c r="QEO377" s="3"/>
      <c r="QEP377" s="3"/>
      <c r="QEQ377" s="3"/>
      <c r="QER377" s="3"/>
      <c r="QES377" s="3"/>
      <c r="QET377" s="3"/>
      <c r="QEU377" s="3"/>
      <c r="QEV377" s="3"/>
      <c r="QEW377" s="3"/>
      <c r="QEX377" s="3"/>
      <c r="QEY377" s="3"/>
      <c r="QEZ377" s="3"/>
      <c r="QFA377" s="3"/>
      <c r="QFB377" s="3"/>
      <c r="QFC377" s="3"/>
      <c r="QFD377" s="3"/>
      <c r="QFE377" s="3"/>
      <c r="QFF377" s="3"/>
      <c r="QFG377" s="3"/>
      <c r="QFH377" s="3"/>
      <c r="QFI377" s="3"/>
      <c r="QFJ377" s="3"/>
      <c r="QFK377" s="3"/>
      <c r="QFL377" s="3"/>
      <c r="QFM377" s="3"/>
      <c r="QFN377" s="3"/>
      <c r="QFO377" s="3"/>
      <c r="QFP377" s="3"/>
      <c r="QFQ377" s="3"/>
      <c r="QFR377" s="3"/>
      <c r="QFS377" s="3"/>
      <c r="QFT377" s="3"/>
      <c r="QFU377" s="3"/>
      <c r="QFV377" s="3"/>
      <c r="QFW377" s="3"/>
      <c r="QFX377" s="3"/>
      <c r="QFY377" s="3"/>
      <c r="QFZ377" s="3"/>
      <c r="QGA377" s="3"/>
      <c r="QGB377" s="3"/>
      <c r="QGC377" s="3"/>
      <c r="QGD377" s="3"/>
      <c r="QGE377" s="3"/>
      <c r="QGF377" s="3"/>
      <c r="QGG377" s="3"/>
      <c r="QGH377" s="3"/>
      <c r="QGI377" s="3"/>
      <c r="QGJ377" s="3"/>
      <c r="QGK377" s="3"/>
      <c r="QGL377" s="3"/>
      <c r="QGM377" s="3"/>
      <c r="QGN377" s="3"/>
      <c r="QGO377" s="3"/>
      <c r="QGP377" s="3"/>
      <c r="QGQ377" s="3"/>
      <c r="QGR377" s="3"/>
      <c r="QGS377" s="3"/>
      <c r="QGT377" s="3"/>
      <c r="QGU377" s="3"/>
      <c r="QGV377" s="3"/>
      <c r="QGW377" s="3"/>
      <c r="QGX377" s="3"/>
      <c r="QGY377" s="3"/>
      <c r="QGZ377" s="3"/>
      <c r="QHA377" s="3"/>
      <c r="QHB377" s="3"/>
      <c r="QHC377" s="3"/>
      <c r="QHD377" s="3"/>
      <c r="QHE377" s="3"/>
      <c r="QHF377" s="3"/>
      <c r="QHG377" s="3"/>
      <c r="QHH377" s="3"/>
      <c r="QHI377" s="3"/>
      <c r="QHJ377" s="3"/>
      <c r="QHK377" s="3"/>
      <c r="QHL377" s="3"/>
      <c r="QHM377" s="3"/>
      <c r="QHN377" s="3"/>
      <c r="QHO377" s="3"/>
      <c r="QHP377" s="3"/>
      <c r="QHQ377" s="3"/>
      <c r="QHR377" s="3"/>
      <c r="QHS377" s="3"/>
      <c r="QHT377" s="3"/>
      <c r="QHU377" s="3"/>
      <c r="QHV377" s="3"/>
      <c r="QHW377" s="3"/>
      <c r="QHX377" s="3"/>
      <c r="QHY377" s="3"/>
      <c r="QHZ377" s="3"/>
      <c r="QIA377" s="3"/>
      <c r="QIB377" s="3"/>
      <c r="QIC377" s="3"/>
      <c r="QID377" s="3"/>
      <c r="QIE377" s="3"/>
      <c r="QIF377" s="3"/>
      <c r="QIG377" s="3"/>
      <c r="QIH377" s="3"/>
      <c r="QII377" s="3"/>
      <c r="QIJ377" s="3"/>
      <c r="QIK377" s="3"/>
      <c r="QIL377" s="3"/>
      <c r="QIM377" s="3"/>
      <c r="QIN377" s="3"/>
      <c r="QIO377" s="3"/>
      <c r="QIP377" s="3"/>
      <c r="QIQ377" s="3"/>
      <c r="QIR377" s="3"/>
      <c r="QIS377" s="3"/>
      <c r="QIT377" s="3"/>
      <c r="QIU377" s="3"/>
      <c r="QIV377" s="3"/>
      <c r="QIW377" s="3"/>
      <c r="QIX377" s="3"/>
      <c r="QIY377" s="3"/>
      <c r="QIZ377" s="3"/>
      <c r="QJA377" s="3"/>
      <c r="QJB377" s="3"/>
      <c r="QJC377" s="3"/>
      <c r="QJD377" s="3"/>
      <c r="QJE377" s="3"/>
      <c r="QJF377" s="3"/>
      <c r="QJG377" s="3"/>
      <c r="QJH377" s="3"/>
      <c r="QJI377" s="3"/>
      <c r="QJJ377" s="3"/>
      <c r="QJK377" s="3"/>
      <c r="QJL377" s="3"/>
      <c r="QJM377" s="3"/>
      <c r="QJN377" s="3"/>
      <c r="QJO377" s="3"/>
      <c r="QJP377" s="3"/>
      <c r="QJQ377" s="3"/>
      <c r="QJR377" s="3"/>
      <c r="QJS377" s="3"/>
      <c r="QJT377" s="3"/>
      <c r="QJU377" s="3"/>
      <c r="QJV377" s="3"/>
      <c r="QJW377" s="3"/>
      <c r="QJX377" s="3"/>
      <c r="QJY377" s="3"/>
      <c r="QJZ377" s="3"/>
      <c r="QKA377" s="3"/>
      <c r="QKB377" s="3"/>
      <c r="QKC377" s="3"/>
      <c r="QKD377" s="3"/>
      <c r="QKE377" s="3"/>
      <c r="QKF377" s="3"/>
      <c r="QKG377" s="3"/>
      <c r="QKH377" s="3"/>
      <c r="QKI377" s="3"/>
      <c r="QKJ377" s="3"/>
      <c r="QKK377" s="3"/>
      <c r="QKL377" s="3"/>
      <c r="QKM377" s="3"/>
      <c r="QKN377" s="3"/>
      <c r="QKO377" s="3"/>
      <c r="QKP377" s="3"/>
      <c r="QKQ377" s="3"/>
      <c r="QKR377" s="3"/>
      <c r="QKS377" s="3"/>
      <c r="QKT377" s="3"/>
      <c r="QKU377" s="3"/>
      <c r="QKV377" s="3"/>
      <c r="QKW377" s="3"/>
      <c r="QKX377" s="3"/>
      <c r="QKY377" s="3"/>
      <c r="QKZ377" s="3"/>
      <c r="QLA377" s="3"/>
      <c r="QLB377" s="3"/>
      <c r="QLC377" s="3"/>
      <c r="QLD377" s="3"/>
      <c r="QLE377" s="3"/>
      <c r="QLF377" s="3"/>
      <c r="QLG377" s="3"/>
      <c r="QLH377" s="3"/>
      <c r="QLI377" s="3"/>
      <c r="QLJ377" s="3"/>
      <c r="QLK377" s="3"/>
      <c r="QLL377" s="3"/>
      <c r="QLM377" s="3"/>
      <c r="QLN377" s="3"/>
      <c r="QLO377" s="3"/>
      <c r="QLP377" s="3"/>
      <c r="QLQ377" s="3"/>
      <c r="QLR377" s="3"/>
      <c r="QLS377" s="3"/>
      <c r="QLT377" s="3"/>
      <c r="QLU377" s="3"/>
      <c r="QLV377" s="3"/>
      <c r="QLW377" s="3"/>
      <c r="QLX377" s="3"/>
      <c r="QLY377" s="3"/>
      <c r="QLZ377" s="3"/>
      <c r="QMA377" s="3"/>
      <c r="QMB377" s="3"/>
      <c r="QMC377" s="3"/>
      <c r="QMD377" s="3"/>
      <c r="QME377" s="3"/>
      <c r="QMF377" s="3"/>
      <c r="QMG377" s="3"/>
      <c r="QMH377" s="3"/>
      <c r="QMI377" s="3"/>
      <c r="QMJ377" s="3"/>
      <c r="QMK377" s="3"/>
      <c r="QML377" s="3"/>
      <c r="QMM377" s="3"/>
      <c r="QMN377" s="3"/>
      <c r="QMO377" s="3"/>
      <c r="QMP377" s="3"/>
      <c r="QMQ377" s="3"/>
      <c r="QMR377" s="3"/>
      <c r="QMS377" s="3"/>
      <c r="QMT377" s="3"/>
      <c r="QMU377" s="3"/>
      <c r="QMV377" s="3"/>
      <c r="QMW377" s="3"/>
      <c r="QMX377" s="3"/>
      <c r="QMY377" s="3"/>
      <c r="QMZ377" s="3"/>
      <c r="QNA377" s="3"/>
      <c r="QNB377" s="3"/>
      <c r="QNC377" s="3"/>
      <c r="QND377" s="3"/>
      <c r="QNE377" s="3"/>
      <c r="QNF377" s="3"/>
      <c r="QNG377" s="3"/>
      <c r="QNH377" s="3"/>
      <c r="QNI377" s="3"/>
      <c r="QNJ377" s="3"/>
      <c r="QNK377" s="3"/>
      <c r="QNL377" s="3"/>
      <c r="QNM377" s="3"/>
      <c r="QNN377" s="3"/>
      <c r="QNO377" s="3"/>
      <c r="QNP377" s="3"/>
      <c r="QNQ377" s="3"/>
      <c r="QNR377" s="3"/>
      <c r="QNS377" s="3"/>
      <c r="QNT377" s="3"/>
      <c r="QNU377" s="3"/>
      <c r="QNV377" s="3"/>
      <c r="QNW377" s="3"/>
      <c r="QNX377" s="3"/>
      <c r="QNY377" s="3"/>
      <c r="QNZ377" s="3"/>
      <c r="QOA377" s="3"/>
      <c r="QOB377" s="3"/>
      <c r="QOC377" s="3"/>
      <c r="QOD377" s="3"/>
      <c r="QOE377" s="3"/>
      <c r="QOF377" s="3"/>
      <c r="QOG377" s="3"/>
      <c r="QOH377" s="3"/>
      <c r="QOI377" s="3"/>
      <c r="QOJ377" s="3"/>
      <c r="QOK377" s="3"/>
      <c r="QOL377" s="3"/>
      <c r="QOM377" s="3"/>
      <c r="QON377" s="3"/>
      <c r="QOO377" s="3"/>
      <c r="QOP377" s="3"/>
      <c r="QOQ377" s="3"/>
      <c r="QOR377" s="3"/>
      <c r="QOS377" s="3"/>
      <c r="QOT377" s="3"/>
      <c r="QOU377" s="3"/>
      <c r="QOV377" s="3"/>
      <c r="QOW377" s="3"/>
      <c r="QOX377" s="3"/>
      <c r="QOY377" s="3"/>
      <c r="QOZ377" s="3"/>
      <c r="QPA377" s="3"/>
      <c r="QPB377" s="3"/>
      <c r="QPC377" s="3"/>
      <c r="QPD377" s="3"/>
      <c r="QPE377" s="3"/>
      <c r="QPF377" s="3"/>
      <c r="QPG377" s="3"/>
      <c r="QPH377" s="3"/>
      <c r="QPI377" s="3"/>
      <c r="QPJ377" s="3"/>
      <c r="QPK377" s="3"/>
      <c r="QPL377" s="3"/>
      <c r="QPM377" s="3"/>
      <c r="QPN377" s="3"/>
      <c r="QPO377" s="3"/>
      <c r="QPP377" s="3"/>
      <c r="QPQ377" s="3"/>
      <c r="QPR377" s="3"/>
      <c r="QPS377" s="3"/>
      <c r="QPT377" s="3"/>
      <c r="QPU377" s="3"/>
      <c r="QPV377" s="3"/>
      <c r="QPW377" s="3"/>
      <c r="QPX377" s="3"/>
      <c r="QPY377" s="3"/>
      <c r="QPZ377" s="3"/>
      <c r="QQA377" s="3"/>
      <c r="QQB377" s="3"/>
      <c r="QQC377" s="3"/>
      <c r="QQD377" s="3"/>
      <c r="QQE377" s="3"/>
      <c r="QQF377" s="3"/>
      <c r="QQG377" s="3"/>
      <c r="QQH377" s="3"/>
      <c r="QQI377" s="3"/>
      <c r="QQJ377" s="3"/>
      <c r="QQK377" s="3"/>
      <c r="QQL377" s="3"/>
      <c r="QQM377" s="3"/>
      <c r="QQN377" s="3"/>
      <c r="QQO377" s="3"/>
      <c r="QQP377" s="3"/>
      <c r="QQQ377" s="3"/>
      <c r="QQR377" s="3"/>
      <c r="QQS377" s="3"/>
      <c r="QQT377" s="3"/>
      <c r="QQU377" s="3"/>
      <c r="QQV377" s="3"/>
      <c r="QQW377" s="3"/>
      <c r="QQX377" s="3"/>
      <c r="QQY377" s="3"/>
      <c r="QQZ377" s="3"/>
      <c r="QRA377" s="3"/>
      <c r="QRB377" s="3"/>
      <c r="QRC377" s="3"/>
      <c r="QRD377" s="3"/>
      <c r="QRE377" s="3"/>
      <c r="QRF377" s="3"/>
      <c r="QRG377" s="3"/>
      <c r="QRH377" s="3"/>
      <c r="QRI377" s="3"/>
      <c r="QRJ377" s="3"/>
      <c r="QRK377" s="3"/>
      <c r="QRL377" s="3"/>
      <c r="QRM377" s="3"/>
      <c r="QRN377" s="3"/>
      <c r="QRO377" s="3"/>
      <c r="QRP377" s="3"/>
      <c r="QRQ377" s="3"/>
      <c r="QRR377" s="3"/>
      <c r="QRS377" s="3"/>
      <c r="QRT377" s="3"/>
      <c r="QRU377" s="3"/>
      <c r="QRV377" s="3"/>
      <c r="QRW377" s="3"/>
      <c r="QRX377" s="3"/>
      <c r="QRY377" s="3"/>
      <c r="QRZ377" s="3"/>
      <c r="QSA377" s="3"/>
      <c r="QSB377" s="3"/>
      <c r="QSC377" s="3"/>
      <c r="QSD377" s="3"/>
      <c r="QSE377" s="3"/>
      <c r="QSF377" s="3"/>
      <c r="QSG377" s="3"/>
      <c r="QSH377" s="3"/>
      <c r="QSI377" s="3"/>
      <c r="QSJ377" s="3"/>
      <c r="QSK377" s="3"/>
      <c r="QSL377" s="3"/>
      <c r="QSM377" s="3"/>
      <c r="QSN377" s="3"/>
      <c r="QSO377" s="3"/>
      <c r="QSP377" s="3"/>
      <c r="QSQ377" s="3"/>
      <c r="QSR377" s="3"/>
      <c r="QSS377" s="3"/>
      <c r="QST377" s="3"/>
      <c r="QSU377" s="3"/>
      <c r="QSV377" s="3"/>
      <c r="QSW377" s="3"/>
      <c r="QSX377" s="3"/>
      <c r="QSY377" s="3"/>
      <c r="QSZ377" s="3"/>
      <c r="QTA377" s="3"/>
      <c r="QTB377" s="3"/>
      <c r="QTC377" s="3"/>
      <c r="QTD377" s="3"/>
      <c r="QTE377" s="3"/>
      <c r="QTF377" s="3"/>
      <c r="QTG377" s="3"/>
      <c r="QTH377" s="3"/>
      <c r="QTI377" s="3"/>
      <c r="QTJ377" s="3"/>
      <c r="QTK377" s="3"/>
      <c r="QTL377" s="3"/>
      <c r="QTM377" s="3"/>
      <c r="QTN377" s="3"/>
      <c r="QTO377" s="3"/>
      <c r="QTP377" s="3"/>
      <c r="QTQ377" s="3"/>
      <c r="QTR377" s="3"/>
      <c r="QTS377" s="3"/>
      <c r="QTT377" s="3"/>
      <c r="QTU377" s="3"/>
      <c r="QTV377" s="3"/>
      <c r="QTW377" s="3"/>
      <c r="QTX377" s="3"/>
      <c r="QTY377" s="3"/>
      <c r="QTZ377" s="3"/>
      <c r="QUA377" s="3"/>
      <c r="QUB377" s="3"/>
      <c r="QUC377" s="3"/>
      <c r="QUD377" s="3"/>
      <c r="QUE377" s="3"/>
      <c r="QUF377" s="3"/>
      <c r="QUG377" s="3"/>
      <c r="QUH377" s="3"/>
      <c r="QUI377" s="3"/>
      <c r="QUJ377" s="3"/>
      <c r="QUK377" s="3"/>
      <c r="QUL377" s="3"/>
      <c r="QUM377" s="3"/>
      <c r="QUN377" s="3"/>
      <c r="QUO377" s="3"/>
      <c r="QUP377" s="3"/>
      <c r="QUQ377" s="3"/>
      <c r="QUR377" s="3"/>
      <c r="QUS377" s="3"/>
      <c r="QUT377" s="3"/>
      <c r="QUU377" s="3"/>
      <c r="QUV377" s="3"/>
      <c r="QUW377" s="3"/>
      <c r="QUX377" s="3"/>
      <c r="QUY377" s="3"/>
      <c r="QUZ377" s="3"/>
      <c r="QVA377" s="3"/>
      <c r="QVB377" s="3"/>
      <c r="QVC377" s="3"/>
      <c r="QVD377" s="3"/>
      <c r="QVE377" s="3"/>
      <c r="QVF377" s="3"/>
      <c r="QVG377" s="3"/>
      <c r="QVH377" s="3"/>
      <c r="QVI377" s="3"/>
      <c r="QVJ377" s="3"/>
      <c r="QVK377" s="3"/>
      <c r="QVL377" s="3"/>
      <c r="QVM377" s="3"/>
      <c r="QVN377" s="3"/>
      <c r="QVO377" s="3"/>
      <c r="QVP377" s="3"/>
      <c r="QVQ377" s="3"/>
      <c r="QVR377" s="3"/>
      <c r="QVS377" s="3"/>
      <c r="QVT377" s="3"/>
      <c r="QVU377" s="3"/>
      <c r="QVV377" s="3"/>
      <c r="QVW377" s="3"/>
      <c r="QVX377" s="3"/>
      <c r="QVY377" s="3"/>
      <c r="QVZ377" s="3"/>
      <c r="QWA377" s="3"/>
      <c r="QWB377" s="3"/>
      <c r="QWC377" s="3"/>
      <c r="QWD377" s="3"/>
      <c r="QWE377" s="3"/>
      <c r="QWF377" s="3"/>
      <c r="QWG377" s="3"/>
      <c r="QWH377" s="3"/>
      <c r="QWI377" s="3"/>
      <c r="QWJ377" s="3"/>
      <c r="QWK377" s="3"/>
      <c r="QWL377" s="3"/>
      <c r="QWM377" s="3"/>
      <c r="QWN377" s="3"/>
      <c r="QWO377" s="3"/>
      <c r="QWP377" s="3"/>
      <c r="QWQ377" s="3"/>
      <c r="QWR377" s="3"/>
      <c r="QWS377" s="3"/>
      <c r="QWT377" s="3"/>
      <c r="QWU377" s="3"/>
      <c r="QWV377" s="3"/>
      <c r="QWW377" s="3"/>
      <c r="QWX377" s="3"/>
      <c r="QWY377" s="3"/>
      <c r="QWZ377" s="3"/>
      <c r="QXA377" s="3"/>
      <c r="QXB377" s="3"/>
      <c r="QXC377" s="3"/>
      <c r="QXD377" s="3"/>
      <c r="QXE377" s="3"/>
      <c r="QXF377" s="3"/>
      <c r="QXG377" s="3"/>
      <c r="QXH377" s="3"/>
      <c r="QXI377" s="3"/>
      <c r="QXJ377" s="3"/>
      <c r="QXK377" s="3"/>
      <c r="QXL377" s="3"/>
      <c r="QXM377" s="3"/>
      <c r="QXN377" s="3"/>
      <c r="QXO377" s="3"/>
      <c r="QXP377" s="3"/>
      <c r="QXQ377" s="3"/>
      <c r="QXR377" s="3"/>
      <c r="QXS377" s="3"/>
      <c r="QXT377" s="3"/>
      <c r="QXU377" s="3"/>
      <c r="QXV377" s="3"/>
      <c r="QXW377" s="3"/>
      <c r="QXX377" s="3"/>
      <c r="QXY377" s="3"/>
      <c r="QXZ377" s="3"/>
      <c r="QYA377" s="3"/>
      <c r="QYB377" s="3"/>
      <c r="QYC377" s="3"/>
      <c r="QYD377" s="3"/>
      <c r="QYE377" s="3"/>
      <c r="QYF377" s="3"/>
      <c r="QYG377" s="3"/>
      <c r="QYH377" s="3"/>
      <c r="QYI377" s="3"/>
      <c r="QYJ377" s="3"/>
      <c r="QYK377" s="3"/>
      <c r="QYL377" s="3"/>
      <c r="QYM377" s="3"/>
      <c r="QYN377" s="3"/>
      <c r="QYO377" s="3"/>
      <c r="QYP377" s="3"/>
      <c r="QYQ377" s="3"/>
      <c r="QYR377" s="3"/>
      <c r="QYS377" s="3"/>
      <c r="QYT377" s="3"/>
      <c r="QYU377" s="3"/>
      <c r="QYV377" s="3"/>
      <c r="QYW377" s="3"/>
      <c r="QYX377" s="3"/>
      <c r="QYY377" s="3"/>
      <c r="QYZ377" s="3"/>
      <c r="QZA377" s="3"/>
      <c r="QZB377" s="3"/>
      <c r="QZC377" s="3"/>
      <c r="QZD377" s="3"/>
      <c r="QZE377" s="3"/>
      <c r="QZF377" s="3"/>
      <c r="QZG377" s="3"/>
      <c r="QZH377" s="3"/>
      <c r="QZI377" s="3"/>
      <c r="QZJ377" s="3"/>
      <c r="QZK377" s="3"/>
      <c r="QZL377" s="3"/>
      <c r="QZM377" s="3"/>
      <c r="QZN377" s="3"/>
      <c r="QZO377" s="3"/>
      <c r="QZP377" s="3"/>
      <c r="QZQ377" s="3"/>
      <c r="QZR377" s="3"/>
      <c r="QZS377" s="3"/>
      <c r="QZT377" s="3"/>
      <c r="QZU377" s="3"/>
      <c r="QZV377" s="3"/>
      <c r="QZW377" s="3"/>
      <c r="QZX377" s="3"/>
      <c r="QZY377" s="3"/>
      <c r="QZZ377" s="3"/>
      <c r="RAA377" s="3"/>
      <c r="RAB377" s="3"/>
      <c r="RAC377" s="3"/>
      <c r="RAD377" s="3"/>
      <c r="RAE377" s="3"/>
      <c r="RAF377" s="3"/>
      <c r="RAG377" s="3"/>
      <c r="RAH377" s="3"/>
      <c r="RAI377" s="3"/>
      <c r="RAJ377" s="3"/>
      <c r="RAK377" s="3"/>
      <c r="RAL377" s="3"/>
      <c r="RAM377" s="3"/>
      <c r="RAN377" s="3"/>
      <c r="RAO377" s="3"/>
      <c r="RAP377" s="3"/>
      <c r="RAQ377" s="3"/>
      <c r="RAR377" s="3"/>
      <c r="RAS377" s="3"/>
      <c r="RAT377" s="3"/>
      <c r="RAU377" s="3"/>
      <c r="RAV377" s="3"/>
      <c r="RAW377" s="3"/>
      <c r="RAX377" s="3"/>
      <c r="RAY377" s="3"/>
      <c r="RAZ377" s="3"/>
      <c r="RBA377" s="3"/>
      <c r="RBB377" s="3"/>
      <c r="RBC377" s="3"/>
      <c r="RBD377" s="3"/>
      <c r="RBE377" s="3"/>
      <c r="RBF377" s="3"/>
      <c r="RBG377" s="3"/>
      <c r="RBH377" s="3"/>
      <c r="RBI377" s="3"/>
      <c r="RBJ377" s="3"/>
      <c r="RBK377" s="3"/>
      <c r="RBL377" s="3"/>
      <c r="RBM377" s="3"/>
      <c r="RBN377" s="3"/>
      <c r="RBO377" s="3"/>
      <c r="RBP377" s="3"/>
      <c r="RBQ377" s="3"/>
      <c r="RBR377" s="3"/>
      <c r="RBS377" s="3"/>
      <c r="RBT377" s="3"/>
      <c r="RBU377" s="3"/>
      <c r="RBV377" s="3"/>
      <c r="RBW377" s="3"/>
      <c r="RBX377" s="3"/>
      <c r="RBY377" s="3"/>
      <c r="RBZ377" s="3"/>
      <c r="RCA377" s="3"/>
      <c r="RCB377" s="3"/>
      <c r="RCC377" s="3"/>
      <c r="RCD377" s="3"/>
      <c r="RCE377" s="3"/>
      <c r="RCF377" s="3"/>
      <c r="RCG377" s="3"/>
      <c r="RCH377" s="3"/>
      <c r="RCI377" s="3"/>
      <c r="RCJ377" s="3"/>
      <c r="RCK377" s="3"/>
      <c r="RCL377" s="3"/>
      <c r="RCM377" s="3"/>
      <c r="RCN377" s="3"/>
      <c r="RCO377" s="3"/>
      <c r="RCP377" s="3"/>
      <c r="RCQ377" s="3"/>
      <c r="RCR377" s="3"/>
      <c r="RCS377" s="3"/>
      <c r="RCT377" s="3"/>
      <c r="RCU377" s="3"/>
      <c r="RCV377" s="3"/>
      <c r="RCW377" s="3"/>
      <c r="RCX377" s="3"/>
      <c r="RCY377" s="3"/>
      <c r="RCZ377" s="3"/>
      <c r="RDA377" s="3"/>
      <c r="RDB377" s="3"/>
      <c r="RDC377" s="3"/>
      <c r="RDD377" s="3"/>
      <c r="RDE377" s="3"/>
      <c r="RDF377" s="3"/>
      <c r="RDG377" s="3"/>
      <c r="RDH377" s="3"/>
      <c r="RDI377" s="3"/>
      <c r="RDJ377" s="3"/>
      <c r="RDK377" s="3"/>
      <c r="RDL377" s="3"/>
      <c r="RDM377" s="3"/>
      <c r="RDN377" s="3"/>
      <c r="RDO377" s="3"/>
      <c r="RDP377" s="3"/>
      <c r="RDQ377" s="3"/>
      <c r="RDR377" s="3"/>
      <c r="RDS377" s="3"/>
      <c r="RDT377" s="3"/>
      <c r="RDU377" s="3"/>
      <c r="RDV377" s="3"/>
      <c r="RDW377" s="3"/>
      <c r="RDX377" s="3"/>
      <c r="RDY377" s="3"/>
      <c r="RDZ377" s="3"/>
      <c r="REA377" s="3"/>
      <c r="REB377" s="3"/>
      <c r="REC377" s="3"/>
      <c r="RED377" s="3"/>
      <c r="REE377" s="3"/>
      <c r="REF377" s="3"/>
      <c r="REG377" s="3"/>
      <c r="REH377" s="3"/>
      <c r="REI377" s="3"/>
      <c r="REJ377" s="3"/>
      <c r="REK377" s="3"/>
      <c r="REL377" s="3"/>
      <c r="REM377" s="3"/>
      <c r="REN377" s="3"/>
      <c r="REO377" s="3"/>
      <c r="REP377" s="3"/>
      <c r="REQ377" s="3"/>
      <c r="RER377" s="3"/>
      <c r="RES377" s="3"/>
      <c r="RET377" s="3"/>
      <c r="REU377" s="3"/>
      <c r="REV377" s="3"/>
      <c r="REW377" s="3"/>
      <c r="REX377" s="3"/>
      <c r="REY377" s="3"/>
      <c r="REZ377" s="3"/>
      <c r="RFA377" s="3"/>
      <c r="RFB377" s="3"/>
      <c r="RFC377" s="3"/>
      <c r="RFD377" s="3"/>
      <c r="RFE377" s="3"/>
      <c r="RFF377" s="3"/>
      <c r="RFG377" s="3"/>
      <c r="RFH377" s="3"/>
      <c r="RFI377" s="3"/>
      <c r="RFJ377" s="3"/>
      <c r="RFK377" s="3"/>
      <c r="RFL377" s="3"/>
      <c r="RFM377" s="3"/>
      <c r="RFN377" s="3"/>
      <c r="RFO377" s="3"/>
      <c r="RFP377" s="3"/>
      <c r="RFQ377" s="3"/>
      <c r="RFR377" s="3"/>
      <c r="RFS377" s="3"/>
      <c r="RFT377" s="3"/>
      <c r="RFU377" s="3"/>
      <c r="RFV377" s="3"/>
      <c r="RFW377" s="3"/>
      <c r="RFX377" s="3"/>
      <c r="RFY377" s="3"/>
      <c r="RFZ377" s="3"/>
      <c r="RGA377" s="3"/>
      <c r="RGB377" s="3"/>
      <c r="RGC377" s="3"/>
      <c r="RGD377" s="3"/>
      <c r="RGE377" s="3"/>
      <c r="RGF377" s="3"/>
      <c r="RGG377" s="3"/>
      <c r="RGH377" s="3"/>
      <c r="RGI377" s="3"/>
      <c r="RGJ377" s="3"/>
      <c r="RGK377" s="3"/>
      <c r="RGL377" s="3"/>
      <c r="RGM377" s="3"/>
      <c r="RGN377" s="3"/>
      <c r="RGO377" s="3"/>
      <c r="RGP377" s="3"/>
      <c r="RGQ377" s="3"/>
      <c r="RGR377" s="3"/>
      <c r="RGS377" s="3"/>
      <c r="RGT377" s="3"/>
      <c r="RGU377" s="3"/>
      <c r="RGV377" s="3"/>
      <c r="RGW377" s="3"/>
      <c r="RGX377" s="3"/>
      <c r="RGY377" s="3"/>
      <c r="RGZ377" s="3"/>
      <c r="RHA377" s="3"/>
      <c r="RHB377" s="3"/>
      <c r="RHC377" s="3"/>
      <c r="RHD377" s="3"/>
      <c r="RHE377" s="3"/>
      <c r="RHF377" s="3"/>
      <c r="RHG377" s="3"/>
      <c r="RHH377" s="3"/>
      <c r="RHI377" s="3"/>
      <c r="RHJ377" s="3"/>
      <c r="RHK377" s="3"/>
      <c r="RHL377" s="3"/>
      <c r="RHM377" s="3"/>
      <c r="RHN377" s="3"/>
      <c r="RHO377" s="3"/>
      <c r="RHP377" s="3"/>
      <c r="RHQ377" s="3"/>
      <c r="RHR377" s="3"/>
      <c r="RHS377" s="3"/>
      <c r="RHT377" s="3"/>
      <c r="RHU377" s="3"/>
      <c r="RHV377" s="3"/>
      <c r="RHW377" s="3"/>
      <c r="RHX377" s="3"/>
      <c r="RHY377" s="3"/>
      <c r="RHZ377" s="3"/>
      <c r="RIA377" s="3"/>
      <c r="RIB377" s="3"/>
      <c r="RIC377" s="3"/>
      <c r="RID377" s="3"/>
      <c r="RIE377" s="3"/>
      <c r="RIF377" s="3"/>
      <c r="RIG377" s="3"/>
      <c r="RIH377" s="3"/>
      <c r="RII377" s="3"/>
      <c r="RIJ377" s="3"/>
      <c r="RIK377" s="3"/>
      <c r="RIL377" s="3"/>
      <c r="RIM377" s="3"/>
      <c r="RIN377" s="3"/>
      <c r="RIO377" s="3"/>
      <c r="RIP377" s="3"/>
      <c r="RIQ377" s="3"/>
      <c r="RIR377" s="3"/>
      <c r="RIS377" s="3"/>
      <c r="RIT377" s="3"/>
      <c r="RIU377" s="3"/>
      <c r="RIV377" s="3"/>
      <c r="RIW377" s="3"/>
      <c r="RIX377" s="3"/>
      <c r="RIY377" s="3"/>
      <c r="RIZ377" s="3"/>
      <c r="RJA377" s="3"/>
      <c r="RJB377" s="3"/>
      <c r="RJC377" s="3"/>
      <c r="RJD377" s="3"/>
      <c r="RJE377" s="3"/>
      <c r="RJF377" s="3"/>
      <c r="RJG377" s="3"/>
      <c r="RJH377" s="3"/>
      <c r="RJI377" s="3"/>
      <c r="RJJ377" s="3"/>
      <c r="RJK377" s="3"/>
      <c r="RJL377" s="3"/>
      <c r="RJM377" s="3"/>
      <c r="RJN377" s="3"/>
      <c r="RJO377" s="3"/>
      <c r="RJP377" s="3"/>
      <c r="RJQ377" s="3"/>
      <c r="RJR377" s="3"/>
      <c r="RJS377" s="3"/>
      <c r="RJT377" s="3"/>
      <c r="RJU377" s="3"/>
      <c r="RJV377" s="3"/>
      <c r="RJW377" s="3"/>
      <c r="RJX377" s="3"/>
      <c r="RJY377" s="3"/>
      <c r="RJZ377" s="3"/>
      <c r="RKA377" s="3"/>
      <c r="RKB377" s="3"/>
      <c r="RKC377" s="3"/>
      <c r="RKD377" s="3"/>
      <c r="RKE377" s="3"/>
      <c r="RKF377" s="3"/>
      <c r="RKG377" s="3"/>
      <c r="RKH377" s="3"/>
      <c r="RKI377" s="3"/>
      <c r="RKJ377" s="3"/>
      <c r="RKK377" s="3"/>
      <c r="RKL377" s="3"/>
      <c r="RKM377" s="3"/>
      <c r="RKN377" s="3"/>
      <c r="RKO377" s="3"/>
      <c r="RKP377" s="3"/>
      <c r="RKQ377" s="3"/>
      <c r="RKR377" s="3"/>
      <c r="RKS377" s="3"/>
      <c r="RKT377" s="3"/>
      <c r="RKU377" s="3"/>
      <c r="RKV377" s="3"/>
      <c r="RKW377" s="3"/>
      <c r="RKX377" s="3"/>
      <c r="RKY377" s="3"/>
      <c r="RKZ377" s="3"/>
      <c r="RLA377" s="3"/>
      <c r="RLB377" s="3"/>
      <c r="RLC377" s="3"/>
      <c r="RLD377" s="3"/>
      <c r="RLE377" s="3"/>
      <c r="RLF377" s="3"/>
      <c r="RLG377" s="3"/>
      <c r="RLH377" s="3"/>
      <c r="RLI377" s="3"/>
      <c r="RLJ377" s="3"/>
      <c r="RLK377" s="3"/>
      <c r="RLL377" s="3"/>
      <c r="RLM377" s="3"/>
      <c r="RLN377" s="3"/>
      <c r="RLO377" s="3"/>
      <c r="RLP377" s="3"/>
      <c r="RLQ377" s="3"/>
      <c r="RLR377" s="3"/>
      <c r="RLS377" s="3"/>
      <c r="RLT377" s="3"/>
      <c r="RLU377" s="3"/>
      <c r="RLV377" s="3"/>
      <c r="RLW377" s="3"/>
      <c r="RLX377" s="3"/>
      <c r="RLY377" s="3"/>
      <c r="RLZ377" s="3"/>
      <c r="RMA377" s="3"/>
      <c r="RMB377" s="3"/>
      <c r="RMC377" s="3"/>
      <c r="RMD377" s="3"/>
      <c r="RME377" s="3"/>
      <c r="RMF377" s="3"/>
      <c r="RMG377" s="3"/>
      <c r="RMH377" s="3"/>
      <c r="RMI377" s="3"/>
      <c r="RMJ377" s="3"/>
      <c r="RMK377" s="3"/>
      <c r="RML377" s="3"/>
      <c r="RMM377" s="3"/>
      <c r="RMN377" s="3"/>
      <c r="RMO377" s="3"/>
      <c r="RMP377" s="3"/>
      <c r="RMQ377" s="3"/>
      <c r="RMR377" s="3"/>
      <c r="RMS377" s="3"/>
      <c r="RMT377" s="3"/>
      <c r="RMU377" s="3"/>
      <c r="RMV377" s="3"/>
      <c r="RMW377" s="3"/>
      <c r="RMX377" s="3"/>
      <c r="RMY377" s="3"/>
      <c r="RMZ377" s="3"/>
      <c r="RNA377" s="3"/>
      <c r="RNB377" s="3"/>
      <c r="RNC377" s="3"/>
      <c r="RND377" s="3"/>
      <c r="RNE377" s="3"/>
      <c r="RNF377" s="3"/>
      <c r="RNG377" s="3"/>
      <c r="RNH377" s="3"/>
      <c r="RNI377" s="3"/>
      <c r="RNJ377" s="3"/>
      <c r="RNK377" s="3"/>
      <c r="RNL377" s="3"/>
      <c r="RNM377" s="3"/>
      <c r="RNN377" s="3"/>
      <c r="RNO377" s="3"/>
      <c r="RNP377" s="3"/>
      <c r="RNQ377" s="3"/>
      <c r="RNR377" s="3"/>
      <c r="RNS377" s="3"/>
      <c r="RNT377" s="3"/>
      <c r="RNU377" s="3"/>
      <c r="RNV377" s="3"/>
      <c r="RNW377" s="3"/>
      <c r="RNX377" s="3"/>
      <c r="RNY377" s="3"/>
      <c r="RNZ377" s="3"/>
      <c r="ROA377" s="3"/>
      <c r="ROB377" s="3"/>
      <c r="ROC377" s="3"/>
      <c r="ROD377" s="3"/>
      <c r="ROE377" s="3"/>
      <c r="ROF377" s="3"/>
      <c r="ROG377" s="3"/>
      <c r="ROH377" s="3"/>
      <c r="ROI377" s="3"/>
      <c r="ROJ377" s="3"/>
      <c r="ROK377" s="3"/>
      <c r="ROL377" s="3"/>
      <c r="ROM377" s="3"/>
      <c r="RON377" s="3"/>
      <c r="ROO377" s="3"/>
      <c r="ROP377" s="3"/>
      <c r="ROQ377" s="3"/>
      <c r="ROR377" s="3"/>
      <c r="ROS377" s="3"/>
      <c r="ROT377" s="3"/>
      <c r="ROU377" s="3"/>
      <c r="ROV377" s="3"/>
      <c r="ROW377" s="3"/>
      <c r="ROX377" s="3"/>
      <c r="ROY377" s="3"/>
      <c r="ROZ377" s="3"/>
      <c r="RPA377" s="3"/>
      <c r="RPB377" s="3"/>
      <c r="RPC377" s="3"/>
      <c r="RPD377" s="3"/>
      <c r="RPE377" s="3"/>
      <c r="RPF377" s="3"/>
      <c r="RPG377" s="3"/>
      <c r="RPH377" s="3"/>
      <c r="RPI377" s="3"/>
      <c r="RPJ377" s="3"/>
      <c r="RPK377" s="3"/>
      <c r="RPL377" s="3"/>
      <c r="RPM377" s="3"/>
      <c r="RPN377" s="3"/>
      <c r="RPO377" s="3"/>
      <c r="RPP377" s="3"/>
      <c r="RPQ377" s="3"/>
      <c r="RPR377" s="3"/>
      <c r="RPS377" s="3"/>
      <c r="RPT377" s="3"/>
      <c r="RPU377" s="3"/>
      <c r="RPV377" s="3"/>
      <c r="RPW377" s="3"/>
      <c r="RPX377" s="3"/>
      <c r="RPY377" s="3"/>
      <c r="RPZ377" s="3"/>
      <c r="RQA377" s="3"/>
      <c r="RQB377" s="3"/>
      <c r="RQC377" s="3"/>
      <c r="RQD377" s="3"/>
      <c r="RQE377" s="3"/>
      <c r="RQF377" s="3"/>
      <c r="RQG377" s="3"/>
      <c r="RQH377" s="3"/>
      <c r="RQI377" s="3"/>
      <c r="RQJ377" s="3"/>
      <c r="RQK377" s="3"/>
      <c r="RQL377" s="3"/>
      <c r="RQM377" s="3"/>
      <c r="RQN377" s="3"/>
      <c r="RQO377" s="3"/>
      <c r="RQP377" s="3"/>
      <c r="RQQ377" s="3"/>
      <c r="RQR377" s="3"/>
      <c r="RQS377" s="3"/>
      <c r="RQT377" s="3"/>
      <c r="RQU377" s="3"/>
      <c r="RQV377" s="3"/>
      <c r="RQW377" s="3"/>
      <c r="RQX377" s="3"/>
      <c r="RQY377" s="3"/>
      <c r="RQZ377" s="3"/>
      <c r="RRA377" s="3"/>
      <c r="RRB377" s="3"/>
      <c r="RRC377" s="3"/>
      <c r="RRD377" s="3"/>
      <c r="RRE377" s="3"/>
      <c r="RRF377" s="3"/>
      <c r="RRG377" s="3"/>
      <c r="RRH377" s="3"/>
      <c r="RRI377" s="3"/>
      <c r="RRJ377" s="3"/>
      <c r="RRK377" s="3"/>
      <c r="RRL377" s="3"/>
      <c r="RRM377" s="3"/>
      <c r="RRN377" s="3"/>
      <c r="RRO377" s="3"/>
      <c r="RRP377" s="3"/>
      <c r="RRQ377" s="3"/>
      <c r="RRR377" s="3"/>
      <c r="RRS377" s="3"/>
      <c r="RRT377" s="3"/>
      <c r="RRU377" s="3"/>
      <c r="RRV377" s="3"/>
      <c r="RRW377" s="3"/>
      <c r="RRX377" s="3"/>
      <c r="RRY377" s="3"/>
      <c r="RRZ377" s="3"/>
      <c r="RSA377" s="3"/>
      <c r="RSB377" s="3"/>
      <c r="RSC377" s="3"/>
      <c r="RSD377" s="3"/>
      <c r="RSE377" s="3"/>
      <c r="RSF377" s="3"/>
      <c r="RSG377" s="3"/>
      <c r="RSH377" s="3"/>
      <c r="RSI377" s="3"/>
      <c r="RSJ377" s="3"/>
      <c r="RSK377" s="3"/>
      <c r="RSL377" s="3"/>
      <c r="RSM377" s="3"/>
      <c r="RSN377" s="3"/>
      <c r="RSO377" s="3"/>
      <c r="RSP377" s="3"/>
      <c r="RSQ377" s="3"/>
      <c r="RSR377" s="3"/>
      <c r="RSS377" s="3"/>
      <c r="RST377" s="3"/>
      <c r="RSU377" s="3"/>
      <c r="RSV377" s="3"/>
      <c r="RSW377" s="3"/>
      <c r="RSX377" s="3"/>
      <c r="RSY377" s="3"/>
      <c r="RSZ377" s="3"/>
      <c r="RTA377" s="3"/>
      <c r="RTB377" s="3"/>
      <c r="RTC377" s="3"/>
      <c r="RTD377" s="3"/>
      <c r="RTE377" s="3"/>
      <c r="RTF377" s="3"/>
      <c r="RTG377" s="3"/>
      <c r="RTH377" s="3"/>
      <c r="RTI377" s="3"/>
      <c r="RTJ377" s="3"/>
      <c r="RTK377" s="3"/>
      <c r="RTL377" s="3"/>
      <c r="RTM377" s="3"/>
      <c r="RTN377" s="3"/>
      <c r="RTO377" s="3"/>
      <c r="RTP377" s="3"/>
      <c r="RTQ377" s="3"/>
      <c r="RTR377" s="3"/>
      <c r="RTS377" s="3"/>
      <c r="RTT377" s="3"/>
      <c r="RTU377" s="3"/>
      <c r="RTV377" s="3"/>
      <c r="RTW377" s="3"/>
      <c r="RTX377" s="3"/>
      <c r="RTY377" s="3"/>
      <c r="RTZ377" s="3"/>
      <c r="RUA377" s="3"/>
      <c r="RUB377" s="3"/>
      <c r="RUC377" s="3"/>
      <c r="RUD377" s="3"/>
      <c r="RUE377" s="3"/>
      <c r="RUF377" s="3"/>
      <c r="RUG377" s="3"/>
      <c r="RUH377" s="3"/>
      <c r="RUI377" s="3"/>
      <c r="RUJ377" s="3"/>
      <c r="RUK377" s="3"/>
      <c r="RUL377" s="3"/>
      <c r="RUM377" s="3"/>
      <c r="RUN377" s="3"/>
      <c r="RUO377" s="3"/>
      <c r="RUP377" s="3"/>
      <c r="RUQ377" s="3"/>
      <c r="RUR377" s="3"/>
      <c r="RUS377" s="3"/>
      <c r="RUT377" s="3"/>
      <c r="RUU377" s="3"/>
      <c r="RUV377" s="3"/>
      <c r="RUW377" s="3"/>
      <c r="RUX377" s="3"/>
      <c r="RUY377" s="3"/>
      <c r="RUZ377" s="3"/>
      <c r="RVA377" s="3"/>
      <c r="RVB377" s="3"/>
      <c r="RVC377" s="3"/>
      <c r="RVD377" s="3"/>
      <c r="RVE377" s="3"/>
      <c r="RVF377" s="3"/>
      <c r="RVG377" s="3"/>
      <c r="RVH377" s="3"/>
      <c r="RVI377" s="3"/>
      <c r="RVJ377" s="3"/>
      <c r="RVK377" s="3"/>
      <c r="RVL377" s="3"/>
      <c r="RVM377" s="3"/>
      <c r="RVN377" s="3"/>
      <c r="RVO377" s="3"/>
      <c r="RVP377" s="3"/>
      <c r="RVQ377" s="3"/>
      <c r="RVR377" s="3"/>
      <c r="RVS377" s="3"/>
      <c r="RVT377" s="3"/>
      <c r="RVU377" s="3"/>
      <c r="RVV377" s="3"/>
      <c r="RVW377" s="3"/>
      <c r="RVX377" s="3"/>
      <c r="RVY377" s="3"/>
      <c r="RVZ377" s="3"/>
      <c r="RWA377" s="3"/>
      <c r="RWB377" s="3"/>
      <c r="RWC377" s="3"/>
      <c r="RWD377" s="3"/>
      <c r="RWE377" s="3"/>
      <c r="RWF377" s="3"/>
      <c r="RWG377" s="3"/>
      <c r="RWH377" s="3"/>
      <c r="RWI377" s="3"/>
      <c r="RWJ377" s="3"/>
      <c r="RWK377" s="3"/>
      <c r="RWL377" s="3"/>
      <c r="RWM377" s="3"/>
      <c r="RWN377" s="3"/>
      <c r="RWO377" s="3"/>
      <c r="RWP377" s="3"/>
      <c r="RWQ377" s="3"/>
      <c r="RWR377" s="3"/>
      <c r="RWS377" s="3"/>
      <c r="RWT377" s="3"/>
      <c r="RWU377" s="3"/>
      <c r="RWV377" s="3"/>
      <c r="RWW377" s="3"/>
      <c r="RWX377" s="3"/>
      <c r="RWY377" s="3"/>
      <c r="RWZ377" s="3"/>
      <c r="RXA377" s="3"/>
      <c r="RXB377" s="3"/>
      <c r="RXC377" s="3"/>
      <c r="RXD377" s="3"/>
      <c r="RXE377" s="3"/>
      <c r="RXF377" s="3"/>
      <c r="RXG377" s="3"/>
      <c r="RXH377" s="3"/>
      <c r="RXI377" s="3"/>
      <c r="RXJ377" s="3"/>
      <c r="RXK377" s="3"/>
      <c r="RXL377" s="3"/>
      <c r="RXM377" s="3"/>
      <c r="RXN377" s="3"/>
      <c r="RXO377" s="3"/>
      <c r="RXP377" s="3"/>
      <c r="RXQ377" s="3"/>
      <c r="RXR377" s="3"/>
      <c r="RXS377" s="3"/>
      <c r="RXT377" s="3"/>
      <c r="RXU377" s="3"/>
      <c r="RXV377" s="3"/>
      <c r="RXW377" s="3"/>
      <c r="RXX377" s="3"/>
      <c r="RXY377" s="3"/>
      <c r="RXZ377" s="3"/>
      <c r="RYA377" s="3"/>
      <c r="RYB377" s="3"/>
      <c r="RYC377" s="3"/>
      <c r="RYD377" s="3"/>
      <c r="RYE377" s="3"/>
      <c r="RYF377" s="3"/>
      <c r="RYG377" s="3"/>
      <c r="RYH377" s="3"/>
      <c r="RYI377" s="3"/>
      <c r="RYJ377" s="3"/>
      <c r="RYK377" s="3"/>
      <c r="RYL377" s="3"/>
      <c r="RYM377" s="3"/>
      <c r="RYN377" s="3"/>
      <c r="RYO377" s="3"/>
      <c r="RYP377" s="3"/>
      <c r="RYQ377" s="3"/>
      <c r="RYR377" s="3"/>
      <c r="RYS377" s="3"/>
      <c r="RYT377" s="3"/>
      <c r="RYU377" s="3"/>
      <c r="RYV377" s="3"/>
      <c r="RYW377" s="3"/>
      <c r="RYX377" s="3"/>
      <c r="RYY377" s="3"/>
      <c r="RYZ377" s="3"/>
      <c r="RZA377" s="3"/>
      <c r="RZB377" s="3"/>
      <c r="RZC377" s="3"/>
      <c r="RZD377" s="3"/>
      <c r="RZE377" s="3"/>
      <c r="RZF377" s="3"/>
      <c r="RZG377" s="3"/>
      <c r="RZH377" s="3"/>
      <c r="RZI377" s="3"/>
      <c r="RZJ377" s="3"/>
      <c r="RZK377" s="3"/>
      <c r="RZL377" s="3"/>
      <c r="RZM377" s="3"/>
      <c r="RZN377" s="3"/>
      <c r="RZO377" s="3"/>
      <c r="RZP377" s="3"/>
      <c r="RZQ377" s="3"/>
      <c r="RZR377" s="3"/>
      <c r="RZS377" s="3"/>
      <c r="RZT377" s="3"/>
      <c r="RZU377" s="3"/>
      <c r="RZV377" s="3"/>
      <c r="RZW377" s="3"/>
      <c r="RZX377" s="3"/>
      <c r="RZY377" s="3"/>
      <c r="RZZ377" s="3"/>
      <c r="SAA377" s="3"/>
      <c r="SAB377" s="3"/>
      <c r="SAC377" s="3"/>
      <c r="SAD377" s="3"/>
      <c r="SAE377" s="3"/>
      <c r="SAF377" s="3"/>
      <c r="SAG377" s="3"/>
      <c r="SAH377" s="3"/>
      <c r="SAI377" s="3"/>
      <c r="SAJ377" s="3"/>
      <c r="SAK377" s="3"/>
      <c r="SAL377" s="3"/>
      <c r="SAM377" s="3"/>
      <c r="SAN377" s="3"/>
      <c r="SAO377" s="3"/>
      <c r="SAP377" s="3"/>
      <c r="SAQ377" s="3"/>
      <c r="SAR377" s="3"/>
      <c r="SAS377" s="3"/>
      <c r="SAT377" s="3"/>
      <c r="SAU377" s="3"/>
      <c r="SAV377" s="3"/>
      <c r="SAW377" s="3"/>
      <c r="SAX377" s="3"/>
      <c r="SAY377" s="3"/>
      <c r="SAZ377" s="3"/>
      <c r="SBA377" s="3"/>
      <c r="SBB377" s="3"/>
      <c r="SBC377" s="3"/>
      <c r="SBD377" s="3"/>
      <c r="SBE377" s="3"/>
      <c r="SBF377" s="3"/>
      <c r="SBG377" s="3"/>
      <c r="SBH377" s="3"/>
      <c r="SBI377" s="3"/>
      <c r="SBJ377" s="3"/>
      <c r="SBK377" s="3"/>
      <c r="SBL377" s="3"/>
      <c r="SBM377" s="3"/>
      <c r="SBN377" s="3"/>
      <c r="SBO377" s="3"/>
      <c r="SBP377" s="3"/>
      <c r="SBQ377" s="3"/>
      <c r="SBR377" s="3"/>
      <c r="SBS377" s="3"/>
      <c r="SBT377" s="3"/>
      <c r="SBU377" s="3"/>
      <c r="SBV377" s="3"/>
      <c r="SBW377" s="3"/>
      <c r="SBX377" s="3"/>
      <c r="SBY377" s="3"/>
      <c r="SBZ377" s="3"/>
      <c r="SCA377" s="3"/>
      <c r="SCB377" s="3"/>
      <c r="SCC377" s="3"/>
      <c r="SCD377" s="3"/>
      <c r="SCE377" s="3"/>
      <c r="SCF377" s="3"/>
      <c r="SCG377" s="3"/>
      <c r="SCH377" s="3"/>
      <c r="SCI377" s="3"/>
      <c r="SCJ377" s="3"/>
      <c r="SCK377" s="3"/>
      <c r="SCL377" s="3"/>
      <c r="SCM377" s="3"/>
      <c r="SCN377" s="3"/>
      <c r="SCO377" s="3"/>
      <c r="SCP377" s="3"/>
      <c r="SCQ377" s="3"/>
      <c r="SCR377" s="3"/>
      <c r="SCS377" s="3"/>
      <c r="SCT377" s="3"/>
      <c r="SCU377" s="3"/>
      <c r="SCV377" s="3"/>
      <c r="SCW377" s="3"/>
      <c r="SCX377" s="3"/>
      <c r="SCY377" s="3"/>
      <c r="SCZ377" s="3"/>
      <c r="SDA377" s="3"/>
      <c r="SDB377" s="3"/>
      <c r="SDC377" s="3"/>
      <c r="SDD377" s="3"/>
      <c r="SDE377" s="3"/>
      <c r="SDF377" s="3"/>
      <c r="SDG377" s="3"/>
      <c r="SDH377" s="3"/>
      <c r="SDI377" s="3"/>
      <c r="SDJ377" s="3"/>
      <c r="SDK377" s="3"/>
      <c r="SDL377" s="3"/>
      <c r="SDM377" s="3"/>
      <c r="SDN377" s="3"/>
      <c r="SDO377" s="3"/>
      <c r="SDP377" s="3"/>
      <c r="SDQ377" s="3"/>
      <c r="SDR377" s="3"/>
      <c r="SDS377" s="3"/>
      <c r="SDT377" s="3"/>
      <c r="SDU377" s="3"/>
      <c r="SDV377" s="3"/>
      <c r="SDW377" s="3"/>
      <c r="SDX377" s="3"/>
      <c r="SDY377" s="3"/>
      <c r="SDZ377" s="3"/>
      <c r="SEA377" s="3"/>
      <c r="SEB377" s="3"/>
      <c r="SEC377" s="3"/>
      <c r="SED377" s="3"/>
      <c r="SEE377" s="3"/>
      <c r="SEF377" s="3"/>
      <c r="SEG377" s="3"/>
      <c r="SEH377" s="3"/>
      <c r="SEI377" s="3"/>
      <c r="SEJ377" s="3"/>
      <c r="SEK377" s="3"/>
      <c r="SEL377" s="3"/>
      <c r="SEM377" s="3"/>
      <c r="SEN377" s="3"/>
      <c r="SEO377" s="3"/>
      <c r="SEP377" s="3"/>
      <c r="SEQ377" s="3"/>
      <c r="SER377" s="3"/>
      <c r="SES377" s="3"/>
      <c r="SET377" s="3"/>
      <c r="SEU377" s="3"/>
      <c r="SEV377" s="3"/>
      <c r="SEW377" s="3"/>
      <c r="SEX377" s="3"/>
      <c r="SEY377" s="3"/>
      <c r="SEZ377" s="3"/>
      <c r="SFA377" s="3"/>
      <c r="SFB377" s="3"/>
      <c r="SFC377" s="3"/>
      <c r="SFD377" s="3"/>
      <c r="SFE377" s="3"/>
      <c r="SFF377" s="3"/>
      <c r="SFG377" s="3"/>
      <c r="SFH377" s="3"/>
      <c r="SFI377" s="3"/>
      <c r="SFJ377" s="3"/>
      <c r="SFK377" s="3"/>
      <c r="SFL377" s="3"/>
      <c r="SFM377" s="3"/>
      <c r="SFN377" s="3"/>
      <c r="SFO377" s="3"/>
      <c r="SFP377" s="3"/>
      <c r="SFQ377" s="3"/>
      <c r="SFR377" s="3"/>
      <c r="SFS377" s="3"/>
      <c r="SFT377" s="3"/>
      <c r="SFU377" s="3"/>
      <c r="SFV377" s="3"/>
      <c r="SFW377" s="3"/>
      <c r="SFX377" s="3"/>
      <c r="SFY377" s="3"/>
      <c r="SFZ377" s="3"/>
      <c r="SGA377" s="3"/>
      <c r="SGB377" s="3"/>
      <c r="SGC377" s="3"/>
      <c r="SGD377" s="3"/>
      <c r="SGE377" s="3"/>
      <c r="SGF377" s="3"/>
      <c r="SGG377" s="3"/>
      <c r="SGH377" s="3"/>
      <c r="SGI377" s="3"/>
      <c r="SGJ377" s="3"/>
      <c r="SGK377" s="3"/>
      <c r="SGL377" s="3"/>
      <c r="SGM377" s="3"/>
      <c r="SGN377" s="3"/>
      <c r="SGO377" s="3"/>
      <c r="SGP377" s="3"/>
      <c r="SGQ377" s="3"/>
      <c r="SGR377" s="3"/>
      <c r="SGS377" s="3"/>
      <c r="SGT377" s="3"/>
      <c r="SGU377" s="3"/>
      <c r="SGV377" s="3"/>
      <c r="SGW377" s="3"/>
      <c r="SGX377" s="3"/>
      <c r="SGY377" s="3"/>
      <c r="SGZ377" s="3"/>
      <c r="SHA377" s="3"/>
      <c r="SHB377" s="3"/>
      <c r="SHC377" s="3"/>
      <c r="SHD377" s="3"/>
      <c r="SHE377" s="3"/>
      <c r="SHF377" s="3"/>
      <c r="SHG377" s="3"/>
      <c r="SHH377" s="3"/>
      <c r="SHI377" s="3"/>
      <c r="SHJ377" s="3"/>
      <c r="SHK377" s="3"/>
      <c r="SHL377" s="3"/>
      <c r="SHM377" s="3"/>
      <c r="SHN377" s="3"/>
      <c r="SHO377" s="3"/>
      <c r="SHP377" s="3"/>
      <c r="SHQ377" s="3"/>
      <c r="SHR377" s="3"/>
      <c r="SHS377" s="3"/>
      <c r="SHT377" s="3"/>
      <c r="SHU377" s="3"/>
      <c r="SHV377" s="3"/>
      <c r="SHW377" s="3"/>
      <c r="SHX377" s="3"/>
      <c r="SHY377" s="3"/>
      <c r="SHZ377" s="3"/>
      <c r="SIA377" s="3"/>
      <c r="SIB377" s="3"/>
      <c r="SIC377" s="3"/>
      <c r="SID377" s="3"/>
      <c r="SIE377" s="3"/>
      <c r="SIF377" s="3"/>
      <c r="SIG377" s="3"/>
      <c r="SIH377" s="3"/>
      <c r="SII377" s="3"/>
      <c r="SIJ377" s="3"/>
      <c r="SIK377" s="3"/>
      <c r="SIL377" s="3"/>
      <c r="SIM377" s="3"/>
      <c r="SIN377" s="3"/>
      <c r="SIO377" s="3"/>
      <c r="SIP377" s="3"/>
      <c r="SIQ377" s="3"/>
      <c r="SIR377" s="3"/>
      <c r="SIS377" s="3"/>
      <c r="SIT377" s="3"/>
      <c r="SIU377" s="3"/>
      <c r="SIV377" s="3"/>
      <c r="SIW377" s="3"/>
      <c r="SIX377" s="3"/>
      <c r="SIY377" s="3"/>
      <c r="SIZ377" s="3"/>
      <c r="SJA377" s="3"/>
      <c r="SJB377" s="3"/>
      <c r="SJC377" s="3"/>
      <c r="SJD377" s="3"/>
      <c r="SJE377" s="3"/>
      <c r="SJF377" s="3"/>
      <c r="SJG377" s="3"/>
      <c r="SJH377" s="3"/>
      <c r="SJI377" s="3"/>
      <c r="SJJ377" s="3"/>
      <c r="SJK377" s="3"/>
      <c r="SJL377" s="3"/>
      <c r="SJM377" s="3"/>
      <c r="SJN377" s="3"/>
      <c r="SJO377" s="3"/>
      <c r="SJP377" s="3"/>
      <c r="SJQ377" s="3"/>
      <c r="SJR377" s="3"/>
      <c r="SJS377" s="3"/>
      <c r="SJT377" s="3"/>
      <c r="SJU377" s="3"/>
      <c r="SJV377" s="3"/>
      <c r="SJW377" s="3"/>
      <c r="SJX377" s="3"/>
      <c r="SJY377" s="3"/>
      <c r="SJZ377" s="3"/>
      <c r="SKA377" s="3"/>
      <c r="SKB377" s="3"/>
      <c r="SKC377" s="3"/>
      <c r="SKD377" s="3"/>
      <c r="SKE377" s="3"/>
      <c r="SKF377" s="3"/>
      <c r="SKG377" s="3"/>
      <c r="SKH377" s="3"/>
      <c r="SKI377" s="3"/>
      <c r="SKJ377" s="3"/>
      <c r="SKK377" s="3"/>
      <c r="SKL377" s="3"/>
      <c r="SKM377" s="3"/>
      <c r="SKN377" s="3"/>
      <c r="SKO377" s="3"/>
      <c r="SKP377" s="3"/>
      <c r="SKQ377" s="3"/>
      <c r="SKR377" s="3"/>
      <c r="SKS377" s="3"/>
      <c r="SKT377" s="3"/>
      <c r="SKU377" s="3"/>
      <c r="SKV377" s="3"/>
      <c r="SKW377" s="3"/>
      <c r="SKX377" s="3"/>
      <c r="SKY377" s="3"/>
      <c r="SKZ377" s="3"/>
      <c r="SLA377" s="3"/>
      <c r="SLB377" s="3"/>
      <c r="SLC377" s="3"/>
      <c r="SLD377" s="3"/>
      <c r="SLE377" s="3"/>
      <c r="SLF377" s="3"/>
      <c r="SLG377" s="3"/>
      <c r="SLH377" s="3"/>
      <c r="SLI377" s="3"/>
      <c r="SLJ377" s="3"/>
      <c r="SLK377" s="3"/>
      <c r="SLL377" s="3"/>
      <c r="SLM377" s="3"/>
      <c r="SLN377" s="3"/>
      <c r="SLO377" s="3"/>
      <c r="SLP377" s="3"/>
      <c r="SLQ377" s="3"/>
      <c r="SLR377" s="3"/>
      <c r="SLS377" s="3"/>
      <c r="SLT377" s="3"/>
      <c r="SLU377" s="3"/>
      <c r="SLV377" s="3"/>
      <c r="SLW377" s="3"/>
      <c r="SLX377" s="3"/>
      <c r="SLY377" s="3"/>
      <c r="SLZ377" s="3"/>
      <c r="SMA377" s="3"/>
      <c r="SMB377" s="3"/>
      <c r="SMC377" s="3"/>
      <c r="SMD377" s="3"/>
      <c r="SME377" s="3"/>
      <c r="SMF377" s="3"/>
      <c r="SMG377" s="3"/>
      <c r="SMH377" s="3"/>
      <c r="SMI377" s="3"/>
      <c r="SMJ377" s="3"/>
      <c r="SMK377" s="3"/>
      <c r="SML377" s="3"/>
      <c r="SMM377" s="3"/>
      <c r="SMN377" s="3"/>
      <c r="SMO377" s="3"/>
      <c r="SMP377" s="3"/>
      <c r="SMQ377" s="3"/>
      <c r="SMR377" s="3"/>
      <c r="SMS377" s="3"/>
      <c r="SMT377" s="3"/>
      <c r="SMU377" s="3"/>
      <c r="SMV377" s="3"/>
      <c r="SMW377" s="3"/>
      <c r="SMX377" s="3"/>
      <c r="SMY377" s="3"/>
      <c r="SMZ377" s="3"/>
      <c r="SNA377" s="3"/>
      <c r="SNB377" s="3"/>
      <c r="SNC377" s="3"/>
      <c r="SND377" s="3"/>
      <c r="SNE377" s="3"/>
      <c r="SNF377" s="3"/>
      <c r="SNG377" s="3"/>
      <c r="SNH377" s="3"/>
      <c r="SNI377" s="3"/>
      <c r="SNJ377" s="3"/>
      <c r="SNK377" s="3"/>
      <c r="SNL377" s="3"/>
      <c r="SNM377" s="3"/>
      <c r="SNN377" s="3"/>
      <c r="SNO377" s="3"/>
      <c r="SNP377" s="3"/>
      <c r="SNQ377" s="3"/>
      <c r="SNR377" s="3"/>
      <c r="SNS377" s="3"/>
      <c r="SNT377" s="3"/>
      <c r="SNU377" s="3"/>
      <c r="SNV377" s="3"/>
      <c r="SNW377" s="3"/>
      <c r="SNX377" s="3"/>
      <c r="SNY377" s="3"/>
      <c r="SNZ377" s="3"/>
      <c r="SOA377" s="3"/>
      <c r="SOB377" s="3"/>
      <c r="SOC377" s="3"/>
      <c r="SOD377" s="3"/>
      <c r="SOE377" s="3"/>
      <c r="SOF377" s="3"/>
      <c r="SOG377" s="3"/>
      <c r="SOH377" s="3"/>
      <c r="SOI377" s="3"/>
      <c r="SOJ377" s="3"/>
      <c r="SOK377" s="3"/>
      <c r="SOL377" s="3"/>
      <c r="SOM377" s="3"/>
      <c r="SON377" s="3"/>
      <c r="SOO377" s="3"/>
      <c r="SOP377" s="3"/>
      <c r="SOQ377" s="3"/>
      <c r="SOR377" s="3"/>
      <c r="SOS377" s="3"/>
      <c r="SOT377" s="3"/>
      <c r="SOU377" s="3"/>
      <c r="SOV377" s="3"/>
      <c r="SOW377" s="3"/>
      <c r="SOX377" s="3"/>
      <c r="SOY377" s="3"/>
      <c r="SOZ377" s="3"/>
      <c r="SPA377" s="3"/>
      <c r="SPB377" s="3"/>
      <c r="SPC377" s="3"/>
      <c r="SPD377" s="3"/>
      <c r="SPE377" s="3"/>
      <c r="SPF377" s="3"/>
      <c r="SPG377" s="3"/>
      <c r="SPH377" s="3"/>
      <c r="SPI377" s="3"/>
      <c r="SPJ377" s="3"/>
      <c r="SPK377" s="3"/>
      <c r="SPL377" s="3"/>
      <c r="SPM377" s="3"/>
      <c r="SPN377" s="3"/>
      <c r="SPO377" s="3"/>
      <c r="SPP377" s="3"/>
      <c r="SPQ377" s="3"/>
      <c r="SPR377" s="3"/>
      <c r="SPS377" s="3"/>
      <c r="SPT377" s="3"/>
      <c r="SPU377" s="3"/>
      <c r="SPV377" s="3"/>
      <c r="SPW377" s="3"/>
      <c r="SPX377" s="3"/>
      <c r="SPY377" s="3"/>
      <c r="SPZ377" s="3"/>
      <c r="SQA377" s="3"/>
      <c r="SQB377" s="3"/>
      <c r="SQC377" s="3"/>
      <c r="SQD377" s="3"/>
      <c r="SQE377" s="3"/>
      <c r="SQF377" s="3"/>
      <c r="SQG377" s="3"/>
      <c r="SQH377" s="3"/>
      <c r="SQI377" s="3"/>
      <c r="SQJ377" s="3"/>
      <c r="SQK377" s="3"/>
      <c r="SQL377" s="3"/>
      <c r="SQM377" s="3"/>
      <c r="SQN377" s="3"/>
      <c r="SQO377" s="3"/>
      <c r="SQP377" s="3"/>
      <c r="SQQ377" s="3"/>
      <c r="SQR377" s="3"/>
      <c r="SQS377" s="3"/>
      <c r="SQT377" s="3"/>
      <c r="SQU377" s="3"/>
      <c r="SQV377" s="3"/>
      <c r="SQW377" s="3"/>
      <c r="SQX377" s="3"/>
      <c r="SQY377" s="3"/>
      <c r="SQZ377" s="3"/>
      <c r="SRA377" s="3"/>
      <c r="SRB377" s="3"/>
      <c r="SRC377" s="3"/>
      <c r="SRD377" s="3"/>
      <c r="SRE377" s="3"/>
      <c r="SRF377" s="3"/>
      <c r="SRG377" s="3"/>
      <c r="SRH377" s="3"/>
      <c r="SRI377" s="3"/>
      <c r="SRJ377" s="3"/>
      <c r="SRK377" s="3"/>
      <c r="SRL377" s="3"/>
      <c r="SRM377" s="3"/>
      <c r="SRN377" s="3"/>
      <c r="SRO377" s="3"/>
      <c r="SRP377" s="3"/>
      <c r="SRQ377" s="3"/>
      <c r="SRR377" s="3"/>
      <c r="SRS377" s="3"/>
      <c r="SRT377" s="3"/>
      <c r="SRU377" s="3"/>
      <c r="SRV377" s="3"/>
      <c r="SRW377" s="3"/>
      <c r="SRX377" s="3"/>
      <c r="SRY377" s="3"/>
      <c r="SRZ377" s="3"/>
      <c r="SSA377" s="3"/>
      <c r="SSB377" s="3"/>
      <c r="SSC377" s="3"/>
      <c r="SSD377" s="3"/>
      <c r="SSE377" s="3"/>
      <c r="SSF377" s="3"/>
      <c r="SSG377" s="3"/>
      <c r="SSH377" s="3"/>
      <c r="SSI377" s="3"/>
      <c r="SSJ377" s="3"/>
      <c r="SSK377" s="3"/>
      <c r="SSL377" s="3"/>
      <c r="SSM377" s="3"/>
      <c r="SSN377" s="3"/>
      <c r="SSO377" s="3"/>
      <c r="SSP377" s="3"/>
      <c r="SSQ377" s="3"/>
      <c r="SSR377" s="3"/>
      <c r="SSS377" s="3"/>
      <c r="SST377" s="3"/>
      <c r="SSU377" s="3"/>
      <c r="SSV377" s="3"/>
      <c r="SSW377" s="3"/>
      <c r="SSX377" s="3"/>
      <c r="SSY377" s="3"/>
      <c r="SSZ377" s="3"/>
      <c r="STA377" s="3"/>
      <c r="STB377" s="3"/>
      <c r="STC377" s="3"/>
      <c r="STD377" s="3"/>
      <c r="STE377" s="3"/>
      <c r="STF377" s="3"/>
      <c r="STG377" s="3"/>
      <c r="STH377" s="3"/>
      <c r="STI377" s="3"/>
      <c r="STJ377" s="3"/>
      <c r="STK377" s="3"/>
      <c r="STL377" s="3"/>
      <c r="STM377" s="3"/>
      <c r="STN377" s="3"/>
      <c r="STO377" s="3"/>
      <c r="STP377" s="3"/>
      <c r="STQ377" s="3"/>
      <c r="STR377" s="3"/>
      <c r="STS377" s="3"/>
      <c r="STT377" s="3"/>
      <c r="STU377" s="3"/>
      <c r="STV377" s="3"/>
      <c r="STW377" s="3"/>
      <c r="STX377" s="3"/>
      <c r="STY377" s="3"/>
      <c r="STZ377" s="3"/>
      <c r="SUA377" s="3"/>
      <c r="SUB377" s="3"/>
      <c r="SUC377" s="3"/>
      <c r="SUD377" s="3"/>
      <c r="SUE377" s="3"/>
      <c r="SUF377" s="3"/>
      <c r="SUG377" s="3"/>
      <c r="SUH377" s="3"/>
      <c r="SUI377" s="3"/>
      <c r="SUJ377" s="3"/>
      <c r="SUK377" s="3"/>
      <c r="SUL377" s="3"/>
      <c r="SUM377" s="3"/>
      <c r="SUN377" s="3"/>
      <c r="SUO377" s="3"/>
      <c r="SUP377" s="3"/>
      <c r="SUQ377" s="3"/>
      <c r="SUR377" s="3"/>
      <c r="SUS377" s="3"/>
      <c r="SUT377" s="3"/>
      <c r="SUU377" s="3"/>
      <c r="SUV377" s="3"/>
      <c r="SUW377" s="3"/>
      <c r="SUX377" s="3"/>
      <c r="SUY377" s="3"/>
      <c r="SUZ377" s="3"/>
      <c r="SVA377" s="3"/>
      <c r="SVB377" s="3"/>
      <c r="SVC377" s="3"/>
      <c r="SVD377" s="3"/>
      <c r="SVE377" s="3"/>
      <c r="SVF377" s="3"/>
      <c r="SVG377" s="3"/>
      <c r="SVH377" s="3"/>
      <c r="SVI377" s="3"/>
      <c r="SVJ377" s="3"/>
      <c r="SVK377" s="3"/>
      <c r="SVL377" s="3"/>
      <c r="SVM377" s="3"/>
      <c r="SVN377" s="3"/>
      <c r="SVO377" s="3"/>
      <c r="SVP377" s="3"/>
      <c r="SVQ377" s="3"/>
      <c r="SVR377" s="3"/>
      <c r="SVS377" s="3"/>
      <c r="SVT377" s="3"/>
      <c r="SVU377" s="3"/>
      <c r="SVV377" s="3"/>
      <c r="SVW377" s="3"/>
      <c r="SVX377" s="3"/>
      <c r="SVY377" s="3"/>
      <c r="SVZ377" s="3"/>
      <c r="SWA377" s="3"/>
      <c r="SWB377" s="3"/>
      <c r="SWC377" s="3"/>
      <c r="SWD377" s="3"/>
      <c r="SWE377" s="3"/>
      <c r="SWF377" s="3"/>
      <c r="SWG377" s="3"/>
      <c r="SWH377" s="3"/>
      <c r="SWI377" s="3"/>
      <c r="SWJ377" s="3"/>
      <c r="SWK377" s="3"/>
      <c r="SWL377" s="3"/>
      <c r="SWM377" s="3"/>
      <c r="SWN377" s="3"/>
      <c r="SWO377" s="3"/>
      <c r="SWP377" s="3"/>
      <c r="SWQ377" s="3"/>
      <c r="SWR377" s="3"/>
      <c r="SWS377" s="3"/>
      <c r="SWT377" s="3"/>
      <c r="SWU377" s="3"/>
      <c r="SWV377" s="3"/>
      <c r="SWW377" s="3"/>
      <c r="SWX377" s="3"/>
      <c r="SWY377" s="3"/>
      <c r="SWZ377" s="3"/>
      <c r="SXA377" s="3"/>
      <c r="SXB377" s="3"/>
      <c r="SXC377" s="3"/>
      <c r="SXD377" s="3"/>
      <c r="SXE377" s="3"/>
      <c r="SXF377" s="3"/>
      <c r="SXG377" s="3"/>
      <c r="SXH377" s="3"/>
      <c r="SXI377" s="3"/>
      <c r="SXJ377" s="3"/>
      <c r="SXK377" s="3"/>
      <c r="SXL377" s="3"/>
      <c r="SXM377" s="3"/>
      <c r="SXN377" s="3"/>
      <c r="SXO377" s="3"/>
      <c r="SXP377" s="3"/>
      <c r="SXQ377" s="3"/>
      <c r="SXR377" s="3"/>
      <c r="SXS377" s="3"/>
      <c r="SXT377" s="3"/>
      <c r="SXU377" s="3"/>
      <c r="SXV377" s="3"/>
      <c r="SXW377" s="3"/>
      <c r="SXX377" s="3"/>
      <c r="SXY377" s="3"/>
      <c r="SXZ377" s="3"/>
      <c r="SYA377" s="3"/>
      <c r="SYB377" s="3"/>
      <c r="SYC377" s="3"/>
      <c r="SYD377" s="3"/>
      <c r="SYE377" s="3"/>
      <c r="SYF377" s="3"/>
      <c r="SYG377" s="3"/>
      <c r="SYH377" s="3"/>
      <c r="SYI377" s="3"/>
      <c r="SYJ377" s="3"/>
      <c r="SYK377" s="3"/>
      <c r="SYL377" s="3"/>
      <c r="SYM377" s="3"/>
      <c r="SYN377" s="3"/>
      <c r="SYO377" s="3"/>
      <c r="SYP377" s="3"/>
      <c r="SYQ377" s="3"/>
      <c r="SYR377" s="3"/>
      <c r="SYS377" s="3"/>
      <c r="SYT377" s="3"/>
      <c r="SYU377" s="3"/>
      <c r="SYV377" s="3"/>
      <c r="SYW377" s="3"/>
      <c r="SYX377" s="3"/>
      <c r="SYY377" s="3"/>
      <c r="SYZ377" s="3"/>
      <c r="SZA377" s="3"/>
      <c r="SZB377" s="3"/>
      <c r="SZC377" s="3"/>
      <c r="SZD377" s="3"/>
      <c r="SZE377" s="3"/>
      <c r="SZF377" s="3"/>
      <c r="SZG377" s="3"/>
      <c r="SZH377" s="3"/>
      <c r="SZI377" s="3"/>
      <c r="SZJ377" s="3"/>
      <c r="SZK377" s="3"/>
      <c r="SZL377" s="3"/>
      <c r="SZM377" s="3"/>
      <c r="SZN377" s="3"/>
      <c r="SZO377" s="3"/>
      <c r="SZP377" s="3"/>
      <c r="SZQ377" s="3"/>
      <c r="SZR377" s="3"/>
      <c r="SZS377" s="3"/>
      <c r="SZT377" s="3"/>
      <c r="SZU377" s="3"/>
      <c r="SZV377" s="3"/>
      <c r="SZW377" s="3"/>
      <c r="SZX377" s="3"/>
      <c r="SZY377" s="3"/>
      <c r="SZZ377" s="3"/>
      <c r="TAA377" s="3"/>
      <c r="TAB377" s="3"/>
      <c r="TAC377" s="3"/>
      <c r="TAD377" s="3"/>
      <c r="TAE377" s="3"/>
      <c r="TAF377" s="3"/>
      <c r="TAG377" s="3"/>
      <c r="TAH377" s="3"/>
      <c r="TAI377" s="3"/>
      <c r="TAJ377" s="3"/>
      <c r="TAK377" s="3"/>
      <c r="TAL377" s="3"/>
      <c r="TAM377" s="3"/>
      <c r="TAN377" s="3"/>
      <c r="TAO377" s="3"/>
      <c r="TAP377" s="3"/>
      <c r="TAQ377" s="3"/>
      <c r="TAR377" s="3"/>
      <c r="TAS377" s="3"/>
      <c r="TAT377" s="3"/>
      <c r="TAU377" s="3"/>
      <c r="TAV377" s="3"/>
      <c r="TAW377" s="3"/>
      <c r="TAX377" s="3"/>
      <c r="TAY377" s="3"/>
      <c r="TAZ377" s="3"/>
      <c r="TBA377" s="3"/>
      <c r="TBB377" s="3"/>
      <c r="TBC377" s="3"/>
      <c r="TBD377" s="3"/>
      <c r="TBE377" s="3"/>
      <c r="TBF377" s="3"/>
      <c r="TBG377" s="3"/>
      <c r="TBH377" s="3"/>
      <c r="TBI377" s="3"/>
      <c r="TBJ377" s="3"/>
      <c r="TBK377" s="3"/>
      <c r="TBL377" s="3"/>
      <c r="TBM377" s="3"/>
      <c r="TBN377" s="3"/>
      <c r="TBO377" s="3"/>
      <c r="TBP377" s="3"/>
      <c r="TBQ377" s="3"/>
      <c r="TBR377" s="3"/>
      <c r="TBS377" s="3"/>
      <c r="TBT377" s="3"/>
      <c r="TBU377" s="3"/>
      <c r="TBV377" s="3"/>
      <c r="TBW377" s="3"/>
      <c r="TBX377" s="3"/>
      <c r="TBY377" s="3"/>
      <c r="TBZ377" s="3"/>
      <c r="TCA377" s="3"/>
      <c r="TCB377" s="3"/>
      <c r="TCC377" s="3"/>
      <c r="TCD377" s="3"/>
      <c r="TCE377" s="3"/>
      <c r="TCF377" s="3"/>
      <c r="TCG377" s="3"/>
      <c r="TCH377" s="3"/>
      <c r="TCI377" s="3"/>
      <c r="TCJ377" s="3"/>
      <c r="TCK377" s="3"/>
      <c r="TCL377" s="3"/>
      <c r="TCM377" s="3"/>
      <c r="TCN377" s="3"/>
      <c r="TCO377" s="3"/>
      <c r="TCP377" s="3"/>
      <c r="TCQ377" s="3"/>
      <c r="TCR377" s="3"/>
      <c r="TCS377" s="3"/>
      <c r="TCT377" s="3"/>
      <c r="TCU377" s="3"/>
      <c r="TCV377" s="3"/>
      <c r="TCW377" s="3"/>
      <c r="TCX377" s="3"/>
      <c r="TCY377" s="3"/>
      <c r="TCZ377" s="3"/>
      <c r="TDA377" s="3"/>
      <c r="TDB377" s="3"/>
      <c r="TDC377" s="3"/>
      <c r="TDD377" s="3"/>
      <c r="TDE377" s="3"/>
      <c r="TDF377" s="3"/>
      <c r="TDG377" s="3"/>
      <c r="TDH377" s="3"/>
      <c r="TDI377" s="3"/>
      <c r="TDJ377" s="3"/>
      <c r="TDK377" s="3"/>
      <c r="TDL377" s="3"/>
      <c r="TDM377" s="3"/>
      <c r="TDN377" s="3"/>
      <c r="TDO377" s="3"/>
      <c r="TDP377" s="3"/>
      <c r="TDQ377" s="3"/>
      <c r="TDR377" s="3"/>
      <c r="TDS377" s="3"/>
      <c r="TDT377" s="3"/>
      <c r="TDU377" s="3"/>
      <c r="TDV377" s="3"/>
      <c r="TDW377" s="3"/>
      <c r="TDX377" s="3"/>
      <c r="TDY377" s="3"/>
      <c r="TDZ377" s="3"/>
      <c r="TEA377" s="3"/>
      <c r="TEB377" s="3"/>
      <c r="TEC377" s="3"/>
      <c r="TED377" s="3"/>
      <c r="TEE377" s="3"/>
      <c r="TEF377" s="3"/>
      <c r="TEG377" s="3"/>
      <c r="TEH377" s="3"/>
      <c r="TEI377" s="3"/>
      <c r="TEJ377" s="3"/>
      <c r="TEK377" s="3"/>
      <c r="TEL377" s="3"/>
      <c r="TEM377" s="3"/>
      <c r="TEN377" s="3"/>
      <c r="TEO377" s="3"/>
      <c r="TEP377" s="3"/>
      <c r="TEQ377" s="3"/>
      <c r="TER377" s="3"/>
      <c r="TES377" s="3"/>
      <c r="TET377" s="3"/>
      <c r="TEU377" s="3"/>
      <c r="TEV377" s="3"/>
      <c r="TEW377" s="3"/>
      <c r="TEX377" s="3"/>
      <c r="TEY377" s="3"/>
      <c r="TEZ377" s="3"/>
      <c r="TFA377" s="3"/>
      <c r="TFB377" s="3"/>
      <c r="TFC377" s="3"/>
      <c r="TFD377" s="3"/>
      <c r="TFE377" s="3"/>
      <c r="TFF377" s="3"/>
      <c r="TFG377" s="3"/>
      <c r="TFH377" s="3"/>
      <c r="TFI377" s="3"/>
      <c r="TFJ377" s="3"/>
      <c r="TFK377" s="3"/>
      <c r="TFL377" s="3"/>
      <c r="TFM377" s="3"/>
      <c r="TFN377" s="3"/>
      <c r="TFO377" s="3"/>
      <c r="TFP377" s="3"/>
      <c r="TFQ377" s="3"/>
      <c r="TFR377" s="3"/>
      <c r="TFS377" s="3"/>
      <c r="TFT377" s="3"/>
      <c r="TFU377" s="3"/>
      <c r="TFV377" s="3"/>
      <c r="TFW377" s="3"/>
      <c r="TFX377" s="3"/>
      <c r="TFY377" s="3"/>
      <c r="TFZ377" s="3"/>
      <c r="TGA377" s="3"/>
      <c r="TGB377" s="3"/>
      <c r="TGC377" s="3"/>
      <c r="TGD377" s="3"/>
      <c r="TGE377" s="3"/>
      <c r="TGF377" s="3"/>
      <c r="TGG377" s="3"/>
      <c r="TGH377" s="3"/>
      <c r="TGI377" s="3"/>
      <c r="TGJ377" s="3"/>
      <c r="TGK377" s="3"/>
      <c r="TGL377" s="3"/>
      <c r="TGM377" s="3"/>
      <c r="TGN377" s="3"/>
      <c r="TGO377" s="3"/>
      <c r="TGP377" s="3"/>
      <c r="TGQ377" s="3"/>
      <c r="TGR377" s="3"/>
      <c r="TGS377" s="3"/>
      <c r="TGT377" s="3"/>
      <c r="TGU377" s="3"/>
      <c r="TGV377" s="3"/>
      <c r="TGW377" s="3"/>
      <c r="TGX377" s="3"/>
      <c r="TGY377" s="3"/>
      <c r="TGZ377" s="3"/>
      <c r="THA377" s="3"/>
      <c r="THB377" s="3"/>
      <c r="THC377" s="3"/>
      <c r="THD377" s="3"/>
      <c r="THE377" s="3"/>
      <c r="THF377" s="3"/>
      <c r="THG377" s="3"/>
      <c r="THH377" s="3"/>
      <c r="THI377" s="3"/>
      <c r="THJ377" s="3"/>
      <c r="THK377" s="3"/>
      <c r="THL377" s="3"/>
      <c r="THM377" s="3"/>
      <c r="THN377" s="3"/>
      <c r="THO377" s="3"/>
      <c r="THP377" s="3"/>
      <c r="THQ377" s="3"/>
      <c r="THR377" s="3"/>
      <c r="THS377" s="3"/>
      <c r="THT377" s="3"/>
      <c r="THU377" s="3"/>
      <c r="THV377" s="3"/>
      <c r="THW377" s="3"/>
      <c r="THX377" s="3"/>
      <c r="THY377" s="3"/>
      <c r="THZ377" s="3"/>
      <c r="TIA377" s="3"/>
      <c r="TIB377" s="3"/>
      <c r="TIC377" s="3"/>
      <c r="TID377" s="3"/>
      <c r="TIE377" s="3"/>
      <c r="TIF377" s="3"/>
      <c r="TIG377" s="3"/>
      <c r="TIH377" s="3"/>
      <c r="TII377" s="3"/>
      <c r="TIJ377" s="3"/>
      <c r="TIK377" s="3"/>
      <c r="TIL377" s="3"/>
      <c r="TIM377" s="3"/>
      <c r="TIN377" s="3"/>
      <c r="TIO377" s="3"/>
      <c r="TIP377" s="3"/>
      <c r="TIQ377" s="3"/>
      <c r="TIR377" s="3"/>
      <c r="TIS377" s="3"/>
      <c r="TIT377" s="3"/>
      <c r="TIU377" s="3"/>
      <c r="TIV377" s="3"/>
      <c r="TIW377" s="3"/>
      <c r="TIX377" s="3"/>
      <c r="TIY377" s="3"/>
      <c r="TIZ377" s="3"/>
      <c r="TJA377" s="3"/>
      <c r="TJB377" s="3"/>
      <c r="TJC377" s="3"/>
      <c r="TJD377" s="3"/>
      <c r="TJE377" s="3"/>
      <c r="TJF377" s="3"/>
      <c r="TJG377" s="3"/>
      <c r="TJH377" s="3"/>
      <c r="TJI377" s="3"/>
      <c r="TJJ377" s="3"/>
      <c r="TJK377" s="3"/>
      <c r="TJL377" s="3"/>
      <c r="TJM377" s="3"/>
      <c r="TJN377" s="3"/>
      <c r="TJO377" s="3"/>
      <c r="TJP377" s="3"/>
      <c r="TJQ377" s="3"/>
      <c r="TJR377" s="3"/>
      <c r="TJS377" s="3"/>
      <c r="TJT377" s="3"/>
      <c r="TJU377" s="3"/>
      <c r="TJV377" s="3"/>
      <c r="TJW377" s="3"/>
      <c r="TJX377" s="3"/>
      <c r="TJY377" s="3"/>
      <c r="TJZ377" s="3"/>
      <c r="TKA377" s="3"/>
      <c r="TKB377" s="3"/>
      <c r="TKC377" s="3"/>
      <c r="TKD377" s="3"/>
      <c r="TKE377" s="3"/>
      <c r="TKF377" s="3"/>
      <c r="TKG377" s="3"/>
      <c r="TKH377" s="3"/>
      <c r="TKI377" s="3"/>
      <c r="TKJ377" s="3"/>
      <c r="TKK377" s="3"/>
      <c r="TKL377" s="3"/>
      <c r="TKM377" s="3"/>
      <c r="TKN377" s="3"/>
      <c r="TKO377" s="3"/>
      <c r="TKP377" s="3"/>
      <c r="TKQ377" s="3"/>
      <c r="TKR377" s="3"/>
      <c r="TKS377" s="3"/>
      <c r="TKT377" s="3"/>
      <c r="TKU377" s="3"/>
      <c r="TKV377" s="3"/>
      <c r="TKW377" s="3"/>
      <c r="TKX377" s="3"/>
      <c r="TKY377" s="3"/>
      <c r="TKZ377" s="3"/>
      <c r="TLA377" s="3"/>
      <c r="TLB377" s="3"/>
      <c r="TLC377" s="3"/>
      <c r="TLD377" s="3"/>
      <c r="TLE377" s="3"/>
      <c r="TLF377" s="3"/>
      <c r="TLG377" s="3"/>
      <c r="TLH377" s="3"/>
      <c r="TLI377" s="3"/>
      <c r="TLJ377" s="3"/>
      <c r="TLK377" s="3"/>
      <c r="TLL377" s="3"/>
      <c r="TLM377" s="3"/>
      <c r="TLN377" s="3"/>
      <c r="TLO377" s="3"/>
      <c r="TLP377" s="3"/>
      <c r="TLQ377" s="3"/>
      <c r="TLR377" s="3"/>
      <c r="TLS377" s="3"/>
      <c r="TLT377" s="3"/>
      <c r="TLU377" s="3"/>
      <c r="TLV377" s="3"/>
      <c r="TLW377" s="3"/>
      <c r="TLX377" s="3"/>
      <c r="TLY377" s="3"/>
      <c r="TLZ377" s="3"/>
      <c r="TMA377" s="3"/>
      <c r="TMB377" s="3"/>
      <c r="TMC377" s="3"/>
      <c r="TMD377" s="3"/>
      <c r="TME377" s="3"/>
      <c r="TMF377" s="3"/>
      <c r="TMG377" s="3"/>
      <c r="TMH377" s="3"/>
      <c r="TMI377" s="3"/>
      <c r="TMJ377" s="3"/>
      <c r="TMK377" s="3"/>
      <c r="TML377" s="3"/>
      <c r="TMM377" s="3"/>
      <c r="TMN377" s="3"/>
      <c r="TMO377" s="3"/>
      <c r="TMP377" s="3"/>
      <c r="TMQ377" s="3"/>
      <c r="TMR377" s="3"/>
      <c r="TMS377" s="3"/>
      <c r="TMT377" s="3"/>
      <c r="TMU377" s="3"/>
      <c r="TMV377" s="3"/>
      <c r="TMW377" s="3"/>
      <c r="TMX377" s="3"/>
      <c r="TMY377" s="3"/>
      <c r="TMZ377" s="3"/>
      <c r="TNA377" s="3"/>
      <c r="TNB377" s="3"/>
      <c r="TNC377" s="3"/>
      <c r="TND377" s="3"/>
      <c r="TNE377" s="3"/>
      <c r="TNF377" s="3"/>
      <c r="TNG377" s="3"/>
      <c r="TNH377" s="3"/>
      <c r="TNI377" s="3"/>
      <c r="TNJ377" s="3"/>
      <c r="TNK377" s="3"/>
      <c r="TNL377" s="3"/>
      <c r="TNM377" s="3"/>
      <c r="TNN377" s="3"/>
      <c r="TNO377" s="3"/>
      <c r="TNP377" s="3"/>
      <c r="TNQ377" s="3"/>
      <c r="TNR377" s="3"/>
      <c r="TNS377" s="3"/>
      <c r="TNT377" s="3"/>
      <c r="TNU377" s="3"/>
      <c r="TNV377" s="3"/>
      <c r="TNW377" s="3"/>
      <c r="TNX377" s="3"/>
      <c r="TNY377" s="3"/>
      <c r="TNZ377" s="3"/>
      <c r="TOA377" s="3"/>
      <c r="TOB377" s="3"/>
      <c r="TOC377" s="3"/>
      <c r="TOD377" s="3"/>
      <c r="TOE377" s="3"/>
      <c r="TOF377" s="3"/>
      <c r="TOG377" s="3"/>
      <c r="TOH377" s="3"/>
      <c r="TOI377" s="3"/>
      <c r="TOJ377" s="3"/>
      <c r="TOK377" s="3"/>
      <c r="TOL377" s="3"/>
      <c r="TOM377" s="3"/>
      <c r="TON377" s="3"/>
      <c r="TOO377" s="3"/>
      <c r="TOP377" s="3"/>
      <c r="TOQ377" s="3"/>
      <c r="TOR377" s="3"/>
      <c r="TOS377" s="3"/>
      <c r="TOT377" s="3"/>
      <c r="TOU377" s="3"/>
      <c r="TOV377" s="3"/>
      <c r="TOW377" s="3"/>
      <c r="TOX377" s="3"/>
      <c r="TOY377" s="3"/>
      <c r="TOZ377" s="3"/>
      <c r="TPA377" s="3"/>
      <c r="TPB377" s="3"/>
      <c r="TPC377" s="3"/>
      <c r="TPD377" s="3"/>
      <c r="TPE377" s="3"/>
      <c r="TPF377" s="3"/>
      <c r="TPG377" s="3"/>
      <c r="TPH377" s="3"/>
      <c r="TPI377" s="3"/>
      <c r="TPJ377" s="3"/>
      <c r="TPK377" s="3"/>
      <c r="TPL377" s="3"/>
      <c r="TPM377" s="3"/>
      <c r="TPN377" s="3"/>
      <c r="TPO377" s="3"/>
      <c r="TPP377" s="3"/>
      <c r="TPQ377" s="3"/>
      <c r="TPR377" s="3"/>
      <c r="TPS377" s="3"/>
      <c r="TPT377" s="3"/>
      <c r="TPU377" s="3"/>
      <c r="TPV377" s="3"/>
      <c r="TPW377" s="3"/>
      <c r="TPX377" s="3"/>
      <c r="TPY377" s="3"/>
      <c r="TPZ377" s="3"/>
      <c r="TQA377" s="3"/>
      <c r="TQB377" s="3"/>
      <c r="TQC377" s="3"/>
      <c r="TQD377" s="3"/>
      <c r="TQE377" s="3"/>
      <c r="TQF377" s="3"/>
      <c r="TQG377" s="3"/>
      <c r="TQH377" s="3"/>
      <c r="TQI377" s="3"/>
      <c r="TQJ377" s="3"/>
      <c r="TQK377" s="3"/>
      <c r="TQL377" s="3"/>
      <c r="TQM377" s="3"/>
      <c r="TQN377" s="3"/>
      <c r="TQO377" s="3"/>
      <c r="TQP377" s="3"/>
      <c r="TQQ377" s="3"/>
      <c r="TQR377" s="3"/>
      <c r="TQS377" s="3"/>
      <c r="TQT377" s="3"/>
      <c r="TQU377" s="3"/>
      <c r="TQV377" s="3"/>
      <c r="TQW377" s="3"/>
      <c r="TQX377" s="3"/>
      <c r="TQY377" s="3"/>
      <c r="TQZ377" s="3"/>
      <c r="TRA377" s="3"/>
      <c r="TRB377" s="3"/>
      <c r="TRC377" s="3"/>
      <c r="TRD377" s="3"/>
      <c r="TRE377" s="3"/>
      <c r="TRF377" s="3"/>
      <c r="TRG377" s="3"/>
      <c r="TRH377" s="3"/>
      <c r="TRI377" s="3"/>
      <c r="TRJ377" s="3"/>
      <c r="TRK377" s="3"/>
      <c r="TRL377" s="3"/>
      <c r="TRM377" s="3"/>
      <c r="TRN377" s="3"/>
      <c r="TRO377" s="3"/>
      <c r="TRP377" s="3"/>
      <c r="TRQ377" s="3"/>
      <c r="TRR377" s="3"/>
      <c r="TRS377" s="3"/>
      <c r="TRT377" s="3"/>
      <c r="TRU377" s="3"/>
      <c r="TRV377" s="3"/>
      <c r="TRW377" s="3"/>
      <c r="TRX377" s="3"/>
      <c r="TRY377" s="3"/>
      <c r="TRZ377" s="3"/>
      <c r="TSA377" s="3"/>
      <c r="TSB377" s="3"/>
      <c r="TSC377" s="3"/>
      <c r="TSD377" s="3"/>
      <c r="TSE377" s="3"/>
      <c r="TSF377" s="3"/>
      <c r="TSG377" s="3"/>
      <c r="TSH377" s="3"/>
      <c r="TSI377" s="3"/>
      <c r="TSJ377" s="3"/>
      <c r="TSK377" s="3"/>
      <c r="TSL377" s="3"/>
      <c r="TSM377" s="3"/>
      <c r="TSN377" s="3"/>
      <c r="TSO377" s="3"/>
      <c r="TSP377" s="3"/>
      <c r="TSQ377" s="3"/>
      <c r="TSR377" s="3"/>
      <c r="TSS377" s="3"/>
      <c r="TST377" s="3"/>
      <c r="TSU377" s="3"/>
      <c r="TSV377" s="3"/>
      <c r="TSW377" s="3"/>
      <c r="TSX377" s="3"/>
      <c r="TSY377" s="3"/>
      <c r="TSZ377" s="3"/>
      <c r="TTA377" s="3"/>
      <c r="TTB377" s="3"/>
      <c r="TTC377" s="3"/>
      <c r="TTD377" s="3"/>
      <c r="TTE377" s="3"/>
      <c r="TTF377" s="3"/>
      <c r="TTG377" s="3"/>
      <c r="TTH377" s="3"/>
      <c r="TTI377" s="3"/>
      <c r="TTJ377" s="3"/>
      <c r="TTK377" s="3"/>
      <c r="TTL377" s="3"/>
      <c r="TTM377" s="3"/>
      <c r="TTN377" s="3"/>
      <c r="TTO377" s="3"/>
      <c r="TTP377" s="3"/>
      <c r="TTQ377" s="3"/>
      <c r="TTR377" s="3"/>
      <c r="TTS377" s="3"/>
      <c r="TTT377" s="3"/>
      <c r="TTU377" s="3"/>
      <c r="TTV377" s="3"/>
      <c r="TTW377" s="3"/>
      <c r="TTX377" s="3"/>
      <c r="TTY377" s="3"/>
      <c r="TTZ377" s="3"/>
      <c r="TUA377" s="3"/>
      <c r="TUB377" s="3"/>
      <c r="TUC377" s="3"/>
      <c r="TUD377" s="3"/>
      <c r="TUE377" s="3"/>
      <c r="TUF377" s="3"/>
      <c r="TUG377" s="3"/>
      <c r="TUH377" s="3"/>
      <c r="TUI377" s="3"/>
      <c r="TUJ377" s="3"/>
      <c r="TUK377" s="3"/>
      <c r="TUL377" s="3"/>
      <c r="TUM377" s="3"/>
      <c r="TUN377" s="3"/>
      <c r="TUO377" s="3"/>
      <c r="TUP377" s="3"/>
      <c r="TUQ377" s="3"/>
      <c r="TUR377" s="3"/>
      <c r="TUS377" s="3"/>
      <c r="TUT377" s="3"/>
      <c r="TUU377" s="3"/>
      <c r="TUV377" s="3"/>
      <c r="TUW377" s="3"/>
      <c r="TUX377" s="3"/>
      <c r="TUY377" s="3"/>
      <c r="TUZ377" s="3"/>
      <c r="TVA377" s="3"/>
      <c r="TVB377" s="3"/>
      <c r="TVC377" s="3"/>
      <c r="TVD377" s="3"/>
      <c r="TVE377" s="3"/>
      <c r="TVF377" s="3"/>
      <c r="TVG377" s="3"/>
      <c r="TVH377" s="3"/>
      <c r="TVI377" s="3"/>
      <c r="TVJ377" s="3"/>
      <c r="TVK377" s="3"/>
      <c r="TVL377" s="3"/>
      <c r="TVM377" s="3"/>
      <c r="TVN377" s="3"/>
      <c r="TVO377" s="3"/>
      <c r="TVP377" s="3"/>
      <c r="TVQ377" s="3"/>
      <c r="TVR377" s="3"/>
      <c r="TVS377" s="3"/>
      <c r="TVT377" s="3"/>
      <c r="TVU377" s="3"/>
      <c r="TVV377" s="3"/>
      <c r="TVW377" s="3"/>
      <c r="TVX377" s="3"/>
      <c r="TVY377" s="3"/>
      <c r="TVZ377" s="3"/>
      <c r="TWA377" s="3"/>
      <c r="TWB377" s="3"/>
      <c r="TWC377" s="3"/>
      <c r="TWD377" s="3"/>
      <c r="TWE377" s="3"/>
      <c r="TWF377" s="3"/>
      <c r="TWG377" s="3"/>
      <c r="TWH377" s="3"/>
      <c r="TWI377" s="3"/>
      <c r="TWJ377" s="3"/>
      <c r="TWK377" s="3"/>
      <c r="TWL377" s="3"/>
      <c r="TWM377" s="3"/>
      <c r="TWN377" s="3"/>
      <c r="TWO377" s="3"/>
      <c r="TWP377" s="3"/>
      <c r="TWQ377" s="3"/>
      <c r="TWR377" s="3"/>
      <c r="TWS377" s="3"/>
      <c r="TWT377" s="3"/>
      <c r="TWU377" s="3"/>
      <c r="TWV377" s="3"/>
      <c r="TWW377" s="3"/>
      <c r="TWX377" s="3"/>
      <c r="TWY377" s="3"/>
      <c r="TWZ377" s="3"/>
      <c r="TXA377" s="3"/>
      <c r="TXB377" s="3"/>
      <c r="TXC377" s="3"/>
      <c r="TXD377" s="3"/>
      <c r="TXE377" s="3"/>
      <c r="TXF377" s="3"/>
      <c r="TXG377" s="3"/>
      <c r="TXH377" s="3"/>
      <c r="TXI377" s="3"/>
      <c r="TXJ377" s="3"/>
      <c r="TXK377" s="3"/>
      <c r="TXL377" s="3"/>
      <c r="TXM377" s="3"/>
      <c r="TXN377" s="3"/>
      <c r="TXO377" s="3"/>
      <c r="TXP377" s="3"/>
      <c r="TXQ377" s="3"/>
      <c r="TXR377" s="3"/>
      <c r="TXS377" s="3"/>
      <c r="TXT377" s="3"/>
      <c r="TXU377" s="3"/>
      <c r="TXV377" s="3"/>
      <c r="TXW377" s="3"/>
      <c r="TXX377" s="3"/>
      <c r="TXY377" s="3"/>
      <c r="TXZ377" s="3"/>
      <c r="TYA377" s="3"/>
      <c r="TYB377" s="3"/>
      <c r="TYC377" s="3"/>
      <c r="TYD377" s="3"/>
      <c r="TYE377" s="3"/>
      <c r="TYF377" s="3"/>
      <c r="TYG377" s="3"/>
      <c r="TYH377" s="3"/>
      <c r="TYI377" s="3"/>
      <c r="TYJ377" s="3"/>
      <c r="TYK377" s="3"/>
      <c r="TYL377" s="3"/>
      <c r="TYM377" s="3"/>
      <c r="TYN377" s="3"/>
      <c r="TYO377" s="3"/>
      <c r="TYP377" s="3"/>
      <c r="TYQ377" s="3"/>
      <c r="TYR377" s="3"/>
      <c r="TYS377" s="3"/>
      <c r="TYT377" s="3"/>
      <c r="TYU377" s="3"/>
      <c r="TYV377" s="3"/>
      <c r="TYW377" s="3"/>
      <c r="TYX377" s="3"/>
      <c r="TYY377" s="3"/>
      <c r="TYZ377" s="3"/>
      <c r="TZA377" s="3"/>
      <c r="TZB377" s="3"/>
      <c r="TZC377" s="3"/>
      <c r="TZD377" s="3"/>
      <c r="TZE377" s="3"/>
      <c r="TZF377" s="3"/>
      <c r="TZG377" s="3"/>
      <c r="TZH377" s="3"/>
      <c r="TZI377" s="3"/>
      <c r="TZJ377" s="3"/>
      <c r="TZK377" s="3"/>
      <c r="TZL377" s="3"/>
      <c r="TZM377" s="3"/>
      <c r="TZN377" s="3"/>
      <c r="TZO377" s="3"/>
      <c r="TZP377" s="3"/>
      <c r="TZQ377" s="3"/>
      <c r="TZR377" s="3"/>
      <c r="TZS377" s="3"/>
      <c r="TZT377" s="3"/>
      <c r="TZU377" s="3"/>
      <c r="TZV377" s="3"/>
      <c r="TZW377" s="3"/>
      <c r="TZX377" s="3"/>
      <c r="TZY377" s="3"/>
      <c r="TZZ377" s="3"/>
      <c r="UAA377" s="3"/>
      <c r="UAB377" s="3"/>
      <c r="UAC377" s="3"/>
      <c r="UAD377" s="3"/>
      <c r="UAE377" s="3"/>
      <c r="UAF377" s="3"/>
      <c r="UAG377" s="3"/>
      <c r="UAH377" s="3"/>
      <c r="UAI377" s="3"/>
      <c r="UAJ377" s="3"/>
      <c r="UAK377" s="3"/>
      <c r="UAL377" s="3"/>
      <c r="UAM377" s="3"/>
      <c r="UAN377" s="3"/>
      <c r="UAO377" s="3"/>
      <c r="UAP377" s="3"/>
      <c r="UAQ377" s="3"/>
      <c r="UAR377" s="3"/>
      <c r="UAS377" s="3"/>
      <c r="UAT377" s="3"/>
      <c r="UAU377" s="3"/>
      <c r="UAV377" s="3"/>
      <c r="UAW377" s="3"/>
      <c r="UAX377" s="3"/>
      <c r="UAY377" s="3"/>
      <c r="UAZ377" s="3"/>
      <c r="UBA377" s="3"/>
      <c r="UBB377" s="3"/>
      <c r="UBC377" s="3"/>
      <c r="UBD377" s="3"/>
      <c r="UBE377" s="3"/>
      <c r="UBF377" s="3"/>
      <c r="UBG377" s="3"/>
      <c r="UBH377" s="3"/>
      <c r="UBI377" s="3"/>
      <c r="UBJ377" s="3"/>
      <c r="UBK377" s="3"/>
      <c r="UBL377" s="3"/>
      <c r="UBM377" s="3"/>
      <c r="UBN377" s="3"/>
      <c r="UBO377" s="3"/>
      <c r="UBP377" s="3"/>
      <c r="UBQ377" s="3"/>
      <c r="UBR377" s="3"/>
      <c r="UBS377" s="3"/>
      <c r="UBT377" s="3"/>
      <c r="UBU377" s="3"/>
      <c r="UBV377" s="3"/>
      <c r="UBW377" s="3"/>
      <c r="UBX377" s="3"/>
      <c r="UBY377" s="3"/>
      <c r="UBZ377" s="3"/>
      <c r="UCA377" s="3"/>
      <c r="UCB377" s="3"/>
      <c r="UCC377" s="3"/>
      <c r="UCD377" s="3"/>
      <c r="UCE377" s="3"/>
      <c r="UCF377" s="3"/>
      <c r="UCG377" s="3"/>
      <c r="UCH377" s="3"/>
      <c r="UCI377" s="3"/>
      <c r="UCJ377" s="3"/>
      <c r="UCK377" s="3"/>
      <c r="UCL377" s="3"/>
      <c r="UCM377" s="3"/>
      <c r="UCN377" s="3"/>
      <c r="UCO377" s="3"/>
      <c r="UCP377" s="3"/>
      <c r="UCQ377" s="3"/>
      <c r="UCR377" s="3"/>
      <c r="UCS377" s="3"/>
      <c r="UCT377" s="3"/>
      <c r="UCU377" s="3"/>
      <c r="UCV377" s="3"/>
      <c r="UCW377" s="3"/>
      <c r="UCX377" s="3"/>
      <c r="UCY377" s="3"/>
      <c r="UCZ377" s="3"/>
      <c r="UDA377" s="3"/>
      <c r="UDB377" s="3"/>
      <c r="UDC377" s="3"/>
      <c r="UDD377" s="3"/>
      <c r="UDE377" s="3"/>
      <c r="UDF377" s="3"/>
      <c r="UDG377" s="3"/>
      <c r="UDH377" s="3"/>
      <c r="UDI377" s="3"/>
      <c r="UDJ377" s="3"/>
      <c r="UDK377" s="3"/>
      <c r="UDL377" s="3"/>
      <c r="UDM377" s="3"/>
      <c r="UDN377" s="3"/>
      <c r="UDO377" s="3"/>
      <c r="UDP377" s="3"/>
      <c r="UDQ377" s="3"/>
      <c r="UDR377" s="3"/>
      <c r="UDS377" s="3"/>
      <c r="UDT377" s="3"/>
      <c r="UDU377" s="3"/>
      <c r="UDV377" s="3"/>
      <c r="UDW377" s="3"/>
      <c r="UDX377" s="3"/>
      <c r="UDY377" s="3"/>
      <c r="UDZ377" s="3"/>
      <c r="UEA377" s="3"/>
      <c r="UEB377" s="3"/>
      <c r="UEC377" s="3"/>
      <c r="UED377" s="3"/>
      <c r="UEE377" s="3"/>
      <c r="UEF377" s="3"/>
      <c r="UEG377" s="3"/>
      <c r="UEH377" s="3"/>
      <c r="UEI377" s="3"/>
      <c r="UEJ377" s="3"/>
      <c r="UEK377" s="3"/>
      <c r="UEL377" s="3"/>
      <c r="UEM377" s="3"/>
      <c r="UEN377" s="3"/>
      <c r="UEO377" s="3"/>
      <c r="UEP377" s="3"/>
      <c r="UEQ377" s="3"/>
      <c r="UER377" s="3"/>
      <c r="UES377" s="3"/>
      <c r="UET377" s="3"/>
      <c r="UEU377" s="3"/>
      <c r="UEV377" s="3"/>
      <c r="UEW377" s="3"/>
      <c r="UEX377" s="3"/>
      <c r="UEY377" s="3"/>
      <c r="UEZ377" s="3"/>
      <c r="UFA377" s="3"/>
      <c r="UFB377" s="3"/>
      <c r="UFC377" s="3"/>
      <c r="UFD377" s="3"/>
      <c r="UFE377" s="3"/>
      <c r="UFF377" s="3"/>
      <c r="UFG377" s="3"/>
      <c r="UFH377" s="3"/>
      <c r="UFI377" s="3"/>
      <c r="UFJ377" s="3"/>
      <c r="UFK377" s="3"/>
      <c r="UFL377" s="3"/>
      <c r="UFM377" s="3"/>
      <c r="UFN377" s="3"/>
      <c r="UFO377" s="3"/>
      <c r="UFP377" s="3"/>
      <c r="UFQ377" s="3"/>
      <c r="UFR377" s="3"/>
      <c r="UFS377" s="3"/>
      <c r="UFT377" s="3"/>
      <c r="UFU377" s="3"/>
      <c r="UFV377" s="3"/>
      <c r="UFW377" s="3"/>
      <c r="UFX377" s="3"/>
      <c r="UFY377" s="3"/>
      <c r="UFZ377" s="3"/>
      <c r="UGA377" s="3"/>
      <c r="UGB377" s="3"/>
      <c r="UGC377" s="3"/>
      <c r="UGD377" s="3"/>
      <c r="UGE377" s="3"/>
      <c r="UGF377" s="3"/>
      <c r="UGG377" s="3"/>
      <c r="UGH377" s="3"/>
      <c r="UGI377" s="3"/>
      <c r="UGJ377" s="3"/>
      <c r="UGK377" s="3"/>
      <c r="UGL377" s="3"/>
      <c r="UGM377" s="3"/>
      <c r="UGN377" s="3"/>
      <c r="UGO377" s="3"/>
      <c r="UGP377" s="3"/>
      <c r="UGQ377" s="3"/>
      <c r="UGR377" s="3"/>
      <c r="UGS377" s="3"/>
      <c r="UGT377" s="3"/>
      <c r="UGU377" s="3"/>
      <c r="UGV377" s="3"/>
      <c r="UGW377" s="3"/>
      <c r="UGX377" s="3"/>
      <c r="UGY377" s="3"/>
      <c r="UGZ377" s="3"/>
      <c r="UHA377" s="3"/>
      <c r="UHB377" s="3"/>
      <c r="UHC377" s="3"/>
      <c r="UHD377" s="3"/>
      <c r="UHE377" s="3"/>
      <c r="UHF377" s="3"/>
      <c r="UHG377" s="3"/>
      <c r="UHH377" s="3"/>
      <c r="UHI377" s="3"/>
      <c r="UHJ377" s="3"/>
      <c r="UHK377" s="3"/>
      <c r="UHL377" s="3"/>
      <c r="UHM377" s="3"/>
      <c r="UHN377" s="3"/>
      <c r="UHO377" s="3"/>
      <c r="UHP377" s="3"/>
      <c r="UHQ377" s="3"/>
      <c r="UHR377" s="3"/>
      <c r="UHS377" s="3"/>
      <c r="UHT377" s="3"/>
      <c r="UHU377" s="3"/>
      <c r="UHV377" s="3"/>
      <c r="UHW377" s="3"/>
      <c r="UHX377" s="3"/>
      <c r="UHY377" s="3"/>
      <c r="UHZ377" s="3"/>
      <c r="UIA377" s="3"/>
      <c r="UIB377" s="3"/>
      <c r="UIC377" s="3"/>
      <c r="UID377" s="3"/>
      <c r="UIE377" s="3"/>
      <c r="UIF377" s="3"/>
      <c r="UIG377" s="3"/>
      <c r="UIH377" s="3"/>
      <c r="UII377" s="3"/>
      <c r="UIJ377" s="3"/>
      <c r="UIK377" s="3"/>
      <c r="UIL377" s="3"/>
      <c r="UIM377" s="3"/>
      <c r="UIN377" s="3"/>
      <c r="UIO377" s="3"/>
      <c r="UIP377" s="3"/>
      <c r="UIQ377" s="3"/>
      <c r="UIR377" s="3"/>
      <c r="UIS377" s="3"/>
      <c r="UIT377" s="3"/>
      <c r="UIU377" s="3"/>
      <c r="UIV377" s="3"/>
      <c r="UIW377" s="3"/>
      <c r="UIX377" s="3"/>
      <c r="UIY377" s="3"/>
      <c r="UIZ377" s="3"/>
      <c r="UJA377" s="3"/>
      <c r="UJB377" s="3"/>
      <c r="UJC377" s="3"/>
      <c r="UJD377" s="3"/>
      <c r="UJE377" s="3"/>
      <c r="UJF377" s="3"/>
      <c r="UJG377" s="3"/>
      <c r="UJH377" s="3"/>
      <c r="UJI377" s="3"/>
      <c r="UJJ377" s="3"/>
      <c r="UJK377" s="3"/>
      <c r="UJL377" s="3"/>
      <c r="UJM377" s="3"/>
      <c r="UJN377" s="3"/>
      <c r="UJO377" s="3"/>
      <c r="UJP377" s="3"/>
      <c r="UJQ377" s="3"/>
      <c r="UJR377" s="3"/>
      <c r="UJS377" s="3"/>
      <c r="UJT377" s="3"/>
      <c r="UJU377" s="3"/>
      <c r="UJV377" s="3"/>
      <c r="UJW377" s="3"/>
      <c r="UJX377" s="3"/>
      <c r="UJY377" s="3"/>
      <c r="UJZ377" s="3"/>
      <c r="UKA377" s="3"/>
      <c r="UKB377" s="3"/>
      <c r="UKC377" s="3"/>
      <c r="UKD377" s="3"/>
      <c r="UKE377" s="3"/>
      <c r="UKF377" s="3"/>
      <c r="UKG377" s="3"/>
      <c r="UKH377" s="3"/>
      <c r="UKI377" s="3"/>
      <c r="UKJ377" s="3"/>
      <c r="UKK377" s="3"/>
      <c r="UKL377" s="3"/>
      <c r="UKM377" s="3"/>
      <c r="UKN377" s="3"/>
      <c r="UKO377" s="3"/>
      <c r="UKP377" s="3"/>
      <c r="UKQ377" s="3"/>
      <c r="UKR377" s="3"/>
      <c r="UKS377" s="3"/>
      <c r="UKT377" s="3"/>
      <c r="UKU377" s="3"/>
      <c r="UKV377" s="3"/>
      <c r="UKW377" s="3"/>
      <c r="UKX377" s="3"/>
      <c r="UKY377" s="3"/>
      <c r="UKZ377" s="3"/>
      <c r="ULA377" s="3"/>
      <c r="ULB377" s="3"/>
      <c r="ULC377" s="3"/>
      <c r="ULD377" s="3"/>
      <c r="ULE377" s="3"/>
      <c r="ULF377" s="3"/>
      <c r="ULG377" s="3"/>
      <c r="ULH377" s="3"/>
      <c r="ULI377" s="3"/>
      <c r="ULJ377" s="3"/>
      <c r="ULK377" s="3"/>
      <c r="ULL377" s="3"/>
      <c r="ULM377" s="3"/>
      <c r="ULN377" s="3"/>
      <c r="ULO377" s="3"/>
      <c r="ULP377" s="3"/>
      <c r="ULQ377" s="3"/>
      <c r="ULR377" s="3"/>
      <c r="ULS377" s="3"/>
      <c r="ULT377" s="3"/>
      <c r="ULU377" s="3"/>
      <c r="ULV377" s="3"/>
      <c r="ULW377" s="3"/>
      <c r="ULX377" s="3"/>
      <c r="ULY377" s="3"/>
      <c r="ULZ377" s="3"/>
      <c r="UMA377" s="3"/>
      <c r="UMB377" s="3"/>
      <c r="UMC377" s="3"/>
      <c r="UMD377" s="3"/>
      <c r="UME377" s="3"/>
      <c r="UMF377" s="3"/>
      <c r="UMG377" s="3"/>
      <c r="UMH377" s="3"/>
      <c r="UMI377" s="3"/>
      <c r="UMJ377" s="3"/>
      <c r="UMK377" s="3"/>
      <c r="UML377" s="3"/>
      <c r="UMM377" s="3"/>
      <c r="UMN377" s="3"/>
      <c r="UMO377" s="3"/>
      <c r="UMP377" s="3"/>
      <c r="UMQ377" s="3"/>
      <c r="UMR377" s="3"/>
      <c r="UMS377" s="3"/>
      <c r="UMT377" s="3"/>
      <c r="UMU377" s="3"/>
      <c r="UMV377" s="3"/>
      <c r="UMW377" s="3"/>
      <c r="UMX377" s="3"/>
      <c r="UMY377" s="3"/>
      <c r="UMZ377" s="3"/>
      <c r="UNA377" s="3"/>
      <c r="UNB377" s="3"/>
      <c r="UNC377" s="3"/>
      <c r="UND377" s="3"/>
      <c r="UNE377" s="3"/>
      <c r="UNF377" s="3"/>
      <c r="UNG377" s="3"/>
      <c r="UNH377" s="3"/>
      <c r="UNI377" s="3"/>
      <c r="UNJ377" s="3"/>
      <c r="UNK377" s="3"/>
      <c r="UNL377" s="3"/>
      <c r="UNM377" s="3"/>
      <c r="UNN377" s="3"/>
      <c r="UNO377" s="3"/>
      <c r="UNP377" s="3"/>
      <c r="UNQ377" s="3"/>
      <c r="UNR377" s="3"/>
      <c r="UNS377" s="3"/>
      <c r="UNT377" s="3"/>
      <c r="UNU377" s="3"/>
      <c r="UNV377" s="3"/>
      <c r="UNW377" s="3"/>
      <c r="UNX377" s="3"/>
      <c r="UNY377" s="3"/>
      <c r="UNZ377" s="3"/>
      <c r="UOA377" s="3"/>
      <c r="UOB377" s="3"/>
      <c r="UOC377" s="3"/>
      <c r="UOD377" s="3"/>
      <c r="UOE377" s="3"/>
      <c r="UOF377" s="3"/>
      <c r="UOG377" s="3"/>
      <c r="UOH377" s="3"/>
      <c r="UOI377" s="3"/>
      <c r="UOJ377" s="3"/>
      <c r="UOK377" s="3"/>
      <c r="UOL377" s="3"/>
      <c r="UOM377" s="3"/>
      <c r="UON377" s="3"/>
      <c r="UOO377" s="3"/>
      <c r="UOP377" s="3"/>
      <c r="UOQ377" s="3"/>
      <c r="UOR377" s="3"/>
      <c r="UOS377" s="3"/>
      <c r="UOT377" s="3"/>
      <c r="UOU377" s="3"/>
      <c r="UOV377" s="3"/>
      <c r="UOW377" s="3"/>
      <c r="UOX377" s="3"/>
      <c r="UOY377" s="3"/>
      <c r="UOZ377" s="3"/>
      <c r="UPA377" s="3"/>
      <c r="UPB377" s="3"/>
      <c r="UPC377" s="3"/>
      <c r="UPD377" s="3"/>
      <c r="UPE377" s="3"/>
      <c r="UPF377" s="3"/>
      <c r="UPG377" s="3"/>
      <c r="UPH377" s="3"/>
      <c r="UPI377" s="3"/>
      <c r="UPJ377" s="3"/>
      <c r="UPK377" s="3"/>
      <c r="UPL377" s="3"/>
      <c r="UPM377" s="3"/>
      <c r="UPN377" s="3"/>
      <c r="UPO377" s="3"/>
      <c r="UPP377" s="3"/>
      <c r="UPQ377" s="3"/>
      <c r="UPR377" s="3"/>
      <c r="UPS377" s="3"/>
      <c r="UPT377" s="3"/>
      <c r="UPU377" s="3"/>
      <c r="UPV377" s="3"/>
      <c r="UPW377" s="3"/>
      <c r="UPX377" s="3"/>
      <c r="UPY377" s="3"/>
      <c r="UPZ377" s="3"/>
      <c r="UQA377" s="3"/>
      <c r="UQB377" s="3"/>
      <c r="UQC377" s="3"/>
      <c r="UQD377" s="3"/>
      <c r="UQE377" s="3"/>
      <c r="UQF377" s="3"/>
      <c r="UQG377" s="3"/>
      <c r="UQH377" s="3"/>
      <c r="UQI377" s="3"/>
      <c r="UQJ377" s="3"/>
      <c r="UQK377" s="3"/>
      <c r="UQL377" s="3"/>
      <c r="UQM377" s="3"/>
      <c r="UQN377" s="3"/>
      <c r="UQO377" s="3"/>
      <c r="UQP377" s="3"/>
      <c r="UQQ377" s="3"/>
      <c r="UQR377" s="3"/>
      <c r="UQS377" s="3"/>
      <c r="UQT377" s="3"/>
      <c r="UQU377" s="3"/>
      <c r="UQV377" s="3"/>
      <c r="UQW377" s="3"/>
      <c r="UQX377" s="3"/>
      <c r="UQY377" s="3"/>
      <c r="UQZ377" s="3"/>
      <c r="URA377" s="3"/>
      <c r="URB377" s="3"/>
      <c r="URC377" s="3"/>
      <c r="URD377" s="3"/>
      <c r="URE377" s="3"/>
      <c r="URF377" s="3"/>
      <c r="URG377" s="3"/>
      <c r="URH377" s="3"/>
      <c r="URI377" s="3"/>
      <c r="URJ377" s="3"/>
      <c r="URK377" s="3"/>
      <c r="URL377" s="3"/>
      <c r="URM377" s="3"/>
      <c r="URN377" s="3"/>
      <c r="URO377" s="3"/>
      <c r="URP377" s="3"/>
      <c r="URQ377" s="3"/>
      <c r="URR377" s="3"/>
      <c r="URS377" s="3"/>
      <c r="URT377" s="3"/>
      <c r="URU377" s="3"/>
      <c r="URV377" s="3"/>
      <c r="URW377" s="3"/>
      <c r="URX377" s="3"/>
      <c r="URY377" s="3"/>
      <c r="URZ377" s="3"/>
      <c r="USA377" s="3"/>
      <c r="USB377" s="3"/>
      <c r="USC377" s="3"/>
      <c r="USD377" s="3"/>
      <c r="USE377" s="3"/>
      <c r="USF377" s="3"/>
      <c r="USG377" s="3"/>
      <c r="USH377" s="3"/>
      <c r="USI377" s="3"/>
      <c r="USJ377" s="3"/>
      <c r="USK377" s="3"/>
      <c r="USL377" s="3"/>
      <c r="USM377" s="3"/>
      <c r="USN377" s="3"/>
      <c r="USO377" s="3"/>
      <c r="USP377" s="3"/>
      <c r="USQ377" s="3"/>
      <c r="USR377" s="3"/>
      <c r="USS377" s="3"/>
      <c r="UST377" s="3"/>
      <c r="USU377" s="3"/>
      <c r="USV377" s="3"/>
      <c r="USW377" s="3"/>
      <c r="USX377" s="3"/>
      <c r="USY377" s="3"/>
      <c r="USZ377" s="3"/>
      <c r="UTA377" s="3"/>
      <c r="UTB377" s="3"/>
      <c r="UTC377" s="3"/>
      <c r="UTD377" s="3"/>
      <c r="UTE377" s="3"/>
      <c r="UTF377" s="3"/>
      <c r="UTG377" s="3"/>
      <c r="UTH377" s="3"/>
      <c r="UTI377" s="3"/>
      <c r="UTJ377" s="3"/>
      <c r="UTK377" s="3"/>
      <c r="UTL377" s="3"/>
      <c r="UTM377" s="3"/>
      <c r="UTN377" s="3"/>
      <c r="UTO377" s="3"/>
      <c r="UTP377" s="3"/>
      <c r="UTQ377" s="3"/>
      <c r="UTR377" s="3"/>
      <c r="UTS377" s="3"/>
      <c r="UTT377" s="3"/>
      <c r="UTU377" s="3"/>
      <c r="UTV377" s="3"/>
      <c r="UTW377" s="3"/>
      <c r="UTX377" s="3"/>
      <c r="UTY377" s="3"/>
      <c r="UTZ377" s="3"/>
      <c r="UUA377" s="3"/>
      <c r="UUB377" s="3"/>
      <c r="UUC377" s="3"/>
      <c r="UUD377" s="3"/>
      <c r="UUE377" s="3"/>
      <c r="UUF377" s="3"/>
      <c r="UUG377" s="3"/>
      <c r="UUH377" s="3"/>
      <c r="UUI377" s="3"/>
      <c r="UUJ377" s="3"/>
      <c r="UUK377" s="3"/>
      <c r="UUL377" s="3"/>
      <c r="UUM377" s="3"/>
      <c r="UUN377" s="3"/>
      <c r="UUO377" s="3"/>
      <c r="UUP377" s="3"/>
      <c r="UUQ377" s="3"/>
      <c r="UUR377" s="3"/>
      <c r="UUS377" s="3"/>
      <c r="UUT377" s="3"/>
      <c r="UUU377" s="3"/>
      <c r="UUV377" s="3"/>
      <c r="UUW377" s="3"/>
      <c r="UUX377" s="3"/>
      <c r="UUY377" s="3"/>
      <c r="UUZ377" s="3"/>
      <c r="UVA377" s="3"/>
      <c r="UVB377" s="3"/>
      <c r="UVC377" s="3"/>
      <c r="UVD377" s="3"/>
      <c r="UVE377" s="3"/>
      <c r="UVF377" s="3"/>
      <c r="UVG377" s="3"/>
      <c r="UVH377" s="3"/>
      <c r="UVI377" s="3"/>
      <c r="UVJ377" s="3"/>
      <c r="UVK377" s="3"/>
      <c r="UVL377" s="3"/>
      <c r="UVM377" s="3"/>
      <c r="UVN377" s="3"/>
      <c r="UVO377" s="3"/>
      <c r="UVP377" s="3"/>
      <c r="UVQ377" s="3"/>
      <c r="UVR377" s="3"/>
      <c r="UVS377" s="3"/>
      <c r="UVT377" s="3"/>
      <c r="UVU377" s="3"/>
      <c r="UVV377" s="3"/>
      <c r="UVW377" s="3"/>
      <c r="UVX377" s="3"/>
      <c r="UVY377" s="3"/>
      <c r="UVZ377" s="3"/>
      <c r="UWA377" s="3"/>
      <c r="UWB377" s="3"/>
      <c r="UWC377" s="3"/>
      <c r="UWD377" s="3"/>
      <c r="UWE377" s="3"/>
      <c r="UWF377" s="3"/>
      <c r="UWG377" s="3"/>
      <c r="UWH377" s="3"/>
      <c r="UWI377" s="3"/>
      <c r="UWJ377" s="3"/>
      <c r="UWK377" s="3"/>
      <c r="UWL377" s="3"/>
      <c r="UWM377" s="3"/>
      <c r="UWN377" s="3"/>
      <c r="UWO377" s="3"/>
      <c r="UWP377" s="3"/>
      <c r="UWQ377" s="3"/>
      <c r="UWR377" s="3"/>
      <c r="UWS377" s="3"/>
      <c r="UWT377" s="3"/>
      <c r="UWU377" s="3"/>
      <c r="UWV377" s="3"/>
      <c r="UWW377" s="3"/>
      <c r="UWX377" s="3"/>
      <c r="UWY377" s="3"/>
      <c r="UWZ377" s="3"/>
      <c r="UXA377" s="3"/>
      <c r="UXB377" s="3"/>
      <c r="UXC377" s="3"/>
      <c r="UXD377" s="3"/>
      <c r="UXE377" s="3"/>
      <c r="UXF377" s="3"/>
      <c r="UXG377" s="3"/>
      <c r="UXH377" s="3"/>
      <c r="UXI377" s="3"/>
      <c r="UXJ377" s="3"/>
      <c r="UXK377" s="3"/>
      <c r="UXL377" s="3"/>
      <c r="UXM377" s="3"/>
      <c r="UXN377" s="3"/>
      <c r="UXO377" s="3"/>
      <c r="UXP377" s="3"/>
      <c r="UXQ377" s="3"/>
      <c r="UXR377" s="3"/>
      <c r="UXS377" s="3"/>
      <c r="UXT377" s="3"/>
      <c r="UXU377" s="3"/>
      <c r="UXV377" s="3"/>
      <c r="UXW377" s="3"/>
      <c r="UXX377" s="3"/>
      <c r="UXY377" s="3"/>
      <c r="UXZ377" s="3"/>
      <c r="UYA377" s="3"/>
      <c r="UYB377" s="3"/>
      <c r="UYC377" s="3"/>
      <c r="UYD377" s="3"/>
      <c r="UYE377" s="3"/>
      <c r="UYF377" s="3"/>
      <c r="UYG377" s="3"/>
      <c r="UYH377" s="3"/>
      <c r="UYI377" s="3"/>
      <c r="UYJ377" s="3"/>
      <c r="UYK377" s="3"/>
      <c r="UYL377" s="3"/>
      <c r="UYM377" s="3"/>
      <c r="UYN377" s="3"/>
      <c r="UYO377" s="3"/>
      <c r="UYP377" s="3"/>
      <c r="UYQ377" s="3"/>
      <c r="UYR377" s="3"/>
      <c r="UYS377" s="3"/>
      <c r="UYT377" s="3"/>
      <c r="UYU377" s="3"/>
      <c r="UYV377" s="3"/>
      <c r="UYW377" s="3"/>
      <c r="UYX377" s="3"/>
      <c r="UYY377" s="3"/>
      <c r="UYZ377" s="3"/>
      <c r="UZA377" s="3"/>
      <c r="UZB377" s="3"/>
      <c r="UZC377" s="3"/>
      <c r="UZD377" s="3"/>
      <c r="UZE377" s="3"/>
      <c r="UZF377" s="3"/>
      <c r="UZG377" s="3"/>
      <c r="UZH377" s="3"/>
      <c r="UZI377" s="3"/>
      <c r="UZJ377" s="3"/>
      <c r="UZK377" s="3"/>
      <c r="UZL377" s="3"/>
      <c r="UZM377" s="3"/>
      <c r="UZN377" s="3"/>
      <c r="UZO377" s="3"/>
      <c r="UZP377" s="3"/>
      <c r="UZQ377" s="3"/>
      <c r="UZR377" s="3"/>
      <c r="UZS377" s="3"/>
      <c r="UZT377" s="3"/>
      <c r="UZU377" s="3"/>
      <c r="UZV377" s="3"/>
      <c r="UZW377" s="3"/>
      <c r="UZX377" s="3"/>
      <c r="UZY377" s="3"/>
      <c r="UZZ377" s="3"/>
      <c r="VAA377" s="3"/>
      <c r="VAB377" s="3"/>
      <c r="VAC377" s="3"/>
      <c r="VAD377" s="3"/>
      <c r="VAE377" s="3"/>
      <c r="VAF377" s="3"/>
      <c r="VAG377" s="3"/>
      <c r="VAH377" s="3"/>
      <c r="VAI377" s="3"/>
      <c r="VAJ377" s="3"/>
      <c r="VAK377" s="3"/>
      <c r="VAL377" s="3"/>
      <c r="VAM377" s="3"/>
      <c r="VAN377" s="3"/>
      <c r="VAO377" s="3"/>
      <c r="VAP377" s="3"/>
      <c r="VAQ377" s="3"/>
      <c r="VAR377" s="3"/>
      <c r="VAS377" s="3"/>
      <c r="VAT377" s="3"/>
      <c r="VAU377" s="3"/>
      <c r="VAV377" s="3"/>
      <c r="VAW377" s="3"/>
      <c r="VAX377" s="3"/>
      <c r="VAY377" s="3"/>
      <c r="VAZ377" s="3"/>
      <c r="VBA377" s="3"/>
      <c r="VBB377" s="3"/>
      <c r="VBC377" s="3"/>
      <c r="VBD377" s="3"/>
      <c r="VBE377" s="3"/>
      <c r="VBF377" s="3"/>
      <c r="VBG377" s="3"/>
      <c r="VBH377" s="3"/>
      <c r="VBI377" s="3"/>
      <c r="VBJ377" s="3"/>
      <c r="VBK377" s="3"/>
      <c r="VBL377" s="3"/>
      <c r="VBM377" s="3"/>
      <c r="VBN377" s="3"/>
      <c r="VBO377" s="3"/>
      <c r="VBP377" s="3"/>
      <c r="VBQ377" s="3"/>
      <c r="VBR377" s="3"/>
      <c r="VBS377" s="3"/>
      <c r="VBT377" s="3"/>
      <c r="VBU377" s="3"/>
      <c r="VBV377" s="3"/>
      <c r="VBW377" s="3"/>
      <c r="VBX377" s="3"/>
      <c r="VBY377" s="3"/>
      <c r="VBZ377" s="3"/>
      <c r="VCA377" s="3"/>
      <c r="VCB377" s="3"/>
      <c r="VCC377" s="3"/>
      <c r="VCD377" s="3"/>
      <c r="VCE377" s="3"/>
      <c r="VCF377" s="3"/>
      <c r="VCG377" s="3"/>
      <c r="VCH377" s="3"/>
      <c r="VCI377" s="3"/>
      <c r="VCJ377" s="3"/>
      <c r="VCK377" s="3"/>
      <c r="VCL377" s="3"/>
      <c r="VCM377" s="3"/>
      <c r="VCN377" s="3"/>
      <c r="VCO377" s="3"/>
      <c r="VCP377" s="3"/>
      <c r="VCQ377" s="3"/>
      <c r="VCR377" s="3"/>
      <c r="VCS377" s="3"/>
      <c r="VCT377" s="3"/>
      <c r="VCU377" s="3"/>
      <c r="VCV377" s="3"/>
      <c r="VCW377" s="3"/>
      <c r="VCX377" s="3"/>
      <c r="VCY377" s="3"/>
      <c r="VCZ377" s="3"/>
      <c r="VDA377" s="3"/>
      <c r="VDB377" s="3"/>
      <c r="VDC377" s="3"/>
      <c r="VDD377" s="3"/>
      <c r="VDE377" s="3"/>
      <c r="VDF377" s="3"/>
      <c r="VDG377" s="3"/>
      <c r="VDH377" s="3"/>
      <c r="VDI377" s="3"/>
      <c r="VDJ377" s="3"/>
      <c r="VDK377" s="3"/>
      <c r="VDL377" s="3"/>
      <c r="VDM377" s="3"/>
      <c r="VDN377" s="3"/>
      <c r="VDO377" s="3"/>
      <c r="VDP377" s="3"/>
      <c r="VDQ377" s="3"/>
      <c r="VDR377" s="3"/>
      <c r="VDS377" s="3"/>
      <c r="VDT377" s="3"/>
      <c r="VDU377" s="3"/>
      <c r="VDV377" s="3"/>
      <c r="VDW377" s="3"/>
      <c r="VDX377" s="3"/>
      <c r="VDY377" s="3"/>
      <c r="VDZ377" s="3"/>
      <c r="VEA377" s="3"/>
      <c r="VEB377" s="3"/>
      <c r="VEC377" s="3"/>
      <c r="VED377" s="3"/>
      <c r="VEE377" s="3"/>
      <c r="VEF377" s="3"/>
      <c r="VEG377" s="3"/>
      <c r="VEH377" s="3"/>
      <c r="VEI377" s="3"/>
      <c r="VEJ377" s="3"/>
      <c r="VEK377" s="3"/>
      <c r="VEL377" s="3"/>
      <c r="VEM377" s="3"/>
      <c r="VEN377" s="3"/>
      <c r="VEO377" s="3"/>
      <c r="VEP377" s="3"/>
      <c r="VEQ377" s="3"/>
      <c r="VER377" s="3"/>
      <c r="VES377" s="3"/>
      <c r="VET377" s="3"/>
      <c r="VEU377" s="3"/>
      <c r="VEV377" s="3"/>
      <c r="VEW377" s="3"/>
      <c r="VEX377" s="3"/>
      <c r="VEY377" s="3"/>
      <c r="VEZ377" s="3"/>
      <c r="VFA377" s="3"/>
      <c r="VFB377" s="3"/>
      <c r="VFC377" s="3"/>
      <c r="VFD377" s="3"/>
      <c r="VFE377" s="3"/>
      <c r="VFF377" s="3"/>
      <c r="VFG377" s="3"/>
      <c r="VFH377" s="3"/>
      <c r="VFI377" s="3"/>
      <c r="VFJ377" s="3"/>
      <c r="VFK377" s="3"/>
      <c r="VFL377" s="3"/>
      <c r="VFM377" s="3"/>
      <c r="VFN377" s="3"/>
      <c r="VFO377" s="3"/>
      <c r="VFP377" s="3"/>
      <c r="VFQ377" s="3"/>
      <c r="VFR377" s="3"/>
      <c r="VFS377" s="3"/>
      <c r="VFT377" s="3"/>
      <c r="VFU377" s="3"/>
      <c r="VFV377" s="3"/>
      <c r="VFW377" s="3"/>
      <c r="VFX377" s="3"/>
      <c r="VFY377" s="3"/>
      <c r="VFZ377" s="3"/>
      <c r="VGA377" s="3"/>
      <c r="VGB377" s="3"/>
      <c r="VGC377" s="3"/>
      <c r="VGD377" s="3"/>
      <c r="VGE377" s="3"/>
      <c r="VGF377" s="3"/>
      <c r="VGG377" s="3"/>
      <c r="VGH377" s="3"/>
      <c r="VGI377" s="3"/>
      <c r="VGJ377" s="3"/>
      <c r="VGK377" s="3"/>
      <c r="VGL377" s="3"/>
      <c r="VGM377" s="3"/>
      <c r="VGN377" s="3"/>
      <c r="VGO377" s="3"/>
      <c r="VGP377" s="3"/>
      <c r="VGQ377" s="3"/>
      <c r="VGR377" s="3"/>
      <c r="VGS377" s="3"/>
      <c r="VGT377" s="3"/>
      <c r="VGU377" s="3"/>
      <c r="VGV377" s="3"/>
      <c r="VGW377" s="3"/>
      <c r="VGX377" s="3"/>
      <c r="VGY377" s="3"/>
      <c r="VGZ377" s="3"/>
      <c r="VHA377" s="3"/>
      <c r="VHB377" s="3"/>
      <c r="VHC377" s="3"/>
      <c r="VHD377" s="3"/>
      <c r="VHE377" s="3"/>
      <c r="VHF377" s="3"/>
      <c r="VHG377" s="3"/>
      <c r="VHH377" s="3"/>
      <c r="VHI377" s="3"/>
      <c r="VHJ377" s="3"/>
      <c r="VHK377" s="3"/>
      <c r="VHL377" s="3"/>
      <c r="VHM377" s="3"/>
      <c r="VHN377" s="3"/>
      <c r="VHO377" s="3"/>
      <c r="VHP377" s="3"/>
      <c r="VHQ377" s="3"/>
      <c r="VHR377" s="3"/>
      <c r="VHS377" s="3"/>
      <c r="VHT377" s="3"/>
      <c r="VHU377" s="3"/>
      <c r="VHV377" s="3"/>
      <c r="VHW377" s="3"/>
      <c r="VHX377" s="3"/>
      <c r="VHY377" s="3"/>
      <c r="VHZ377" s="3"/>
      <c r="VIA377" s="3"/>
      <c r="VIB377" s="3"/>
      <c r="VIC377" s="3"/>
      <c r="VID377" s="3"/>
      <c r="VIE377" s="3"/>
      <c r="VIF377" s="3"/>
      <c r="VIG377" s="3"/>
      <c r="VIH377" s="3"/>
      <c r="VII377" s="3"/>
      <c r="VIJ377" s="3"/>
      <c r="VIK377" s="3"/>
      <c r="VIL377" s="3"/>
      <c r="VIM377" s="3"/>
      <c r="VIN377" s="3"/>
      <c r="VIO377" s="3"/>
      <c r="VIP377" s="3"/>
      <c r="VIQ377" s="3"/>
      <c r="VIR377" s="3"/>
      <c r="VIS377" s="3"/>
      <c r="VIT377" s="3"/>
      <c r="VIU377" s="3"/>
      <c r="VIV377" s="3"/>
      <c r="VIW377" s="3"/>
      <c r="VIX377" s="3"/>
      <c r="VIY377" s="3"/>
      <c r="VIZ377" s="3"/>
      <c r="VJA377" s="3"/>
      <c r="VJB377" s="3"/>
      <c r="VJC377" s="3"/>
      <c r="VJD377" s="3"/>
      <c r="VJE377" s="3"/>
      <c r="VJF377" s="3"/>
      <c r="VJG377" s="3"/>
      <c r="VJH377" s="3"/>
      <c r="VJI377" s="3"/>
      <c r="VJJ377" s="3"/>
      <c r="VJK377" s="3"/>
      <c r="VJL377" s="3"/>
      <c r="VJM377" s="3"/>
      <c r="VJN377" s="3"/>
      <c r="VJO377" s="3"/>
      <c r="VJP377" s="3"/>
      <c r="VJQ377" s="3"/>
      <c r="VJR377" s="3"/>
      <c r="VJS377" s="3"/>
      <c r="VJT377" s="3"/>
      <c r="VJU377" s="3"/>
      <c r="VJV377" s="3"/>
      <c r="VJW377" s="3"/>
      <c r="VJX377" s="3"/>
      <c r="VJY377" s="3"/>
      <c r="VJZ377" s="3"/>
      <c r="VKA377" s="3"/>
      <c r="VKB377" s="3"/>
      <c r="VKC377" s="3"/>
      <c r="VKD377" s="3"/>
      <c r="VKE377" s="3"/>
      <c r="VKF377" s="3"/>
      <c r="VKG377" s="3"/>
      <c r="VKH377" s="3"/>
      <c r="VKI377" s="3"/>
      <c r="VKJ377" s="3"/>
      <c r="VKK377" s="3"/>
      <c r="VKL377" s="3"/>
      <c r="VKM377" s="3"/>
      <c r="VKN377" s="3"/>
      <c r="VKO377" s="3"/>
      <c r="VKP377" s="3"/>
      <c r="VKQ377" s="3"/>
      <c r="VKR377" s="3"/>
      <c r="VKS377" s="3"/>
      <c r="VKT377" s="3"/>
      <c r="VKU377" s="3"/>
      <c r="VKV377" s="3"/>
      <c r="VKW377" s="3"/>
      <c r="VKX377" s="3"/>
      <c r="VKY377" s="3"/>
      <c r="VKZ377" s="3"/>
      <c r="VLA377" s="3"/>
      <c r="VLB377" s="3"/>
      <c r="VLC377" s="3"/>
      <c r="VLD377" s="3"/>
      <c r="VLE377" s="3"/>
      <c r="VLF377" s="3"/>
      <c r="VLG377" s="3"/>
      <c r="VLH377" s="3"/>
      <c r="VLI377" s="3"/>
      <c r="VLJ377" s="3"/>
      <c r="VLK377" s="3"/>
      <c r="VLL377" s="3"/>
      <c r="VLM377" s="3"/>
      <c r="VLN377" s="3"/>
      <c r="VLO377" s="3"/>
      <c r="VLP377" s="3"/>
      <c r="VLQ377" s="3"/>
      <c r="VLR377" s="3"/>
      <c r="VLS377" s="3"/>
      <c r="VLT377" s="3"/>
      <c r="VLU377" s="3"/>
      <c r="VLV377" s="3"/>
      <c r="VLW377" s="3"/>
      <c r="VLX377" s="3"/>
      <c r="VLY377" s="3"/>
      <c r="VLZ377" s="3"/>
      <c r="VMA377" s="3"/>
      <c r="VMB377" s="3"/>
      <c r="VMC377" s="3"/>
      <c r="VMD377" s="3"/>
      <c r="VME377" s="3"/>
      <c r="VMF377" s="3"/>
      <c r="VMG377" s="3"/>
      <c r="VMH377" s="3"/>
      <c r="VMI377" s="3"/>
      <c r="VMJ377" s="3"/>
      <c r="VMK377" s="3"/>
      <c r="VML377" s="3"/>
      <c r="VMM377" s="3"/>
      <c r="VMN377" s="3"/>
      <c r="VMO377" s="3"/>
      <c r="VMP377" s="3"/>
      <c r="VMQ377" s="3"/>
      <c r="VMR377" s="3"/>
      <c r="VMS377" s="3"/>
      <c r="VMT377" s="3"/>
      <c r="VMU377" s="3"/>
      <c r="VMV377" s="3"/>
      <c r="VMW377" s="3"/>
      <c r="VMX377" s="3"/>
      <c r="VMY377" s="3"/>
      <c r="VMZ377" s="3"/>
      <c r="VNA377" s="3"/>
      <c r="VNB377" s="3"/>
      <c r="VNC377" s="3"/>
      <c r="VND377" s="3"/>
      <c r="VNE377" s="3"/>
      <c r="VNF377" s="3"/>
      <c r="VNG377" s="3"/>
      <c r="VNH377" s="3"/>
      <c r="VNI377" s="3"/>
      <c r="VNJ377" s="3"/>
      <c r="VNK377" s="3"/>
      <c r="VNL377" s="3"/>
      <c r="VNM377" s="3"/>
      <c r="VNN377" s="3"/>
      <c r="VNO377" s="3"/>
      <c r="VNP377" s="3"/>
      <c r="VNQ377" s="3"/>
      <c r="VNR377" s="3"/>
      <c r="VNS377" s="3"/>
      <c r="VNT377" s="3"/>
      <c r="VNU377" s="3"/>
      <c r="VNV377" s="3"/>
      <c r="VNW377" s="3"/>
      <c r="VNX377" s="3"/>
      <c r="VNY377" s="3"/>
      <c r="VNZ377" s="3"/>
      <c r="VOA377" s="3"/>
      <c r="VOB377" s="3"/>
      <c r="VOC377" s="3"/>
      <c r="VOD377" s="3"/>
      <c r="VOE377" s="3"/>
      <c r="VOF377" s="3"/>
      <c r="VOG377" s="3"/>
      <c r="VOH377" s="3"/>
      <c r="VOI377" s="3"/>
      <c r="VOJ377" s="3"/>
      <c r="VOK377" s="3"/>
      <c r="VOL377" s="3"/>
      <c r="VOM377" s="3"/>
      <c r="VON377" s="3"/>
      <c r="VOO377" s="3"/>
      <c r="VOP377" s="3"/>
      <c r="VOQ377" s="3"/>
      <c r="VOR377" s="3"/>
      <c r="VOS377" s="3"/>
      <c r="VOT377" s="3"/>
      <c r="VOU377" s="3"/>
      <c r="VOV377" s="3"/>
      <c r="VOW377" s="3"/>
      <c r="VOX377" s="3"/>
      <c r="VOY377" s="3"/>
      <c r="VOZ377" s="3"/>
      <c r="VPA377" s="3"/>
      <c r="VPB377" s="3"/>
      <c r="VPC377" s="3"/>
      <c r="VPD377" s="3"/>
      <c r="VPE377" s="3"/>
      <c r="VPF377" s="3"/>
      <c r="VPG377" s="3"/>
      <c r="VPH377" s="3"/>
      <c r="VPI377" s="3"/>
      <c r="VPJ377" s="3"/>
      <c r="VPK377" s="3"/>
      <c r="VPL377" s="3"/>
      <c r="VPM377" s="3"/>
      <c r="VPN377" s="3"/>
      <c r="VPO377" s="3"/>
      <c r="VPP377" s="3"/>
      <c r="VPQ377" s="3"/>
      <c r="VPR377" s="3"/>
      <c r="VPS377" s="3"/>
      <c r="VPT377" s="3"/>
      <c r="VPU377" s="3"/>
      <c r="VPV377" s="3"/>
      <c r="VPW377" s="3"/>
      <c r="VPX377" s="3"/>
      <c r="VPY377" s="3"/>
      <c r="VPZ377" s="3"/>
      <c r="VQA377" s="3"/>
      <c r="VQB377" s="3"/>
      <c r="VQC377" s="3"/>
      <c r="VQD377" s="3"/>
      <c r="VQE377" s="3"/>
      <c r="VQF377" s="3"/>
      <c r="VQG377" s="3"/>
      <c r="VQH377" s="3"/>
      <c r="VQI377" s="3"/>
      <c r="VQJ377" s="3"/>
      <c r="VQK377" s="3"/>
      <c r="VQL377" s="3"/>
      <c r="VQM377" s="3"/>
      <c r="VQN377" s="3"/>
      <c r="VQO377" s="3"/>
      <c r="VQP377" s="3"/>
      <c r="VQQ377" s="3"/>
      <c r="VQR377" s="3"/>
      <c r="VQS377" s="3"/>
      <c r="VQT377" s="3"/>
      <c r="VQU377" s="3"/>
      <c r="VQV377" s="3"/>
      <c r="VQW377" s="3"/>
      <c r="VQX377" s="3"/>
      <c r="VQY377" s="3"/>
      <c r="VQZ377" s="3"/>
      <c r="VRA377" s="3"/>
      <c r="VRB377" s="3"/>
      <c r="VRC377" s="3"/>
      <c r="VRD377" s="3"/>
      <c r="VRE377" s="3"/>
      <c r="VRF377" s="3"/>
      <c r="VRG377" s="3"/>
      <c r="VRH377" s="3"/>
      <c r="VRI377" s="3"/>
      <c r="VRJ377" s="3"/>
      <c r="VRK377" s="3"/>
      <c r="VRL377" s="3"/>
      <c r="VRM377" s="3"/>
      <c r="VRN377" s="3"/>
      <c r="VRO377" s="3"/>
      <c r="VRP377" s="3"/>
      <c r="VRQ377" s="3"/>
      <c r="VRR377" s="3"/>
      <c r="VRS377" s="3"/>
      <c r="VRT377" s="3"/>
      <c r="VRU377" s="3"/>
      <c r="VRV377" s="3"/>
      <c r="VRW377" s="3"/>
      <c r="VRX377" s="3"/>
      <c r="VRY377" s="3"/>
      <c r="VRZ377" s="3"/>
      <c r="VSA377" s="3"/>
      <c r="VSB377" s="3"/>
      <c r="VSC377" s="3"/>
      <c r="VSD377" s="3"/>
      <c r="VSE377" s="3"/>
      <c r="VSF377" s="3"/>
      <c r="VSG377" s="3"/>
      <c r="VSH377" s="3"/>
      <c r="VSI377" s="3"/>
      <c r="VSJ377" s="3"/>
      <c r="VSK377" s="3"/>
      <c r="VSL377" s="3"/>
      <c r="VSM377" s="3"/>
      <c r="VSN377" s="3"/>
      <c r="VSO377" s="3"/>
      <c r="VSP377" s="3"/>
      <c r="VSQ377" s="3"/>
      <c r="VSR377" s="3"/>
      <c r="VSS377" s="3"/>
      <c r="VST377" s="3"/>
      <c r="VSU377" s="3"/>
      <c r="VSV377" s="3"/>
      <c r="VSW377" s="3"/>
      <c r="VSX377" s="3"/>
      <c r="VSY377" s="3"/>
      <c r="VSZ377" s="3"/>
      <c r="VTA377" s="3"/>
      <c r="VTB377" s="3"/>
      <c r="VTC377" s="3"/>
      <c r="VTD377" s="3"/>
      <c r="VTE377" s="3"/>
      <c r="VTF377" s="3"/>
      <c r="VTG377" s="3"/>
      <c r="VTH377" s="3"/>
      <c r="VTI377" s="3"/>
      <c r="VTJ377" s="3"/>
      <c r="VTK377" s="3"/>
      <c r="VTL377" s="3"/>
      <c r="VTM377" s="3"/>
      <c r="VTN377" s="3"/>
      <c r="VTO377" s="3"/>
      <c r="VTP377" s="3"/>
      <c r="VTQ377" s="3"/>
      <c r="VTR377" s="3"/>
      <c r="VTS377" s="3"/>
      <c r="VTT377" s="3"/>
      <c r="VTU377" s="3"/>
      <c r="VTV377" s="3"/>
      <c r="VTW377" s="3"/>
      <c r="VTX377" s="3"/>
      <c r="VTY377" s="3"/>
      <c r="VTZ377" s="3"/>
      <c r="VUA377" s="3"/>
      <c r="VUB377" s="3"/>
      <c r="VUC377" s="3"/>
      <c r="VUD377" s="3"/>
      <c r="VUE377" s="3"/>
      <c r="VUF377" s="3"/>
      <c r="VUG377" s="3"/>
      <c r="VUH377" s="3"/>
      <c r="VUI377" s="3"/>
      <c r="VUJ377" s="3"/>
      <c r="VUK377" s="3"/>
      <c r="VUL377" s="3"/>
      <c r="VUM377" s="3"/>
      <c r="VUN377" s="3"/>
      <c r="VUO377" s="3"/>
      <c r="VUP377" s="3"/>
      <c r="VUQ377" s="3"/>
      <c r="VUR377" s="3"/>
      <c r="VUS377" s="3"/>
      <c r="VUT377" s="3"/>
      <c r="VUU377" s="3"/>
      <c r="VUV377" s="3"/>
      <c r="VUW377" s="3"/>
      <c r="VUX377" s="3"/>
      <c r="VUY377" s="3"/>
      <c r="VUZ377" s="3"/>
      <c r="VVA377" s="3"/>
      <c r="VVB377" s="3"/>
      <c r="VVC377" s="3"/>
      <c r="VVD377" s="3"/>
      <c r="VVE377" s="3"/>
      <c r="VVF377" s="3"/>
      <c r="VVG377" s="3"/>
      <c r="VVH377" s="3"/>
      <c r="VVI377" s="3"/>
      <c r="VVJ377" s="3"/>
      <c r="VVK377" s="3"/>
      <c r="VVL377" s="3"/>
      <c r="VVM377" s="3"/>
      <c r="VVN377" s="3"/>
      <c r="VVO377" s="3"/>
      <c r="VVP377" s="3"/>
      <c r="VVQ377" s="3"/>
      <c r="VVR377" s="3"/>
      <c r="VVS377" s="3"/>
      <c r="VVT377" s="3"/>
      <c r="VVU377" s="3"/>
      <c r="VVV377" s="3"/>
      <c r="VVW377" s="3"/>
      <c r="VVX377" s="3"/>
      <c r="VVY377" s="3"/>
      <c r="VVZ377" s="3"/>
      <c r="VWA377" s="3"/>
      <c r="VWB377" s="3"/>
      <c r="VWC377" s="3"/>
      <c r="VWD377" s="3"/>
      <c r="VWE377" s="3"/>
      <c r="VWF377" s="3"/>
      <c r="VWG377" s="3"/>
      <c r="VWH377" s="3"/>
      <c r="VWI377" s="3"/>
      <c r="VWJ377" s="3"/>
      <c r="VWK377" s="3"/>
      <c r="VWL377" s="3"/>
      <c r="VWM377" s="3"/>
      <c r="VWN377" s="3"/>
      <c r="VWO377" s="3"/>
      <c r="VWP377" s="3"/>
      <c r="VWQ377" s="3"/>
      <c r="VWR377" s="3"/>
      <c r="VWS377" s="3"/>
      <c r="VWT377" s="3"/>
      <c r="VWU377" s="3"/>
      <c r="VWV377" s="3"/>
      <c r="VWW377" s="3"/>
      <c r="VWX377" s="3"/>
      <c r="VWY377" s="3"/>
      <c r="VWZ377" s="3"/>
      <c r="VXA377" s="3"/>
      <c r="VXB377" s="3"/>
      <c r="VXC377" s="3"/>
      <c r="VXD377" s="3"/>
      <c r="VXE377" s="3"/>
      <c r="VXF377" s="3"/>
      <c r="VXG377" s="3"/>
      <c r="VXH377" s="3"/>
      <c r="VXI377" s="3"/>
      <c r="VXJ377" s="3"/>
      <c r="VXK377" s="3"/>
      <c r="VXL377" s="3"/>
      <c r="VXM377" s="3"/>
      <c r="VXN377" s="3"/>
      <c r="VXO377" s="3"/>
      <c r="VXP377" s="3"/>
      <c r="VXQ377" s="3"/>
      <c r="VXR377" s="3"/>
      <c r="VXS377" s="3"/>
      <c r="VXT377" s="3"/>
      <c r="VXU377" s="3"/>
      <c r="VXV377" s="3"/>
      <c r="VXW377" s="3"/>
      <c r="VXX377" s="3"/>
      <c r="VXY377" s="3"/>
      <c r="VXZ377" s="3"/>
      <c r="VYA377" s="3"/>
      <c r="VYB377" s="3"/>
      <c r="VYC377" s="3"/>
      <c r="VYD377" s="3"/>
      <c r="VYE377" s="3"/>
      <c r="VYF377" s="3"/>
      <c r="VYG377" s="3"/>
      <c r="VYH377" s="3"/>
      <c r="VYI377" s="3"/>
      <c r="VYJ377" s="3"/>
      <c r="VYK377" s="3"/>
      <c r="VYL377" s="3"/>
      <c r="VYM377" s="3"/>
      <c r="VYN377" s="3"/>
      <c r="VYO377" s="3"/>
      <c r="VYP377" s="3"/>
      <c r="VYQ377" s="3"/>
      <c r="VYR377" s="3"/>
      <c r="VYS377" s="3"/>
      <c r="VYT377" s="3"/>
      <c r="VYU377" s="3"/>
      <c r="VYV377" s="3"/>
      <c r="VYW377" s="3"/>
      <c r="VYX377" s="3"/>
      <c r="VYY377" s="3"/>
      <c r="VYZ377" s="3"/>
      <c r="VZA377" s="3"/>
      <c r="VZB377" s="3"/>
      <c r="VZC377" s="3"/>
      <c r="VZD377" s="3"/>
      <c r="VZE377" s="3"/>
      <c r="VZF377" s="3"/>
      <c r="VZG377" s="3"/>
      <c r="VZH377" s="3"/>
      <c r="VZI377" s="3"/>
      <c r="VZJ377" s="3"/>
      <c r="VZK377" s="3"/>
      <c r="VZL377" s="3"/>
      <c r="VZM377" s="3"/>
      <c r="VZN377" s="3"/>
      <c r="VZO377" s="3"/>
      <c r="VZP377" s="3"/>
      <c r="VZQ377" s="3"/>
      <c r="VZR377" s="3"/>
      <c r="VZS377" s="3"/>
      <c r="VZT377" s="3"/>
      <c r="VZU377" s="3"/>
      <c r="VZV377" s="3"/>
      <c r="VZW377" s="3"/>
      <c r="VZX377" s="3"/>
      <c r="VZY377" s="3"/>
      <c r="VZZ377" s="3"/>
      <c r="WAA377" s="3"/>
      <c r="WAB377" s="3"/>
      <c r="WAC377" s="3"/>
      <c r="WAD377" s="3"/>
      <c r="WAE377" s="3"/>
      <c r="WAF377" s="3"/>
      <c r="WAG377" s="3"/>
      <c r="WAH377" s="3"/>
      <c r="WAI377" s="3"/>
      <c r="WAJ377" s="3"/>
      <c r="WAK377" s="3"/>
      <c r="WAL377" s="3"/>
      <c r="WAM377" s="3"/>
      <c r="WAN377" s="3"/>
      <c r="WAO377" s="3"/>
      <c r="WAP377" s="3"/>
      <c r="WAQ377" s="3"/>
      <c r="WAR377" s="3"/>
      <c r="WAS377" s="3"/>
      <c r="WAT377" s="3"/>
      <c r="WAU377" s="3"/>
      <c r="WAV377" s="3"/>
      <c r="WAW377" s="3"/>
      <c r="WAX377" s="3"/>
      <c r="WAY377" s="3"/>
      <c r="WAZ377" s="3"/>
      <c r="WBA377" s="3"/>
      <c r="WBB377" s="3"/>
      <c r="WBC377" s="3"/>
      <c r="WBD377" s="3"/>
      <c r="WBE377" s="3"/>
      <c r="WBF377" s="3"/>
      <c r="WBG377" s="3"/>
      <c r="WBH377" s="3"/>
      <c r="WBI377" s="3"/>
      <c r="WBJ377" s="3"/>
      <c r="WBK377" s="3"/>
      <c r="WBL377" s="3"/>
      <c r="WBM377" s="3"/>
      <c r="WBN377" s="3"/>
      <c r="WBO377" s="3"/>
      <c r="WBP377" s="3"/>
      <c r="WBQ377" s="3"/>
      <c r="WBR377" s="3"/>
      <c r="WBS377" s="3"/>
      <c r="WBT377" s="3"/>
      <c r="WBU377" s="3"/>
      <c r="WBV377" s="3"/>
      <c r="WBW377" s="3"/>
      <c r="WBX377" s="3"/>
      <c r="WBY377" s="3"/>
      <c r="WBZ377" s="3"/>
      <c r="WCA377" s="3"/>
      <c r="WCB377" s="3"/>
      <c r="WCC377" s="3"/>
      <c r="WCD377" s="3"/>
      <c r="WCE377" s="3"/>
      <c r="WCF377" s="3"/>
      <c r="WCG377" s="3"/>
      <c r="WCH377" s="3"/>
      <c r="WCI377" s="3"/>
      <c r="WCJ377" s="3"/>
      <c r="WCK377" s="3"/>
      <c r="WCL377" s="3"/>
      <c r="WCM377" s="3"/>
      <c r="WCN377" s="3"/>
      <c r="WCO377" s="3"/>
      <c r="WCP377" s="3"/>
      <c r="WCQ377" s="3"/>
      <c r="WCR377" s="3"/>
      <c r="WCS377" s="3"/>
      <c r="WCT377" s="3"/>
      <c r="WCU377" s="3"/>
      <c r="WCV377" s="3"/>
      <c r="WCW377" s="3"/>
      <c r="WCX377" s="3"/>
      <c r="WCY377" s="3"/>
      <c r="WCZ377" s="3"/>
      <c r="WDA377" s="3"/>
      <c r="WDB377" s="3"/>
      <c r="WDC377" s="3"/>
      <c r="WDD377" s="3"/>
      <c r="WDE377" s="3"/>
      <c r="WDF377" s="3"/>
      <c r="WDG377" s="3"/>
      <c r="WDH377" s="3"/>
      <c r="WDI377" s="3"/>
      <c r="WDJ377" s="3"/>
      <c r="WDK377" s="3"/>
      <c r="WDL377" s="3"/>
      <c r="WDM377" s="3"/>
      <c r="WDN377" s="3"/>
      <c r="WDO377" s="3"/>
      <c r="WDP377" s="3"/>
      <c r="WDQ377" s="3"/>
      <c r="WDR377" s="3"/>
      <c r="WDS377" s="3"/>
      <c r="WDT377" s="3"/>
      <c r="WDU377" s="3"/>
      <c r="WDV377" s="3"/>
      <c r="WDW377" s="3"/>
      <c r="WDX377" s="3"/>
      <c r="WDY377" s="3"/>
      <c r="WDZ377" s="3"/>
      <c r="WEA377" s="3"/>
      <c r="WEB377" s="3"/>
      <c r="WEC377" s="3"/>
      <c r="WED377" s="3"/>
      <c r="WEE377" s="3"/>
      <c r="WEF377" s="3"/>
      <c r="WEG377" s="3"/>
      <c r="WEH377" s="3"/>
      <c r="WEI377" s="3"/>
      <c r="WEJ377" s="3"/>
      <c r="WEK377" s="3"/>
      <c r="WEL377" s="3"/>
      <c r="WEM377" s="3"/>
      <c r="WEN377" s="3"/>
      <c r="WEO377" s="3"/>
      <c r="WEP377" s="3"/>
      <c r="WEQ377" s="3"/>
      <c r="WER377" s="3"/>
      <c r="WES377" s="3"/>
      <c r="WET377" s="3"/>
      <c r="WEU377" s="3"/>
      <c r="WEV377" s="3"/>
      <c r="WEW377" s="3"/>
      <c r="WEX377" s="3"/>
      <c r="WEY377" s="3"/>
      <c r="WEZ377" s="3"/>
      <c r="WFA377" s="3"/>
      <c r="WFB377" s="3"/>
      <c r="WFC377" s="3"/>
      <c r="WFD377" s="3"/>
      <c r="WFE377" s="3"/>
      <c r="WFF377" s="3"/>
      <c r="WFG377" s="3"/>
      <c r="WFH377" s="3"/>
      <c r="WFI377" s="3"/>
      <c r="WFJ377" s="3"/>
      <c r="WFK377" s="3"/>
      <c r="WFL377" s="3"/>
      <c r="WFM377" s="3"/>
      <c r="WFN377" s="3"/>
      <c r="WFO377" s="3"/>
      <c r="WFP377" s="3"/>
      <c r="WFQ377" s="3"/>
      <c r="WFR377" s="3"/>
      <c r="WFS377" s="3"/>
      <c r="WFT377" s="3"/>
      <c r="WFU377" s="3"/>
      <c r="WFV377" s="3"/>
      <c r="WFW377" s="3"/>
      <c r="WFX377" s="3"/>
      <c r="WFY377" s="3"/>
      <c r="WFZ377" s="3"/>
      <c r="WGA377" s="3"/>
      <c r="WGB377" s="3"/>
      <c r="WGC377" s="3"/>
      <c r="WGD377" s="3"/>
      <c r="WGE377" s="3"/>
      <c r="WGF377" s="3"/>
      <c r="WGG377" s="3"/>
      <c r="WGH377" s="3"/>
      <c r="WGI377" s="3"/>
      <c r="WGJ377" s="3"/>
      <c r="WGK377" s="3"/>
      <c r="WGL377" s="3"/>
      <c r="WGM377" s="3"/>
      <c r="WGN377" s="3"/>
      <c r="WGO377" s="3"/>
      <c r="WGP377" s="3"/>
      <c r="WGQ377" s="3"/>
      <c r="WGR377" s="3"/>
      <c r="WGS377" s="3"/>
      <c r="WGT377" s="3"/>
      <c r="WGU377" s="3"/>
      <c r="WGV377" s="3"/>
      <c r="WGW377" s="3"/>
      <c r="WGX377" s="3"/>
      <c r="WGY377" s="3"/>
      <c r="WGZ377" s="3"/>
      <c r="WHA377" s="3"/>
      <c r="WHB377" s="3"/>
      <c r="WHC377" s="3"/>
      <c r="WHD377" s="3"/>
      <c r="WHE377" s="3"/>
      <c r="WHF377" s="3"/>
      <c r="WHG377" s="3"/>
      <c r="WHH377" s="3"/>
      <c r="WHI377" s="3"/>
      <c r="WHJ377" s="3"/>
      <c r="WHK377" s="3"/>
      <c r="WHL377" s="3"/>
      <c r="WHM377" s="3"/>
      <c r="WHN377" s="3"/>
      <c r="WHO377" s="3"/>
      <c r="WHP377" s="3"/>
      <c r="WHQ377" s="3"/>
      <c r="WHR377" s="3"/>
      <c r="WHS377" s="3"/>
      <c r="WHT377" s="3"/>
      <c r="WHU377" s="3"/>
      <c r="WHV377" s="3"/>
      <c r="WHW377" s="3"/>
      <c r="WHX377" s="3"/>
      <c r="WHY377" s="3"/>
      <c r="WHZ377" s="3"/>
      <c r="WIA377" s="3"/>
      <c r="WIB377" s="3"/>
      <c r="WIC377" s="3"/>
      <c r="WID377" s="3"/>
      <c r="WIE377" s="3"/>
      <c r="WIF377" s="3"/>
      <c r="WIG377" s="3"/>
      <c r="WIH377" s="3"/>
      <c r="WII377" s="3"/>
      <c r="WIJ377" s="3"/>
      <c r="WIK377" s="3"/>
      <c r="WIL377" s="3"/>
      <c r="WIM377" s="3"/>
      <c r="WIN377" s="3"/>
      <c r="WIO377" s="3"/>
      <c r="WIP377" s="3"/>
      <c r="WIQ377" s="3"/>
      <c r="WIR377" s="3"/>
      <c r="WIS377" s="3"/>
      <c r="WIT377" s="3"/>
      <c r="WIU377" s="3"/>
      <c r="WIV377" s="3"/>
      <c r="WIW377" s="3"/>
      <c r="WIX377" s="3"/>
      <c r="WIY377" s="3"/>
      <c r="WIZ377" s="3"/>
      <c r="WJA377" s="3"/>
      <c r="WJB377" s="3"/>
      <c r="WJC377" s="3"/>
      <c r="WJD377" s="3"/>
      <c r="WJE377" s="3"/>
      <c r="WJF377" s="3"/>
      <c r="WJG377" s="3"/>
      <c r="WJH377" s="3"/>
      <c r="WJI377" s="3"/>
      <c r="WJJ377" s="3"/>
      <c r="WJK377" s="3"/>
      <c r="WJL377" s="3"/>
      <c r="WJM377" s="3"/>
      <c r="WJN377" s="3"/>
      <c r="WJO377" s="3"/>
      <c r="WJP377" s="3"/>
      <c r="WJQ377" s="3"/>
      <c r="WJR377" s="3"/>
      <c r="WJS377" s="3"/>
      <c r="WJT377" s="3"/>
      <c r="WJU377" s="3"/>
      <c r="WJV377" s="3"/>
      <c r="WJW377" s="3"/>
      <c r="WJX377" s="3"/>
      <c r="WJY377" s="3"/>
      <c r="WJZ377" s="3"/>
      <c r="WKA377" s="3"/>
      <c r="WKB377" s="3"/>
      <c r="WKC377" s="3"/>
      <c r="WKD377" s="3"/>
      <c r="WKE377" s="3"/>
      <c r="WKF377" s="3"/>
      <c r="WKG377" s="3"/>
      <c r="WKH377" s="3"/>
      <c r="WKI377" s="3"/>
      <c r="WKJ377" s="3"/>
      <c r="WKK377" s="3"/>
      <c r="WKL377" s="3"/>
      <c r="WKM377" s="3"/>
      <c r="WKN377" s="3"/>
      <c r="WKO377" s="3"/>
      <c r="WKP377" s="3"/>
      <c r="WKQ377" s="3"/>
      <c r="WKR377" s="3"/>
      <c r="WKS377" s="3"/>
      <c r="WKT377" s="3"/>
      <c r="WKU377" s="3"/>
      <c r="WKV377" s="3"/>
      <c r="WKW377" s="3"/>
      <c r="WKX377" s="3"/>
      <c r="WKY377" s="3"/>
      <c r="WKZ377" s="3"/>
      <c r="WLA377" s="3"/>
      <c r="WLB377" s="3"/>
      <c r="WLC377" s="3"/>
      <c r="WLD377" s="3"/>
      <c r="WLE377" s="3"/>
      <c r="WLF377" s="3"/>
      <c r="WLG377" s="3"/>
      <c r="WLH377" s="3"/>
      <c r="WLI377" s="3"/>
      <c r="WLJ377" s="3"/>
      <c r="WLK377" s="3"/>
      <c r="WLL377" s="3"/>
      <c r="WLM377" s="3"/>
      <c r="WLN377" s="3"/>
      <c r="WLO377" s="3"/>
      <c r="WLP377" s="3"/>
      <c r="WLQ377" s="3"/>
      <c r="WLR377" s="3"/>
      <c r="WLS377" s="3"/>
      <c r="WLT377" s="3"/>
      <c r="WLU377" s="3"/>
      <c r="WLV377" s="3"/>
      <c r="WLW377" s="3"/>
      <c r="WLX377" s="3"/>
      <c r="WLY377" s="3"/>
      <c r="WLZ377" s="3"/>
      <c r="WMA377" s="3"/>
      <c r="WMB377" s="3"/>
      <c r="WMC377" s="3"/>
      <c r="WMD377" s="3"/>
      <c r="WME377" s="3"/>
      <c r="WMF377" s="3"/>
      <c r="WMG377" s="3"/>
      <c r="WMH377" s="3"/>
      <c r="WMI377" s="3"/>
      <c r="WMJ377" s="3"/>
      <c r="WMK377" s="3"/>
      <c r="WML377" s="3"/>
      <c r="WMM377" s="3"/>
      <c r="WMN377" s="3"/>
      <c r="WMO377" s="3"/>
      <c r="WMP377" s="3"/>
      <c r="WMQ377" s="3"/>
      <c r="WMR377" s="3"/>
      <c r="WMS377" s="3"/>
      <c r="WMT377" s="3"/>
      <c r="WMU377" s="3"/>
      <c r="WMV377" s="3"/>
      <c r="WMW377" s="3"/>
      <c r="WMX377" s="3"/>
      <c r="WMY377" s="3"/>
      <c r="WMZ377" s="3"/>
      <c r="WNA377" s="3"/>
      <c r="WNB377" s="3"/>
      <c r="WNC377" s="3"/>
      <c r="WND377" s="3"/>
      <c r="WNE377" s="3"/>
      <c r="WNF377" s="3"/>
      <c r="WNG377" s="3"/>
      <c r="WNH377" s="3"/>
      <c r="WNI377" s="3"/>
      <c r="WNJ377" s="3"/>
      <c r="WNK377" s="3"/>
      <c r="WNL377" s="3"/>
      <c r="WNM377" s="3"/>
      <c r="WNN377" s="3"/>
      <c r="WNO377" s="3"/>
      <c r="WNP377" s="3"/>
      <c r="WNQ377" s="3"/>
      <c r="WNR377" s="3"/>
      <c r="WNS377" s="3"/>
      <c r="WNT377" s="3"/>
      <c r="WNU377" s="3"/>
      <c r="WNV377" s="3"/>
      <c r="WNW377" s="3"/>
      <c r="WNX377" s="3"/>
      <c r="WNY377" s="3"/>
      <c r="WNZ377" s="3"/>
      <c r="WOA377" s="3"/>
      <c r="WOB377" s="3"/>
      <c r="WOC377" s="3"/>
      <c r="WOD377" s="3"/>
      <c r="WOE377" s="3"/>
      <c r="WOF377" s="3"/>
      <c r="WOG377" s="3"/>
      <c r="WOH377" s="3"/>
      <c r="WOI377" s="3"/>
      <c r="WOJ377" s="3"/>
      <c r="WOK377" s="3"/>
      <c r="WOL377" s="3"/>
      <c r="WOM377" s="3"/>
      <c r="WON377" s="3"/>
      <c r="WOO377" s="3"/>
      <c r="WOP377" s="3"/>
      <c r="WOQ377" s="3"/>
      <c r="WOR377" s="3"/>
      <c r="WOS377" s="3"/>
      <c r="WOT377" s="3"/>
      <c r="WOU377" s="3"/>
      <c r="WOV377" s="3"/>
      <c r="WOW377" s="3"/>
      <c r="WOX377" s="3"/>
      <c r="WOY377" s="3"/>
      <c r="WOZ377" s="3"/>
      <c r="WPA377" s="3"/>
      <c r="WPB377" s="3"/>
      <c r="WPC377" s="3"/>
      <c r="WPD377" s="3"/>
      <c r="WPE377" s="3"/>
      <c r="WPF377" s="3"/>
      <c r="WPG377" s="3"/>
      <c r="WPH377" s="3"/>
      <c r="WPI377" s="3"/>
      <c r="WPJ377" s="3"/>
      <c r="WPK377" s="3"/>
      <c r="WPL377" s="3"/>
      <c r="WPM377" s="3"/>
      <c r="WPN377" s="3"/>
      <c r="WPO377" s="3"/>
      <c r="WPP377" s="3"/>
      <c r="WPQ377" s="3"/>
      <c r="WPR377" s="3"/>
      <c r="WPS377" s="3"/>
      <c r="WPT377" s="3"/>
      <c r="WPU377" s="3"/>
      <c r="WPV377" s="3"/>
      <c r="WPW377" s="3"/>
      <c r="WPX377" s="3"/>
      <c r="WPY377" s="3"/>
      <c r="WPZ377" s="3"/>
      <c r="WQA377" s="3"/>
      <c r="WQB377" s="3"/>
      <c r="WQC377" s="3"/>
      <c r="WQD377" s="3"/>
      <c r="WQE377" s="3"/>
      <c r="WQF377" s="3"/>
      <c r="WQG377" s="3"/>
      <c r="WQH377" s="3"/>
      <c r="WQI377" s="3"/>
      <c r="WQJ377" s="3"/>
      <c r="WQK377" s="3"/>
      <c r="WQL377" s="3"/>
      <c r="WQM377" s="3"/>
      <c r="WQN377" s="3"/>
      <c r="WQO377" s="3"/>
      <c r="WQP377" s="3"/>
      <c r="WQQ377" s="3"/>
      <c r="WQR377" s="3"/>
      <c r="WQS377" s="3"/>
      <c r="WQT377" s="3"/>
      <c r="WQU377" s="3"/>
      <c r="WQV377" s="3"/>
      <c r="WQW377" s="3"/>
      <c r="WQX377" s="3"/>
      <c r="WQY377" s="3"/>
      <c r="WQZ377" s="3"/>
      <c r="WRA377" s="3"/>
      <c r="WRB377" s="3"/>
      <c r="WRC377" s="3"/>
      <c r="WRD377" s="3"/>
      <c r="WRE377" s="3"/>
      <c r="WRF377" s="3"/>
      <c r="WRG377" s="3"/>
      <c r="WRH377" s="3"/>
      <c r="WRI377" s="3"/>
      <c r="WRJ377" s="3"/>
      <c r="WRK377" s="3"/>
      <c r="WRL377" s="3"/>
      <c r="WRM377" s="3"/>
      <c r="WRN377" s="3"/>
      <c r="WRO377" s="3"/>
      <c r="WRP377" s="3"/>
      <c r="WRQ377" s="3"/>
      <c r="WRR377" s="3"/>
      <c r="WRS377" s="3"/>
      <c r="WRT377" s="3"/>
      <c r="WRU377" s="3"/>
      <c r="WRV377" s="3"/>
      <c r="WRW377" s="3"/>
      <c r="WRX377" s="3"/>
      <c r="WRY377" s="3"/>
      <c r="WRZ377" s="3"/>
      <c r="WSA377" s="3"/>
      <c r="WSB377" s="3"/>
      <c r="WSC377" s="3"/>
      <c r="WSD377" s="3"/>
      <c r="WSE377" s="3"/>
      <c r="WSF377" s="3"/>
      <c r="WSG377" s="3"/>
      <c r="WSH377" s="3"/>
      <c r="WSI377" s="3"/>
      <c r="WSJ377" s="3"/>
      <c r="WSK377" s="3"/>
      <c r="WSL377" s="3"/>
      <c r="WSM377" s="3"/>
      <c r="WSN377" s="3"/>
      <c r="WSO377" s="3"/>
      <c r="WSP377" s="3"/>
      <c r="WSQ377" s="3"/>
      <c r="WSR377" s="3"/>
      <c r="WSS377" s="3"/>
      <c r="WST377" s="3"/>
      <c r="WSU377" s="3"/>
      <c r="WSV377" s="3"/>
      <c r="WSW377" s="3"/>
      <c r="WSX377" s="3"/>
      <c r="WSY377" s="3"/>
      <c r="WSZ377" s="3"/>
      <c r="WTA377" s="3"/>
      <c r="WTB377" s="3"/>
      <c r="WTC377" s="3"/>
      <c r="WTD377" s="3"/>
      <c r="WTE377" s="3"/>
      <c r="WTF377" s="3"/>
      <c r="WTG377" s="3"/>
      <c r="WTH377" s="3"/>
      <c r="WTI377" s="3"/>
      <c r="WTJ377" s="3"/>
      <c r="WTK377" s="3"/>
      <c r="WTL377" s="3"/>
      <c r="WTM377" s="3"/>
      <c r="WTN377" s="3"/>
      <c r="WTO377" s="3"/>
      <c r="WTP377" s="3"/>
      <c r="WTQ377" s="3"/>
      <c r="WTR377" s="3"/>
      <c r="WTS377" s="3"/>
      <c r="WTT377" s="3"/>
      <c r="WTU377" s="3"/>
      <c r="WTV377" s="3"/>
      <c r="WTW377" s="3"/>
      <c r="WTX377" s="3"/>
      <c r="WTY377" s="3"/>
      <c r="WTZ377" s="3"/>
      <c r="WUA377" s="3"/>
      <c r="WUB377" s="3"/>
      <c r="WUC377" s="3"/>
      <c r="WUD377" s="3"/>
      <c r="WUE377" s="3"/>
      <c r="WUF377" s="3"/>
      <c r="WUG377" s="3"/>
      <c r="WUH377" s="3"/>
      <c r="WUI377" s="3"/>
      <c r="WUJ377" s="3"/>
      <c r="WUK377" s="3"/>
      <c r="WUL377" s="3"/>
      <c r="WUM377" s="3"/>
      <c r="WUN377" s="3"/>
      <c r="WUO377" s="3"/>
      <c r="WUP377" s="3"/>
      <c r="WUQ377" s="3"/>
      <c r="WUR377" s="3"/>
      <c r="WUS377" s="3"/>
      <c r="WUT377" s="3"/>
      <c r="WUU377" s="3"/>
      <c r="WUV377" s="3"/>
      <c r="WUW377" s="3"/>
      <c r="WUX377" s="3"/>
      <c r="WUY377" s="3"/>
      <c r="WUZ377" s="3"/>
      <c r="WVA377" s="3"/>
      <c r="WVB377" s="3"/>
      <c r="WVC377" s="3"/>
      <c r="WVD377" s="3"/>
      <c r="WVE377" s="3"/>
      <c r="WVF377" s="3"/>
      <c r="WVG377" s="3"/>
      <c r="WVH377" s="3"/>
      <c r="WVI377" s="3"/>
      <c r="WVJ377" s="3"/>
      <c r="WVK377" s="3"/>
      <c r="WVL377" s="3"/>
      <c r="WVM377" s="3"/>
      <c r="WVN377" s="3"/>
      <c r="WVO377" s="3"/>
      <c r="WVP377" s="3"/>
      <c r="WVQ377" s="3"/>
      <c r="WVR377" s="3"/>
      <c r="WVS377" s="3"/>
      <c r="WVT377" s="3"/>
      <c r="WVU377" s="3"/>
      <c r="WVV377" s="3"/>
      <c r="WVW377" s="3"/>
      <c r="WVX377" s="3"/>
      <c r="WVY377" s="3"/>
      <c r="WVZ377" s="3"/>
      <c r="WWA377" s="3"/>
      <c r="WWB377" s="3"/>
      <c r="WWC377" s="3"/>
      <c r="WWD377" s="3"/>
      <c r="WWE377" s="3"/>
      <c r="WWF377" s="3"/>
      <c r="WWG377" s="3"/>
      <c r="WWH377" s="3"/>
      <c r="WWI377" s="3"/>
      <c r="WWJ377" s="3"/>
      <c r="WWK377" s="3"/>
      <c r="WWL377" s="3"/>
      <c r="WWM377" s="3"/>
      <c r="WWN377" s="3"/>
      <c r="WWO377" s="3"/>
      <c r="WWP377" s="3"/>
      <c r="WWQ377" s="3"/>
      <c r="WWR377" s="3"/>
      <c r="WWS377" s="3"/>
      <c r="WWT377" s="3"/>
      <c r="WWU377" s="3"/>
      <c r="WWV377" s="3"/>
      <c r="WWW377" s="3"/>
      <c r="WWX377" s="3"/>
      <c r="WWY377" s="3"/>
      <c r="WWZ377" s="3"/>
      <c r="WXA377" s="3"/>
      <c r="WXB377" s="3"/>
      <c r="WXC377" s="3"/>
      <c r="WXD377" s="3"/>
      <c r="WXE377" s="3"/>
      <c r="WXF377" s="3"/>
      <c r="WXG377" s="3"/>
      <c r="WXH377" s="3"/>
      <c r="WXI377" s="3"/>
      <c r="WXJ377" s="3"/>
      <c r="WXK377" s="3"/>
      <c r="WXL377" s="3"/>
      <c r="WXM377" s="3"/>
      <c r="WXN377" s="3"/>
      <c r="WXO377" s="3"/>
      <c r="WXP377" s="3"/>
      <c r="WXQ377" s="3"/>
      <c r="WXR377" s="3"/>
      <c r="WXS377" s="3"/>
      <c r="WXT377" s="3"/>
      <c r="WXU377" s="3"/>
      <c r="WXV377" s="3"/>
      <c r="WXW377" s="3"/>
      <c r="WXX377" s="3"/>
      <c r="WXY377" s="3"/>
      <c r="WXZ377" s="3"/>
      <c r="WYA377" s="3"/>
      <c r="WYB377" s="3"/>
      <c r="WYC377" s="3"/>
      <c r="WYD377" s="3"/>
      <c r="WYE377" s="3"/>
      <c r="WYF377" s="3"/>
      <c r="WYG377" s="3"/>
      <c r="WYH377" s="3"/>
      <c r="WYI377" s="3"/>
      <c r="WYJ377" s="3"/>
      <c r="WYK377" s="3"/>
      <c r="WYL377" s="3"/>
      <c r="WYM377" s="3"/>
      <c r="WYN377" s="3"/>
      <c r="WYO377" s="3"/>
      <c r="WYP377" s="3"/>
      <c r="WYQ377" s="3"/>
      <c r="WYR377" s="3"/>
      <c r="WYS377" s="3"/>
      <c r="WYT377" s="3"/>
      <c r="WYU377" s="3"/>
      <c r="WYV377" s="3"/>
      <c r="WYW377" s="3"/>
      <c r="WYX377" s="3"/>
      <c r="WYY377" s="3"/>
      <c r="WYZ377" s="3"/>
      <c r="WZA377" s="3"/>
      <c r="WZB377" s="3"/>
      <c r="WZC377" s="3"/>
      <c r="WZD377" s="3"/>
      <c r="WZE377" s="3"/>
      <c r="WZF377" s="3"/>
      <c r="WZG377" s="3"/>
      <c r="WZH377" s="3"/>
      <c r="WZI377" s="3"/>
      <c r="WZJ377" s="3"/>
      <c r="WZK377" s="3"/>
      <c r="WZL377" s="3"/>
      <c r="WZM377" s="3"/>
      <c r="WZN377" s="3"/>
      <c r="WZO377" s="3"/>
      <c r="WZP377" s="3"/>
      <c r="WZQ377" s="3"/>
      <c r="WZR377" s="3"/>
      <c r="WZS377" s="3"/>
      <c r="WZT377" s="3"/>
      <c r="WZU377" s="3"/>
      <c r="WZV377" s="3"/>
      <c r="WZW377" s="3"/>
      <c r="WZX377" s="3"/>
      <c r="WZY377" s="3"/>
      <c r="WZZ377" s="3"/>
      <c r="XAA377" s="3"/>
      <c r="XAB377" s="3"/>
      <c r="XAC377" s="3"/>
      <c r="XAD377" s="3"/>
      <c r="XAE377" s="3"/>
      <c r="XAF377" s="3"/>
      <c r="XAG377" s="3"/>
      <c r="XAH377" s="3"/>
      <c r="XAI377" s="3"/>
      <c r="XAJ377" s="3"/>
      <c r="XAK377" s="3"/>
      <c r="XAL377" s="3"/>
      <c r="XAM377" s="3"/>
      <c r="XAN377" s="3"/>
      <c r="XAO377" s="3"/>
      <c r="XAP377" s="3"/>
      <c r="XAQ377" s="3"/>
      <c r="XAR377" s="3"/>
      <c r="XAS377" s="3"/>
      <c r="XAT377" s="3"/>
      <c r="XAU377" s="3"/>
      <c r="XAV377" s="3"/>
      <c r="XAW377" s="3"/>
      <c r="XAX377" s="3"/>
      <c r="XAY377" s="3"/>
      <c r="XAZ377" s="3"/>
      <c r="XBA377" s="3"/>
      <c r="XBB377" s="3"/>
      <c r="XBC377" s="3"/>
      <c r="XBD377" s="3"/>
      <c r="XBE377" s="3"/>
      <c r="XBF377" s="3"/>
      <c r="XBG377" s="3"/>
      <c r="XBH377" s="3"/>
      <c r="XBI377" s="3"/>
      <c r="XBJ377" s="3"/>
      <c r="XBK377" s="3"/>
      <c r="XBL377" s="3"/>
      <c r="XBM377" s="3"/>
      <c r="XBN377" s="3"/>
      <c r="XBO377" s="3"/>
      <c r="XBP377" s="3"/>
      <c r="XBQ377" s="3"/>
      <c r="XBR377" s="3"/>
      <c r="XBS377" s="3"/>
      <c r="XBT377" s="3"/>
      <c r="XBU377" s="3"/>
      <c r="XBV377" s="3"/>
      <c r="XBW377" s="3"/>
      <c r="XBX377" s="3"/>
      <c r="XBY377" s="3"/>
      <c r="XBZ377" s="3"/>
      <c r="XCA377" s="3"/>
      <c r="XCB377" s="3"/>
      <c r="XCC377" s="3"/>
      <c r="XCD377" s="3"/>
      <c r="XCE377" s="3"/>
      <c r="XCF377" s="3"/>
      <c r="XCG377" s="3"/>
      <c r="XCH377" s="3"/>
      <c r="XCI377" s="3"/>
      <c r="XCJ377" s="3"/>
      <c r="XCK377" s="3"/>
      <c r="XCL377" s="3"/>
      <c r="XCM377" s="3"/>
      <c r="XCN377" s="3"/>
      <c r="XCO377" s="3"/>
      <c r="XCP377" s="3"/>
      <c r="XCQ377" s="3"/>
      <c r="XCR377" s="3"/>
      <c r="XCS377" s="3"/>
      <c r="XCT377" s="3"/>
      <c r="XCU377" s="3"/>
      <c r="XCV377" s="3"/>
      <c r="XCW377" s="3"/>
      <c r="XCX377" s="3"/>
      <c r="XCY377" s="3"/>
      <c r="XCZ377" s="3"/>
      <c r="XDA377" s="3"/>
      <c r="XDB377" s="3"/>
      <c r="XDC377" s="3"/>
      <c r="XDD377" s="3"/>
      <c r="XDE377" s="3"/>
      <c r="XDF377" s="3"/>
      <c r="XDG377" s="3"/>
      <c r="XDH377" s="3"/>
      <c r="XDI377" s="3"/>
      <c r="XDJ377" s="3"/>
      <c r="XDK377" s="3"/>
      <c r="XDL377" s="3"/>
      <c r="XDM377" s="3"/>
      <c r="XDN377" s="3"/>
      <c r="XDO377" s="3"/>
      <c r="XDP377" s="3"/>
      <c r="XDQ377" s="3"/>
      <c r="XDR377" s="3"/>
      <c r="XDS377" s="3"/>
      <c r="XDT377" s="3"/>
      <c r="XDU377" s="3"/>
      <c r="XDV377" s="3"/>
      <c r="XDW377" s="3"/>
      <c r="XDX377" s="3"/>
      <c r="XDY377" s="3"/>
      <c r="XDZ377" s="3"/>
      <c r="XEA377" s="3"/>
      <c r="XEB377" s="3"/>
      <c r="XEC377" s="3"/>
      <c r="XED377" s="3"/>
      <c r="XEE377" s="3"/>
      <c r="XEF377" s="3"/>
      <c r="XEG377" s="3"/>
      <c r="XEH377" s="3"/>
      <c r="XEI377" s="3"/>
      <c r="XEJ377" s="3"/>
      <c r="XEK377" s="3"/>
      <c r="XEL377" s="3"/>
      <c r="XEM377" s="3"/>
      <c r="XEN377" s="3"/>
      <c r="XEO377" s="3"/>
      <c r="XEP377" s="3"/>
      <c r="XEQ377" s="3"/>
      <c r="XER377" s="3"/>
      <c r="XES377" s="3"/>
      <c r="XET377" s="3"/>
      <c r="XEU377" s="3"/>
      <c r="XEV377" s="3"/>
      <c r="XEW377" s="3"/>
      <c r="XEX377" s="3"/>
      <c r="XEY377" s="3"/>
      <c r="XEZ377" s="3"/>
      <c r="XFA377" s="3"/>
      <c r="XFB377" s="3"/>
      <c r="XFC377" s="3"/>
      <c r="XFD377" s="3"/>
    </row>
    <row r="378" spans="1:16384" s="12" customFormat="1" hidden="1" outlineLevel="1">
      <c r="B378" s="3" t="s">
        <v>405</v>
      </c>
      <c r="C378" s="3" t="s">
        <v>193</v>
      </c>
      <c r="D378" s="187">
        <v>423.40000000000003</v>
      </c>
      <c r="E378" s="187">
        <v>846.80000000000007</v>
      </c>
      <c r="F378" s="187">
        <v>1445.4</v>
      </c>
      <c r="G378" s="187">
        <v>2044.0000000000002</v>
      </c>
      <c r="H378" s="187">
        <v>2642.6</v>
      </c>
      <c r="I378" s="187">
        <v>3241.2</v>
      </c>
      <c r="J378" s="187">
        <v>3416.3999999999996</v>
      </c>
      <c r="K378" s="187">
        <v>3591.6000000000004</v>
      </c>
      <c r="L378" s="187">
        <v>3591.6000000000004</v>
      </c>
      <c r="M378" s="187">
        <v>3591.6000000000004</v>
      </c>
      <c r="N378" s="187">
        <v>3591.6000000000004</v>
      </c>
      <c r="O378" s="187">
        <v>3591.6000000000004</v>
      </c>
      <c r="P378" s="187">
        <v>3591.6000000000004</v>
      </c>
      <c r="Q378" s="187">
        <v>3591.6000000000004</v>
      </c>
      <c r="R378" s="187">
        <v>3591.6000000000004</v>
      </c>
      <c r="S378" s="187">
        <v>3591.6000000000004</v>
      </c>
      <c r="T378" s="187">
        <v>3591.6000000000004</v>
      </c>
      <c r="U378" s="187">
        <v>3591.6000000000004</v>
      </c>
      <c r="V378" s="187">
        <v>3591.6000000000004</v>
      </c>
      <c r="W378" s="187">
        <v>3591.6000000000004</v>
      </c>
      <c r="X378" s="187">
        <v>3591.6000000000004</v>
      </c>
      <c r="Y378" s="187">
        <v>3591.6000000000004</v>
      </c>
      <c r="Z378" s="187">
        <v>3591.6000000000004</v>
      </c>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c r="FJ378" s="3"/>
      <c r="FK378" s="3"/>
      <c r="FL378" s="3"/>
      <c r="FM378" s="3"/>
      <c r="FN378" s="3"/>
      <c r="FO378" s="3"/>
      <c r="FP378" s="3"/>
      <c r="FQ378" s="3"/>
      <c r="FR378" s="3"/>
      <c r="FS378" s="3"/>
      <c r="FT378" s="3"/>
      <c r="FU378" s="3"/>
      <c r="FV378" s="3"/>
      <c r="FW378" s="3"/>
      <c r="FX378" s="3"/>
      <c r="FY378" s="3"/>
      <c r="FZ378" s="3"/>
      <c r="GA378" s="3"/>
      <c r="GB378" s="3"/>
      <c r="GC378" s="3"/>
      <c r="GD378" s="3"/>
      <c r="GE378" s="3"/>
      <c r="GF378" s="3"/>
      <c r="GG378" s="3"/>
      <c r="GH378" s="3"/>
      <c r="GI378" s="3"/>
      <c r="GJ378" s="3"/>
      <c r="GK378" s="3"/>
      <c r="GL378" s="3"/>
      <c r="GM378" s="3"/>
      <c r="GN378" s="3"/>
      <c r="GO378" s="3"/>
      <c r="GP378" s="3"/>
      <c r="GQ378" s="3"/>
      <c r="GR378" s="3"/>
      <c r="GS378" s="3"/>
      <c r="GT378" s="3"/>
      <c r="GU378" s="3"/>
      <c r="GV378" s="3"/>
      <c r="GW378" s="3"/>
      <c r="GX378" s="3"/>
      <c r="GY378" s="3"/>
      <c r="GZ378" s="3"/>
      <c r="HA378" s="3"/>
      <c r="HB378" s="3"/>
      <c r="HC378" s="3"/>
      <c r="HD378" s="3"/>
      <c r="HE378" s="3"/>
      <c r="HF378" s="3"/>
      <c r="HG378" s="3"/>
      <c r="HH378" s="3"/>
      <c r="HI378" s="3"/>
      <c r="HJ378" s="3"/>
      <c r="HK378" s="3"/>
      <c r="HL378" s="3"/>
      <c r="HM378" s="3"/>
      <c r="HN378" s="3"/>
      <c r="HO378" s="3"/>
      <c r="HP378" s="3"/>
      <c r="HQ378" s="3"/>
      <c r="HR378" s="3"/>
      <c r="HS378" s="3"/>
      <c r="HT378" s="3"/>
      <c r="HU378" s="3"/>
      <c r="HV378" s="3"/>
      <c r="HW378" s="3"/>
      <c r="HX378" s="3"/>
      <c r="HY378" s="3"/>
      <c r="HZ378" s="3"/>
      <c r="IA378" s="3"/>
      <c r="IB378" s="3"/>
      <c r="IC378" s="3"/>
      <c r="ID378" s="3"/>
      <c r="IE378" s="3"/>
      <c r="IF378" s="3"/>
      <c r="IG378" s="3"/>
      <c r="IH378" s="3"/>
      <c r="II378" s="3"/>
      <c r="IJ378" s="3"/>
      <c r="IK378" s="3"/>
      <c r="IL378" s="3"/>
      <c r="IM378" s="3"/>
      <c r="IN378" s="3"/>
      <c r="IO378" s="3"/>
      <c r="IP378" s="3"/>
      <c r="IQ378" s="3"/>
      <c r="IR378" s="3"/>
      <c r="IS378" s="3"/>
      <c r="IT378" s="3"/>
      <c r="IU378" s="3"/>
      <c r="IV378" s="3"/>
      <c r="IW378" s="3"/>
      <c r="IX378" s="3"/>
      <c r="IY378" s="3"/>
      <c r="IZ378" s="3"/>
      <c r="JA378" s="3"/>
      <c r="JB378" s="3"/>
      <c r="JC378" s="3"/>
      <c r="JD378" s="3"/>
      <c r="JE378" s="3"/>
      <c r="JF378" s="3"/>
      <c r="JG378" s="3"/>
      <c r="JH378" s="3"/>
      <c r="JI378" s="3"/>
      <c r="JJ378" s="3"/>
      <c r="JK378" s="3"/>
      <c r="JL378" s="3"/>
      <c r="JM378" s="3"/>
      <c r="JN378" s="3"/>
      <c r="JO378" s="3"/>
      <c r="JP378" s="3"/>
      <c r="JQ378" s="3"/>
      <c r="JR378" s="3"/>
      <c r="JS378" s="3"/>
      <c r="JT378" s="3"/>
      <c r="JU378" s="3"/>
      <c r="JV378" s="3"/>
      <c r="JW378" s="3"/>
      <c r="JX378" s="3"/>
      <c r="JY378" s="3"/>
      <c r="JZ378" s="3"/>
      <c r="KA378" s="3"/>
      <c r="KB378" s="3"/>
      <c r="KC378" s="3"/>
      <c r="KD378" s="3"/>
      <c r="KE378" s="3"/>
      <c r="KF378" s="3"/>
      <c r="KG378" s="3"/>
      <c r="KH378" s="3"/>
      <c r="KI378" s="3"/>
      <c r="KJ378" s="3"/>
      <c r="KK378" s="3"/>
      <c r="KL378" s="3"/>
      <c r="KM378" s="3"/>
      <c r="KN378" s="3"/>
      <c r="KO378" s="3"/>
      <c r="KP378" s="3"/>
      <c r="KQ378" s="3"/>
      <c r="KR378" s="3"/>
      <c r="KS378" s="3"/>
      <c r="KT378" s="3"/>
      <c r="KU378" s="3"/>
      <c r="KV378" s="3"/>
      <c r="KW378" s="3"/>
      <c r="KX378" s="3"/>
      <c r="KY378" s="3"/>
      <c r="KZ378" s="3"/>
      <c r="LA378" s="3"/>
      <c r="LB378" s="3"/>
      <c r="LC378" s="3"/>
      <c r="LD378" s="3"/>
      <c r="LE378" s="3"/>
      <c r="LF378" s="3"/>
      <c r="LG378" s="3"/>
      <c r="LH378" s="3"/>
      <c r="LI378" s="3"/>
      <c r="LJ378" s="3"/>
      <c r="LK378" s="3"/>
      <c r="LL378" s="3"/>
      <c r="LM378" s="3"/>
      <c r="LN378" s="3"/>
      <c r="LO378" s="3"/>
      <c r="LP378" s="3"/>
      <c r="LQ378" s="3"/>
      <c r="LR378" s="3"/>
      <c r="LS378" s="3"/>
      <c r="LT378" s="3"/>
      <c r="LU378" s="3"/>
      <c r="LV378" s="3"/>
      <c r="LW378" s="3"/>
      <c r="LX378" s="3"/>
      <c r="LY378" s="3"/>
      <c r="LZ378" s="3"/>
      <c r="MA378" s="3"/>
      <c r="MB378" s="3"/>
      <c r="MC378" s="3"/>
      <c r="MD378" s="3"/>
      <c r="ME378" s="3"/>
      <c r="MF378" s="3"/>
      <c r="MG378" s="3"/>
      <c r="MH378" s="3"/>
      <c r="MI378" s="3"/>
      <c r="MJ378" s="3"/>
      <c r="MK378" s="3"/>
      <c r="ML378" s="3"/>
      <c r="MM378" s="3"/>
      <c r="MN378" s="3"/>
      <c r="MO378" s="3"/>
      <c r="MP378" s="3"/>
      <c r="MQ378" s="3"/>
      <c r="MR378" s="3"/>
      <c r="MS378" s="3"/>
      <c r="MT378" s="3"/>
      <c r="MU378" s="3"/>
      <c r="MV378" s="3"/>
      <c r="MW378" s="3"/>
      <c r="MX378" s="3"/>
      <c r="MY378" s="3"/>
      <c r="MZ378" s="3"/>
      <c r="NA378" s="3"/>
      <c r="NB378" s="3"/>
      <c r="NC378" s="3"/>
      <c r="ND378" s="3"/>
      <c r="NE378" s="3"/>
      <c r="NF378" s="3"/>
      <c r="NG378" s="3"/>
      <c r="NH378" s="3"/>
      <c r="NI378" s="3"/>
      <c r="NJ378" s="3"/>
      <c r="NK378" s="3"/>
      <c r="NL378" s="3"/>
      <c r="NM378" s="3"/>
      <c r="NN378" s="3"/>
      <c r="NO378" s="3"/>
      <c r="NP378" s="3"/>
      <c r="NQ378" s="3"/>
      <c r="NR378" s="3"/>
      <c r="NS378" s="3"/>
      <c r="NT378" s="3"/>
      <c r="NU378" s="3"/>
      <c r="NV378" s="3"/>
      <c r="NW378" s="3"/>
      <c r="NX378" s="3"/>
      <c r="NY378" s="3"/>
      <c r="NZ378" s="3"/>
      <c r="OA378" s="3"/>
      <c r="OB378" s="3"/>
      <c r="OC378" s="3"/>
      <c r="OD378" s="3"/>
      <c r="OE378" s="3"/>
      <c r="OF378" s="3"/>
      <c r="OG378" s="3"/>
      <c r="OH378" s="3"/>
      <c r="OI378" s="3"/>
      <c r="OJ378" s="3"/>
      <c r="OK378" s="3"/>
      <c r="OL378" s="3"/>
      <c r="OM378" s="3"/>
      <c r="ON378" s="3"/>
      <c r="OO378" s="3"/>
      <c r="OP378" s="3"/>
      <c r="OQ378" s="3"/>
      <c r="OR378" s="3"/>
      <c r="OS378" s="3"/>
      <c r="OT378" s="3"/>
      <c r="OU378" s="3"/>
      <c r="OV378" s="3"/>
      <c r="OW378" s="3"/>
      <c r="OX378" s="3"/>
      <c r="OY378" s="3"/>
      <c r="OZ378" s="3"/>
      <c r="PA378" s="3"/>
      <c r="PB378" s="3"/>
      <c r="PC378" s="3"/>
      <c r="PD378" s="3"/>
      <c r="PE378" s="3"/>
      <c r="PF378" s="3"/>
      <c r="PG378" s="3"/>
      <c r="PH378" s="3"/>
      <c r="PI378" s="3"/>
      <c r="PJ378" s="3"/>
      <c r="PK378" s="3"/>
      <c r="PL378" s="3"/>
      <c r="PM378" s="3"/>
      <c r="PN378" s="3"/>
      <c r="PO378" s="3"/>
      <c r="PP378" s="3"/>
      <c r="PQ378" s="3"/>
      <c r="PR378" s="3"/>
      <c r="PS378" s="3"/>
      <c r="PT378" s="3"/>
      <c r="PU378" s="3"/>
      <c r="PV378" s="3"/>
      <c r="PW378" s="3"/>
      <c r="PX378" s="3"/>
      <c r="PY378" s="3"/>
      <c r="PZ378" s="3"/>
      <c r="QA378" s="3"/>
      <c r="QB378" s="3"/>
      <c r="QC378" s="3"/>
      <c r="QD378" s="3"/>
      <c r="QE378" s="3"/>
      <c r="QF378" s="3"/>
      <c r="QG378" s="3"/>
      <c r="QH378" s="3"/>
      <c r="QI378" s="3"/>
      <c r="QJ378" s="3"/>
      <c r="QK378" s="3"/>
      <c r="QL378" s="3"/>
      <c r="QM378" s="3"/>
      <c r="QN378" s="3"/>
      <c r="QO378" s="3"/>
      <c r="QP378" s="3"/>
      <c r="QQ378" s="3"/>
      <c r="QR378" s="3"/>
      <c r="QS378" s="3"/>
      <c r="QT378" s="3"/>
      <c r="QU378" s="3"/>
      <c r="QV378" s="3"/>
      <c r="QW378" s="3"/>
      <c r="QX378" s="3"/>
      <c r="QY378" s="3"/>
      <c r="QZ378" s="3"/>
      <c r="RA378" s="3"/>
      <c r="RB378" s="3"/>
      <c r="RC378" s="3"/>
      <c r="RD378" s="3"/>
      <c r="RE378" s="3"/>
      <c r="RF378" s="3"/>
      <c r="RG378" s="3"/>
      <c r="RH378" s="3"/>
      <c r="RI378" s="3"/>
      <c r="RJ378" s="3"/>
      <c r="RK378" s="3"/>
      <c r="RL378" s="3"/>
      <c r="RM378" s="3"/>
      <c r="RN378" s="3"/>
      <c r="RO378" s="3"/>
      <c r="RP378" s="3"/>
      <c r="RQ378" s="3"/>
      <c r="RR378" s="3"/>
      <c r="RS378" s="3"/>
      <c r="RT378" s="3"/>
      <c r="RU378" s="3"/>
      <c r="RV378" s="3"/>
      <c r="RW378" s="3"/>
      <c r="RX378" s="3"/>
      <c r="RY378" s="3"/>
      <c r="RZ378" s="3"/>
      <c r="SA378" s="3"/>
      <c r="SB378" s="3"/>
      <c r="SC378" s="3"/>
      <c r="SD378" s="3"/>
      <c r="SE378" s="3"/>
      <c r="SF378" s="3"/>
      <c r="SG378" s="3"/>
      <c r="SH378" s="3"/>
      <c r="SI378" s="3"/>
      <c r="SJ378" s="3"/>
      <c r="SK378" s="3"/>
      <c r="SL378" s="3"/>
      <c r="SM378" s="3"/>
      <c r="SN378" s="3"/>
      <c r="SO378" s="3"/>
      <c r="SP378" s="3"/>
      <c r="SQ378" s="3"/>
      <c r="SR378" s="3"/>
      <c r="SS378" s="3"/>
      <c r="ST378" s="3"/>
      <c r="SU378" s="3"/>
      <c r="SV378" s="3"/>
      <c r="SW378" s="3"/>
      <c r="SX378" s="3"/>
      <c r="SY378" s="3"/>
      <c r="SZ378" s="3"/>
      <c r="TA378" s="3"/>
      <c r="TB378" s="3"/>
      <c r="TC378" s="3"/>
      <c r="TD378" s="3"/>
      <c r="TE378" s="3"/>
      <c r="TF378" s="3"/>
      <c r="TG378" s="3"/>
      <c r="TH378" s="3"/>
      <c r="TI378" s="3"/>
      <c r="TJ378" s="3"/>
      <c r="TK378" s="3"/>
      <c r="TL378" s="3"/>
      <c r="TM378" s="3"/>
      <c r="TN378" s="3"/>
      <c r="TO378" s="3"/>
      <c r="TP378" s="3"/>
      <c r="TQ378" s="3"/>
      <c r="TR378" s="3"/>
      <c r="TS378" s="3"/>
      <c r="TT378" s="3"/>
      <c r="TU378" s="3"/>
      <c r="TV378" s="3"/>
      <c r="TW378" s="3"/>
      <c r="TX378" s="3"/>
      <c r="TY378" s="3"/>
      <c r="TZ378" s="3"/>
      <c r="UA378" s="3"/>
      <c r="UB378" s="3"/>
      <c r="UC378" s="3"/>
      <c r="UD378" s="3"/>
      <c r="UE378" s="3"/>
      <c r="UF378" s="3"/>
      <c r="UG378" s="3"/>
      <c r="UH378" s="3"/>
      <c r="UI378" s="3"/>
      <c r="UJ378" s="3"/>
      <c r="UK378" s="3"/>
      <c r="UL378" s="3"/>
      <c r="UM378" s="3"/>
      <c r="UN378" s="3"/>
      <c r="UO378" s="3"/>
      <c r="UP378" s="3"/>
      <c r="UQ378" s="3"/>
      <c r="UR378" s="3"/>
      <c r="US378" s="3"/>
      <c r="UT378" s="3"/>
      <c r="UU378" s="3"/>
      <c r="UV378" s="3"/>
      <c r="UW378" s="3"/>
      <c r="UX378" s="3"/>
      <c r="UY378" s="3"/>
      <c r="UZ378" s="3"/>
      <c r="VA378" s="3"/>
      <c r="VB378" s="3"/>
      <c r="VC378" s="3"/>
      <c r="VD378" s="3"/>
      <c r="VE378" s="3"/>
      <c r="VF378" s="3"/>
      <c r="VG378" s="3"/>
      <c r="VH378" s="3"/>
      <c r="VI378" s="3"/>
      <c r="VJ378" s="3"/>
      <c r="VK378" s="3"/>
      <c r="VL378" s="3"/>
      <c r="VM378" s="3"/>
      <c r="VN378" s="3"/>
      <c r="VO378" s="3"/>
      <c r="VP378" s="3"/>
      <c r="VQ378" s="3"/>
      <c r="VR378" s="3"/>
      <c r="VS378" s="3"/>
      <c r="VT378" s="3"/>
      <c r="VU378" s="3"/>
      <c r="VV378" s="3"/>
      <c r="VW378" s="3"/>
      <c r="VX378" s="3"/>
      <c r="VY378" s="3"/>
      <c r="VZ378" s="3"/>
      <c r="WA378" s="3"/>
      <c r="WB378" s="3"/>
      <c r="WC378" s="3"/>
      <c r="WD378" s="3"/>
      <c r="WE378" s="3"/>
      <c r="WF378" s="3"/>
      <c r="WG378" s="3"/>
      <c r="WH378" s="3"/>
      <c r="WI378" s="3"/>
      <c r="WJ378" s="3"/>
      <c r="WK378" s="3"/>
      <c r="WL378" s="3"/>
      <c r="WM378" s="3"/>
      <c r="WN378" s="3"/>
      <c r="WO378" s="3"/>
      <c r="WP378" s="3"/>
      <c r="WQ378" s="3"/>
      <c r="WR378" s="3"/>
      <c r="WS378" s="3"/>
      <c r="WT378" s="3"/>
      <c r="WU378" s="3"/>
      <c r="WV378" s="3"/>
      <c r="WW378" s="3"/>
      <c r="WX378" s="3"/>
      <c r="WY378" s="3"/>
      <c r="WZ378" s="3"/>
      <c r="XA378" s="3"/>
      <c r="XB378" s="3"/>
      <c r="XC378" s="3"/>
      <c r="XD378" s="3"/>
      <c r="XE378" s="3"/>
      <c r="XF378" s="3"/>
      <c r="XG378" s="3"/>
      <c r="XH378" s="3"/>
      <c r="XI378" s="3"/>
      <c r="XJ378" s="3"/>
      <c r="XK378" s="3"/>
      <c r="XL378" s="3"/>
      <c r="XM378" s="3"/>
      <c r="XN378" s="3"/>
      <c r="XO378" s="3"/>
      <c r="XP378" s="3"/>
      <c r="XQ378" s="3"/>
      <c r="XR378" s="3"/>
      <c r="XS378" s="3"/>
      <c r="XT378" s="3"/>
      <c r="XU378" s="3"/>
      <c r="XV378" s="3"/>
      <c r="XW378" s="3"/>
      <c r="XX378" s="3"/>
      <c r="XY378" s="3"/>
      <c r="XZ378" s="3"/>
      <c r="YA378" s="3"/>
      <c r="YB378" s="3"/>
      <c r="YC378" s="3"/>
      <c r="YD378" s="3"/>
      <c r="YE378" s="3"/>
      <c r="YF378" s="3"/>
      <c r="YG378" s="3"/>
      <c r="YH378" s="3"/>
      <c r="YI378" s="3"/>
      <c r="YJ378" s="3"/>
      <c r="YK378" s="3"/>
      <c r="YL378" s="3"/>
      <c r="YM378" s="3"/>
      <c r="YN378" s="3"/>
      <c r="YO378" s="3"/>
      <c r="YP378" s="3"/>
      <c r="YQ378" s="3"/>
      <c r="YR378" s="3"/>
      <c r="YS378" s="3"/>
      <c r="YT378" s="3"/>
      <c r="YU378" s="3"/>
      <c r="YV378" s="3"/>
      <c r="YW378" s="3"/>
      <c r="YX378" s="3"/>
      <c r="YY378" s="3"/>
      <c r="YZ378" s="3"/>
      <c r="ZA378" s="3"/>
      <c r="ZB378" s="3"/>
      <c r="ZC378" s="3"/>
      <c r="ZD378" s="3"/>
      <c r="ZE378" s="3"/>
      <c r="ZF378" s="3"/>
      <c r="ZG378" s="3"/>
      <c r="ZH378" s="3"/>
      <c r="ZI378" s="3"/>
      <c r="ZJ378" s="3"/>
      <c r="ZK378" s="3"/>
      <c r="ZL378" s="3"/>
      <c r="ZM378" s="3"/>
      <c r="ZN378" s="3"/>
      <c r="ZO378" s="3"/>
      <c r="ZP378" s="3"/>
      <c r="ZQ378" s="3"/>
      <c r="ZR378" s="3"/>
      <c r="ZS378" s="3"/>
      <c r="ZT378" s="3"/>
      <c r="ZU378" s="3"/>
      <c r="ZV378" s="3"/>
      <c r="ZW378" s="3"/>
      <c r="ZX378" s="3"/>
      <c r="ZY378" s="3"/>
      <c r="ZZ378" s="3"/>
      <c r="AAA378" s="3"/>
      <c r="AAB378" s="3"/>
      <c r="AAC378" s="3"/>
      <c r="AAD378" s="3"/>
      <c r="AAE378" s="3"/>
      <c r="AAF378" s="3"/>
      <c r="AAG378" s="3"/>
      <c r="AAH378" s="3"/>
      <c r="AAI378" s="3"/>
      <c r="AAJ378" s="3"/>
      <c r="AAK378" s="3"/>
      <c r="AAL378" s="3"/>
      <c r="AAM378" s="3"/>
      <c r="AAN378" s="3"/>
      <c r="AAO378" s="3"/>
      <c r="AAP378" s="3"/>
      <c r="AAQ378" s="3"/>
      <c r="AAR378" s="3"/>
      <c r="AAS378" s="3"/>
      <c r="AAT378" s="3"/>
      <c r="AAU378" s="3"/>
      <c r="AAV378" s="3"/>
      <c r="AAW378" s="3"/>
      <c r="AAX378" s="3"/>
      <c r="AAY378" s="3"/>
      <c r="AAZ378" s="3"/>
      <c r="ABA378" s="3"/>
      <c r="ABB378" s="3"/>
      <c r="ABC378" s="3"/>
      <c r="ABD378" s="3"/>
      <c r="ABE378" s="3"/>
      <c r="ABF378" s="3"/>
      <c r="ABG378" s="3"/>
      <c r="ABH378" s="3"/>
      <c r="ABI378" s="3"/>
      <c r="ABJ378" s="3"/>
      <c r="ABK378" s="3"/>
      <c r="ABL378" s="3"/>
      <c r="ABM378" s="3"/>
      <c r="ABN378" s="3"/>
      <c r="ABO378" s="3"/>
      <c r="ABP378" s="3"/>
      <c r="ABQ378" s="3"/>
      <c r="ABR378" s="3"/>
      <c r="ABS378" s="3"/>
      <c r="ABT378" s="3"/>
      <c r="ABU378" s="3"/>
      <c r="ABV378" s="3"/>
      <c r="ABW378" s="3"/>
      <c r="ABX378" s="3"/>
      <c r="ABY378" s="3"/>
      <c r="ABZ378" s="3"/>
      <c r="ACA378" s="3"/>
      <c r="ACB378" s="3"/>
      <c r="ACC378" s="3"/>
      <c r="ACD378" s="3"/>
      <c r="ACE378" s="3"/>
      <c r="ACF378" s="3"/>
      <c r="ACG378" s="3"/>
      <c r="ACH378" s="3"/>
      <c r="ACI378" s="3"/>
      <c r="ACJ378" s="3"/>
      <c r="ACK378" s="3"/>
      <c r="ACL378" s="3"/>
      <c r="ACM378" s="3"/>
      <c r="ACN378" s="3"/>
      <c r="ACO378" s="3"/>
      <c r="ACP378" s="3"/>
      <c r="ACQ378" s="3"/>
      <c r="ACR378" s="3"/>
      <c r="ACS378" s="3"/>
      <c r="ACT378" s="3"/>
      <c r="ACU378" s="3"/>
      <c r="ACV378" s="3"/>
      <c r="ACW378" s="3"/>
      <c r="ACX378" s="3"/>
      <c r="ACY378" s="3"/>
      <c r="ACZ378" s="3"/>
      <c r="ADA378" s="3"/>
      <c r="ADB378" s="3"/>
      <c r="ADC378" s="3"/>
      <c r="ADD378" s="3"/>
      <c r="ADE378" s="3"/>
      <c r="ADF378" s="3"/>
      <c r="ADG378" s="3"/>
      <c r="ADH378" s="3"/>
      <c r="ADI378" s="3"/>
      <c r="ADJ378" s="3"/>
      <c r="ADK378" s="3"/>
      <c r="ADL378" s="3"/>
      <c r="ADM378" s="3"/>
      <c r="ADN378" s="3"/>
      <c r="ADO378" s="3"/>
      <c r="ADP378" s="3"/>
      <c r="ADQ378" s="3"/>
      <c r="ADR378" s="3"/>
      <c r="ADS378" s="3"/>
      <c r="ADT378" s="3"/>
      <c r="ADU378" s="3"/>
      <c r="ADV378" s="3"/>
      <c r="ADW378" s="3"/>
      <c r="ADX378" s="3"/>
      <c r="ADY378" s="3"/>
      <c r="ADZ378" s="3"/>
      <c r="AEA378" s="3"/>
      <c r="AEB378" s="3"/>
      <c r="AEC378" s="3"/>
      <c r="AED378" s="3"/>
      <c r="AEE378" s="3"/>
      <c r="AEF378" s="3"/>
      <c r="AEG378" s="3"/>
      <c r="AEH378" s="3"/>
      <c r="AEI378" s="3"/>
      <c r="AEJ378" s="3"/>
      <c r="AEK378" s="3"/>
      <c r="AEL378" s="3"/>
      <c r="AEM378" s="3"/>
      <c r="AEN378" s="3"/>
      <c r="AEO378" s="3"/>
      <c r="AEP378" s="3"/>
      <c r="AEQ378" s="3"/>
      <c r="AER378" s="3"/>
      <c r="AES378" s="3"/>
      <c r="AET378" s="3"/>
      <c r="AEU378" s="3"/>
      <c r="AEV378" s="3"/>
      <c r="AEW378" s="3"/>
      <c r="AEX378" s="3"/>
      <c r="AEY378" s="3"/>
      <c r="AEZ378" s="3"/>
      <c r="AFA378" s="3"/>
      <c r="AFB378" s="3"/>
      <c r="AFC378" s="3"/>
      <c r="AFD378" s="3"/>
      <c r="AFE378" s="3"/>
      <c r="AFF378" s="3"/>
      <c r="AFG378" s="3"/>
      <c r="AFH378" s="3"/>
      <c r="AFI378" s="3"/>
      <c r="AFJ378" s="3"/>
      <c r="AFK378" s="3"/>
      <c r="AFL378" s="3"/>
      <c r="AFM378" s="3"/>
      <c r="AFN378" s="3"/>
      <c r="AFO378" s="3"/>
      <c r="AFP378" s="3"/>
      <c r="AFQ378" s="3"/>
      <c r="AFR378" s="3"/>
      <c r="AFS378" s="3"/>
      <c r="AFT378" s="3"/>
      <c r="AFU378" s="3"/>
      <c r="AFV378" s="3"/>
      <c r="AFW378" s="3"/>
      <c r="AFX378" s="3"/>
      <c r="AFY378" s="3"/>
      <c r="AFZ378" s="3"/>
      <c r="AGA378" s="3"/>
      <c r="AGB378" s="3"/>
      <c r="AGC378" s="3"/>
      <c r="AGD378" s="3"/>
      <c r="AGE378" s="3"/>
      <c r="AGF378" s="3"/>
      <c r="AGG378" s="3"/>
      <c r="AGH378" s="3"/>
      <c r="AGI378" s="3"/>
      <c r="AGJ378" s="3"/>
      <c r="AGK378" s="3"/>
      <c r="AGL378" s="3"/>
      <c r="AGM378" s="3"/>
      <c r="AGN378" s="3"/>
      <c r="AGO378" s="3"/>
      <c r="AGP378" s="3"/>
      <c r="AGQ378" s="3"/>
      <c r="AGR378" s="3"/>
      <c r="AGS378" s="3"/>
      <c r="AGT378" s="3"/>
      <c r="AGU378" s="3"/>
      <c r="AGV378" s="3"/>
      <c r="AGW378" s="3"/>
      <c r="AGX378" s="3"/>
      <c r="AGY378" s="3"/>
      <c r="AGZ378" s="3"/>
      <c r="AHA378" s="3"/>
      <c r="AHB378" s="3"/>
      <c r="AHC378" s="3"/>
      <c r="AHD378" s="3"/>
      <c r="AHE378" s="3"/>
      <c r="AHF378" s="3"/>
      <c r="AHG378" s="3"/>
      <c r="AHH378" s="3"/>
      <c r="AHI378" s="3"/>
      <c r="AHJ378" s="3"/>
      <c r="AHK378" s="3"/>
      <c r="AHL378" s="3"/>
      <c r="AHM378" s="3"/>
      <c r="AHN378" s="3"/>
      <c r="AHO378" s="3"/>
      <c r="AHP378" s="3"/>
      <c r="AHQ378" s="3"/>
      <c r="AHR378" s="3"/>
      <c r="AHS378" s="3"/>
      <c r="AHT378" s="3"/>
      <c r="AHU378" s="3"/>
      <c r="AHV378" s="3"/>
      <c r="AHW378" s="3"/>
      <c r="AHX378" s="3"/>
      <c r="AHY378" s="3"/>
      <c r="AHZ378" s="3"/>
      <c r="AIA378" s="3"/>
      <c r="AIB378" s="3"/>
      <c r="AIC378" s="3"/>
      <c r="AID378" s="3"/>
      <c r="AIE378" s="3"/>
      <c r="AIF378" s="3"/>
      <c r="AIG378" s="3"/>
      <c r="AIH378" s="3"/>
      <c r="AII378" s="3"/>
      <c r="AIJ378" s="3"/>
      <c r="AIK378" s="3"/>
      <c r="AIL378" s="3"/>
      <c r="AIM378" s="3"/>
      <c r="AIN378" s="3"/>
      <c r="AIO378" s="3"/>
      <c r="AIP378" s="3"/>
      <c r="AIQ378" s="3"/>
      <c r="AIR378" s="3"/>
      <c r="AIS378" s="3"/>
      <c r="AIT378" s="3"/>
      <c r="AIU378" s="3"/>
      <c r="AIV378" s="3"/>
      <c r="AIW378" s="3"/>
      <c r="AIX378" s="3"/>
      <c r="AIY378" s="3"/>
      <c r="AIZ378" s="3"/>
      <c r="AJA378" s="3"/>
      <c r="AJB378" s="3"/>
      <c r="AJC378" s="3"/>
      <c r="AJD378" s="3"/>
      <c r="AJE378" s="3"/>
      <c r="AJF378" s="3"/>
      <c r="AJG378" s="3"/>
      <c r="AJH378" s="3"/>
      <c r="AJI378" s="3"/>
      <c r="AJJ378" s="3"/>
      <c r="AJK378" s="3"/>
      <c r="AJL378" s="3"/>
      <c r="AJM378" s="3"/>
      <c r="AJN378" s="3"/>
      <c r="AJO378" s="3"/>
      <c r="AJP378" s="3"/>
      <c r="AJQ378" s="3"/>
      <c r="AJR378" s="3"/>
      <c r="AJS378" s="3"/>
      <c r="AJT378" s="3"/>
      <c r="AJU378" s="3"/>
      <c r="AJV378" s="3"/>
      <c r="AJW378" s="3"/>
      <c r="AJX378" s="3"/>
      <c r="AJY378" s="3"/>
      <c r="AJZ378" s="3"/>
      <c r="AKA378" s="3"/>
      <c r="AKB378" s="3"/>
      <c r="AKC378" s="3"/>
      <c r="AKD378" s="3"/>
      <c r="AKE378" s="3"/>
      <c r="AKF378" s="3"/>
      <c r="AKG378" s="3"/>
      <c r="AKH378" s="3"/>
      <c r="AKI378" s="3"/>
      <c r="AKJ378" s="3"/>
      <c r="AKK378" s="3"/>
      <c r="AKL378" s="3"/>
      <c r="AKM378" s="3"/>
      <c r="AKN378" s="3"/>
      <c r="AKO378" s="3"/>
      <c r="AKP378" s="3"/>
      <c r="AKQ378" s="3"/>
      <c r="AKR378" s="3"/>
      <c r="AKS378" s="3"/>
      <c r="AKT378" s="3"/>
      <c r="AKU378" s="3"/>
      <c r="AKV378" s="3"/>
      <c r="AKW378" s="3"/>
      <c r="AKX378" s="3"/>
      <c r="AKY378" s="3"/>
      <c r="AKZ378" s="3"/>
      <c r="ALA378" s="3"/>
      <c r="ALB378" s="3"/>
      <c r="ALC378" s="3"/>
      <c r="ALD378" s="3"/>
      <c r="ALE378" s="3"/>
      <c r="ALF378" s="3"/>
      <c r="ALG378" s="3"/>
      <c r="ALH378" s="3"/>
      <c r="ALI378" s="3"/>
      <c r="ALJ378" s="3"/>
      <c r="ALK378" s="3"/>
      <c r="ALL378" s="3"/>
      <c r="ALM378" s="3"/>
      <c r="ALN378" s="3"/>
      <c r="ALO378" s="3"/>
      <c r="ALP378" s="3"/>
      <c r="ALQ378" s="3"/>
      <c r="ALR378" s="3"/>
      <c r="ALS378" s="3"/>
      <c r="ALT378" s="3"/>
      <c r="ALU378" s="3"/>
      <c r="ALV378" s="3"/>
      <c r="ALW378" s="3"/>
      <c r="ALX378" s="3"/>
      <c r="ALY378" s="3"/>
      <c r="ALZ378" s="3"/>
      <c r="AMA378" s="3"/>
      <c r="AMB378" s="3"/>
      <c r="AMC378" s="3"/>
      <c r="AMD378" s="3"/>
      <c r="AME378" s="3"/>
      <c r="AMF378" s="3"/>
      <c r="AMG378" s="3"/>
      <c r="AMH378" s="3"/>
      <c r="AMI378" s="3"/>
      <c r="AMJ378" s="3"/>
      <c r="AMK378" s="3"/>
      <c r="AML378" s="3"/>
      <c r="AMM378" s="3"/>
      <c r="AMN378" s="3"/>
      <c r="AMO378" s="3"/>
      <c r="AMP378" s="3"/>
      <c r="AMQ378" s="3"/>
      <c r="AMR378" s="3"/>
      <c r="AMS378" s="3"/>
      <c r="AMT378" s="3"/>
      <c r="AMU378" s="3"/>
      <c r="AMV378" s="3"/>
      <c r="AMW378" s="3"/>
      <c r="AMX378" s="3"/>
      <c r="AMY378" s="3"/>
      <c r="AMZ378" s="3"/>
      <c r="ANA378" s="3"/>
      <c r="ANB378" s="3"/>
      <c r="ANC378" s="3"/>
      <c r="AND378" s="3"/>
      <c r="ANE378" s="3"/>
      <c r="ANF378" s="3"/>
      <c r="ANG378" s="3"/>
      <c r="ANH378" s="3"/>
      <c r="ANI378" s="3"/>
      <c r="ANJ378" s="3"/>
      <c r="ANK378" s="3"/>
      <c r="ANL378" s="3"/>
      <c r="ANM378" s="3"/>
      <c r="ANN378" s="3"/>
      <c r="ANO378" s="3"/>
      <c r="ANP378" s="3"/>
      <c r="ANQ378" s="3"/>
      <c r="ANR378" s="3"/>
      <c r="ANS378" s="3"/>
      <c r="ANT378" s="3"/>
      <c r="ANU378" s="3"/>
      <c r="ANV378" s="3"/>
      <c r="ANW378" s="3"/>
      <c r="ANX378" s="3"/>
      <c r="ANY378" s="3"/>
      <c r="ANZ378" s="3"/>
      <c r="AOA378" s="3"/>
      <c r="AOB378" s="3"/>
      <c r="AOC378" s="3"/>
      <c r="AOD378" s="3"/>
      <c r="AOE378" s="3"/>
      <c r="AOF378" s="3"/>
      <c r="AOG378" s="3"/>
      <c r="AOH378" s="3"/>
      <c r="AOI378" s="3"/>
      <c r="AOJ378" s="3"/>
      <c r="AOK378" s="3"/>
      <c r="AOL378" s="3"/>
      <c r="AOM378" s="3"/>
      <c r="AON378" s="3"/>
      <c r="AOO378" s="3"/>
      <c r="AOP378" s="3"/>
      <c r="AOQ378" s="3"/>
      <c r="AOR378" s="3"/>
      <c r="AOS378" s="3"/>
      <c r="AOT378" s="3"/>
      <c r="AOU378" s="3"/>
      <c r="AOV378" s="3"/>
      <c r="AOW378" s="3"/>
      <c r="AOX378" s="3"/>
      <c r="AOY378" s="3"/>
      <c r="AOZ378" s="3"/>
      <c r="APA378" s="3"/>
      <c r="APB378" s="3"/>
      <c r="APC378" s="3"/>
      <c r="APD378" s="3"/>
      <c r="APE378" s="3"/>
      <c r="APF378" s="3"/>
      <c r="APG378" s="3"/>
      <c r="APH378" s="3"/>
      <c r="API378" s="3"/>
      <c r="APJ378" s="3"/>
      <c r="APK378" s="3"/>
      <c r="APL378" s="3"/>
      <c r="APM378" s="3"/>
      <c r="APN378" s="3"/>
      <c r="APO378" s="3"/>
      <c r="APP378" s="3"/>
      <c r="APQ378" s="3"/>
      <c r="APR378" s="3"/>
      <c r="APS378" s="3"/>
      <c r="APT378" s="3"/>
      <c r="APU378" s="3"/>
      <c r="APV378" s="3"/>
      <c r="APW378" s="3"/>
      <c r="APX378" s="3"/>
      <c r="APY378" s="3"/>
      <c r="APZ378" s="3"/>
      <c r="AQA378" s="3"/>
      <c r="AQB378" s="3"/>
      <c r="AQC378" s="3"/>
      <c r="AQD378" s="3"/>
      <c r="AQE378" s="3"/>
      <c r="AQF378" s="3"/>
      <c r="AQG378" s="3"/>
      <c r="AQH378" s="3"/>
      <c r="AQI378" s="3"/>
      <c r="AQJ378" s="3"/>
      <c r="AQK378" s="3"/>
      <c r="AQL378" s="3"/>
      <c r="AQM378" s="3"/>
      <c r="AQN378" s="3"/>
      <c r="AQO378" s="3"/>
      <c r="AQP378" s="3"/>
      <c r="AQQ378" s="3"/>
      <c r="AQR378" s="3"/>
      <c r="AQS378" s="3"/>
      <c r="AQT378" s="3"/>
      <c r="AQU378" s="3"/>
      <c r="AQV378" s="3"/>
      <c r="AQW378" s="3"/>
      <c r="AQX378" s="3"/>
      <c r="AQY378" s="3"/>
      <c r="AQZ378" s="3"/>
      <c r="ARA378" s="3"/>
      <c r="ARB378" s="3"/>
      <c r="ARC378" s="3"/>
      <c r="ARD378" s="3"/>
      <c r="ARE378" s="3"/>
      <c r="ARF378" s="3"/>
      <c r="ARG378" s="3"/>
      <c r="ARH378" s="3"/>
      <c r="ARI378" s="3"/>
      <c r="ARJ378" s="3"/>
      <c r="ARK378" s="3"/>
      <c r="ARL378" s="3"/>
      <c r="ARM378" s="3"/>
      <c r="ARN378" s="3"/>
      <c r="ARO378" s="3"/>
      <c r="ARP378" s="3"/>
      <c r="ARQ378" s="3"/>
      <c r="ARR378" s="3"/>
      <c r="ARS378" s="3"/>
      <c r="ART378" s="3"/>
      <c r="ARU378" s="3"/>
      <c r="ARV378" s="3"/>
      <c r="ARW378" s="3"/>
      <c r="ARX378" s="3"/>
      <c r="ARY378" s="3"/>
      <c r="ARZ378" s="3"/>
      <c r="ASA378" s="3"/>
      <c r="ASB378" s="3"/>
      <c r="ASC378" s="3"/>
      <c r="ASD378" s="3"/>
      <c r="ASE378" s="3"/>
      <c r="ASF378" s="3"/>
      <c r="ASG378" s="3"/>
      <c r="ASH378" s="3"/>
      <c r="ASI378" s="3"/>
      <c r="ASJ378" s="3"/>
      <c r="ASK378" s="3"/>
      <c r="ASL378" s="3"/>
      <c r="ASM378" s="3"/>
      <c r="ASN378" s="3"/>
      <c r="ASO378" s="3"/>
      <c r="ASP378" s="3"/>
      <c r="ASQ378" s="3"/>
      <c r="ASR378" s="3"/>
      <c r="ASS378" s="3"/>
      <c r="AST378" s="3"/>
      <c r="ASU378" s="3"/>
      <c r="ASV378" s="3"/>
      <c r="ASW378" s="3"/>
      <c r="ASX378" s="3"/>
      <c r="ASY378" s="3"/>
      <c r="ASZ378" s="3"/>
      <c r="ATA378" s="3"/>
      <c r="ATB378" s="3"/>
      <c r="ATC378" s="3"/>
      <c r="ATD378" s="3"/>
      <c r="ATE378" s="3"/>
      <c r="ATF378" s="3"/>
      <c r="ATG378" s="3"/>
      <c r="ATH378" s="3"/>
      <c r="ATI378" s="3"/>
      <c r="ATJ378" s="3"/>
      <c r="ATK378" s="3"/>
      <c r="ATL378" s="3"/>
      <c r="ATM378" s="3"/>
      <c r="ATN378" s="3"/>
      <c r="ATO378" s="3"/>
      <c r="ATP378" s="3"/>
      <c r="ATQ378" s="3"/>
      <c r="ATR378" s="3"/>
      <c r="ATS378" s="3"/>
      <c r="ATT378" s="3"/>
      <c r="ATU378" s="3"/>
      <c r="ATV378" s="3"/>
      <c r="ATW378" s="3"/>
      <c r="ATX378" s="3"/>
      <c r="ATY378" s="3"/>
      <c r="ATZ378" s="3"/>
      <c r="AUA378" s="3"/>
      <c r="AUB378" s="3"/>
      <c r="AUC378" s="3"/>
      <c r="AUD378" s="3"/>
      <c r="AUE378" s="3"/>
      <c r="AUF378" s="3"/>
      <c r="AUG378" s="3"/>
      <c r="AUH378" s="3"/>
      <c r="AUI378" s="3"/>
      <c r="AUJ378" s="3"/>
      <c r="AUK378" s="3"/>
      <c r="AUL378" s="3"/>
      <c r="AUM378" s="3"/>
      <c r="AUN378" s="3"/>
      <c r="AUO378" s="3"/>
      <c r="AUP378" s="3"/>
      <c r="AUQ378" s="3"/>
      <c r="AUR378" s="3"/>
      <c r="AUS378" s="3"/>
      <c r="AUT378" s="3"/>
      <c r="AUU378" s="3"/>
      <c r="AUV378" s="3"/>
      <c r="AUW378" s="3"/>
      <c r="AUX378" s="3"/>
      <c r="AUY378" s="3"/>
      <c r="AUZ378" s="3"/>
      <c r="AVA378" s="3"/>
      <c r="AVB378" s="3"/>
      <c r="AVC378" s="3"/>
      <c r="AVD378" s="3"/>
      <c r="AVE378" s="3"/>
      <c r="AVF378" s="3"/>
      <c r="AVG378" s="3"/>
      <c r="AVH378" s="3"/>
      <c r="AVI378" s="3"/>
      <c r="AVJ378" s="3"/>
      <c r="AVK378" s="3"/>
      <c r="AVL378" s="3"/>
      <c r="AVM378" s="3"/>
      <c r="AVN378" s="3"/>
      <c r="AVO378" s="3"/>
      <c r="AVP378" s="3"/>
      <c r="AVQ378" s="3"/>
      <c r="AVR378" s="3"/>
      <c r="AVS378" s="3"/>
      <c r="AVT378" s="3"/>
      <c r="AVU378" s="3"/>
      <c r="AVV378" s="3"/>
      <c r="AVW378" s="3"/>
      <c r="AVX378" s="3"/>
      <c r="AVY378" s="3"/>
      <c r="AVZ378" s="3"/>
      <c r="AWA378" s="3"/>
      <c r="AWB378" s="3"/>
      <c r="AWC378" s="3"/>
      <c r="AWD378" s="3"/>
      <c r="AWE378" s="3"/>
      <c r="AWF378" s="3"/>
      <c r="AWG378" s="3"/>
      <c r="AWH378" s="3"/>
      <c r="AWI378" s="3"/>
      <c r="AWJ378" s="3"/>
      <c r="AWK378" s="3"/>
      <c r="AWL378" s="3"/>
      <c r="AWM378" s="3"/>
      <c r="AWN378" s="3"/>
      <c r="AWO378" s="3"/>
      <c r="AWP378" s="3"/>
      <c r="AWQ378" s="3"/>
      <c r="AWR378" s="3"/>
      <c r="AWS378" s="3"/>
      <c r="AWT378" s="3"/>
      <c r="AWU378" s="3"/>
      <c r="AWV378" s="3"/>
      <c r="AWW378" s="3"/>
      <c r="AWX378" s="3"/>
      <c r="AWY378" s="3"/>
      <c r="AWZ378" s="3"/>
      <c r="AXA378" s="3"/>
      <c r="AXB378" s="3"/>
      <c r="AXC378" s="3"/>
      <c r="AXD378" s="3"/>
      <c r="AXE378" s="3"/>
      <c r="AXF378" s="3"/>
      <c r="AXG378" s="3"/>
      <c r="AXH378" s="3"/>
      <c r="AXI378" s="3"/>
      <c r="AXJ378" s="3"/>
      <c r="AXK378" s="3"/>
      <c r="AXL378" s="3"/>
      <c r="AXM378" s="3"/>
      <c r="AXN378" s="3"/>
      <c r="AXO378" s="3"/>
      <c r="AXP378" s="3"/>
      <c r="AXQ378" s="3"/>
      <c r="AXR378" s="3"/>
      <c r="AXS378" s="3"/>
      <c r="AXT378" s="3"/>
      <c r="AXU378" s="3"/>
      <c r="AXV378" s="3"/>
      <c r="AXW378" s="3"/>
      <c r="AXX378" s="3"/>
      <c r="AXY378" s="3"/>
      <c r="AXZ378" s="3"/>
      <c r="AYA378" s="3"/>
      <c r="AYB378" s="3"/>
      <c r="AYC378" s="3"/>
      <c r="AYD378" s="3"/>
      <c r="AYE378" s="3"/>
      <c r="AYF378" s="3"/>
      <c r="AYG378" s="3"/>
      <c r="AYH378" s="3"/>
      <c r="AYI378" s="3"/>
      <c r="AYJ378" s="3"/>
      <c r="AYK378" s="3"/>
      <c r="AYL378" s="3"/>
      <c r="AYM378" s="3"/>
      <c r="AYN378" s="3"/>
      <c r="AYO378" s="3"/>
      <c r="AYP378" s="3"/>
      <c r="AYQ378" s="3"/>
      <c r="AYR378" s="3"/>
      <c r="AYS378" s="3"/>
      <c r="AYT378" s="3"/>
      <c r="AYU378" s="3"/>
      <c r="AYV378" s="3"/>
      <c r="AYW378" s="3"/>
      <c r="AYX378" s="3"/>
      <c r="AYY378" s="3"/>
      <c r="AYZ378" s="3"/>
      <c r="AZA378" s="3"/>
      <c r="AZB378" s="3"/>
      <c r="AZC378" s="3"/>
      <c r="AZD378" s="3"/>
      <c r="AZE378" s="3"/>
      <c r="AZF378" s="3"/>
      <c r="AZG378" s="3"/>
      <c r="AZH378" s="3"/>
      <c r="AZI378" s="3"/>
      <c r="AZJ378" s="3"/>
      <c r="AZK378" s="3"/>
      <c r="AZL378" s="3"/>
      <c r="AZM378" s="3"/>
      <c r="AZN378" s="3"/>
      <c r="AZO378" s="3"/>
      <c r="AZP378" s="3"/>
      <c r="AZQ378" s="3"/>
      <c r="AZR378" s="3"/>
      <c r="AZS378" s="3"/>
      <c r="AZT378" s="3"/>
      <c r="AZU378" s="3"/>
      <c r="AZV378" s="3"/>
      <c r="AZW378" s="3"/>
      <c r="AZX378" s="3"/>
      <c r="AZY378" s="3"/>
      <c r="AZZ378" s="3"/>
      <c r="BAA378" s="3"/>
      <c r="BAB378" s="3"/>
      <c r="BAC378" s="3"/>
      <c r="BAD378" s="3"/>
      <c r="BAE378" s="3"/>
      <c r="BAF378" s="3"/>
      <c r="BAG378" s="3"/>
      <c r="BAH378" s="3"/>
      <c r="BAI378" s="3"/>
      <c r="BAJ378" s="3"/>
      <c r="BAK378" s="3"/>
      <c r="BAL378" s="3"/>
      <c r="BAM378" s="3"/>
      <c r="BAN378" s="3"/>
      <c r="BAO378" s="3"/>
      <c r="BAP378" s="3"/>
      <c r="BAQ378" s="3"/>
      <c r="BAR378" s="3"/>
      <c r="BAS378" s="3"/>
      <c r="BAT378" s="3"/>
      <c r="BAU378" s="3"/>
      <c r="BAV378" s="3"/>
      <c r="BAW378" s="3"/>
      <c r="BAX378" s="3"/>
      <c r="BAY378" s="3"/>
      <c r="BAZ378" s="3"/>
      <c r="BBA378" s="3"/>
      <c r="BBB378" s="3"/>
      <c r="BBC378" s="3"/>
      <c r="BBD378" s="3"/>
      <c r="BBE378" s="3"/>
      <c r="BBF378" s="3"/>
      <c r="BBG378" s="3"/>
      <c r="BBH378" s="3"/>
      <c r="BBI378" s="3"/>
      <c r="BBJ378" s="3"/>
      <c r="BBK378" s="3"/>
      <c r="BBL378" s="3"/>
      <c r="BBM378" s="3"/>
      <c r="BBN378" s="3"/>
      <c r="BBO378" s="3"/>
      <c r="BBP378" s="3"/>
      <c r="BBQ378" s="3"/>
      <c r="BBR378" s="3"/>
      <c r="BBS378" s="3"/>
      <c r="BBT378" s="3"/>
      <c r="BBU378" s="3"/>
      <c r="BBV378" s="3"/>
      <c r="BBW378" s="3"/>
      <c r="BBX378" s="3"/>
      <c r="BBY378" s="3"/>
      <c r="BBZ378" s="3"/>
      <c r="BCA378" s="3"/>
      <c r="BCB378" s="3"/>
      <c r="BCC378" s="3"/>
      <c r="BCD378" s="3"/>
      <c r="BCE378" s="3"/>
      <c r="BCF378" s="3"/>
      <c r="BCG378" s="3"/>
      <c r="BCH378" s="3"/>
      <c r="BCI378" s="3"/>
      <c r="BCJ378" s="3"/>
      <c r="BCK378" s="3"/>
      <c r="BCL378" s="3"/>
      <c r="BCM378" s="3"/>
      <c r="BCN378" s="3"/>
      <c r="BCO378" s="3"/>
      <c r="BCP378" s="3"/>
      <c r="BCQ378" s="3"/>
      <c r="BCR378" s="3"/>
      <c r="BCS378" s="3"/>
      <c r="BCT378" s="3"/>
      <c r="BCU378" s="3"/>
      <c r="BCV378" s="3"/>
      <c r="BCW378" s="3"/>
      <c r="BCX378" s="3"/>
      <c r="BCY378" s="3"/>
      <c r="BCZ378" s="3"/>
      <c r="BDA378" s="3"/>
      <c r="BDB378" s="3"/>
      <c r="BDC378" s="3"/>
      <c r="BDD378" s="3"/>
      <c r="BDE378" s="3"/>
      <c r="BDF378" s="3"/>
      <c r="BDG378" s="3"/>
      <c r="BDH378" s="3"/>
      <c r="BDI378" s="3"/>
      <c r="BDJ378" s="3"/>
      <c r="BDK378" s="3"/>
      <c r="BDL378" s="3"/>
      <c r="BDM378" s="3"/>
      <c r="BDN378" s="3"/>
      <c r="BDO378" s="3"/>
      <c r="BDP378" s="3"/>
      <c r="BDQ378" s="3"/>
      <c r="BDR378" s="3"/>
      <c r="BDS378" s="3"/>
      <c r="BDT378" s="3"/>
      <c r="BDU378" s="3"/>
      <c r="BDV378" s="3"/>
      <c r="BDW378" s="3"/>
      <c r="BDX378" s="3"/>
      <c r="BDY378" s="3"/>
      <c r="BDZ378" s="3"/>
      <c r="BEA378" s="3"/>
      <c r="BEB378" s="3"/>
      <c r="BEC378" s="3"/>
      <c r="BED378" s="3"/>
      <c r="BEE378" s="3"/>
      <c r="BEF378" s="3"/>
      <c r="BEG378" s="3"/>
      <c r="BEH378" s="3"/>
      <c r="BEI378" s="3"/>
      <c r="BEJ378" s="3"/>
      <c r="BEK378" s="3"/>
      <c r="BEL378" s="3"/>
      <c r="BEM378" s="3"/>
      <c r="BEN378" s="3"/>
      <c r="BEO378" s="3"/>
      <c r="BEP378" s="3"/>
      <c r="BEQ378" s="3"/>
      <c r="BER378" s="3"/>
      <c r="BES378" s="3"/>
      <c r="BET378" s="3"/>
      <c r="BEU378" s="3"/>
      <c r="BEV378" s="3"/>
      <c r="BEW378" s="3"/>
      <c r="BEX378" s="3"/>
      <c r="BEY378" s="3"/>
      <c r="BEZ378" s="3"/>
      <c r="BFA378" s="3"/>
      <c r="BFB378" s="3"/>
      <c r="BFC378" s="3"/>
      <c r="BFD378" s="3"/>
      <c r="BFE378" s="3"/>
      <c r="BFF378" s="3"/>
      <c r="BFG378" s="3"/>
      <c r="BFH378" s="3"/>
      <c r="BFI378" s="3"/>
      <c r="BFJ378" s="3"/>
      <c r="BFK378" s="3"/>
      <c r="BFL378" s="3"/>
      <c r="BFM378" s="3"/>
      <c r="BFN378" s="3"/>
      <c r="BFO378" s="3"/>
      <c r="BFP378" s="3"/>
      <c r="BFQ378" s="3"/>
      <c r="BFR378" s="3"/>
      <c r="BFS378" s="3"/>
      <c r="BFT378" s="3"/>
      <c r="BFU378" s="3"/>
      <c r="BFV378" s="3"/>
      <c r="BFW378" s="3"/>
      <c r="BFX378" s="3"/>
      <c r="BFY378" s="3"/>
      <c r="BFZ378" s="3"/>
      <c r="BGA378" s="3"/>
      <c r="BGB378" s="3"/>
      <c r="BGC378" s="3"/>
      <c r="BGD378" s="3"/>
      <c r="BGE378" s="3"/>
      <c r="BGF378" s="3"/>
      <c r="BGG378" s="3"/>
      <c r="BGH378" s="3"/>
      <c r="BGI378" s="3"/>
      <c r="BGJ378" s="3"/>
      <c r="BGK378" s="3"/>
      <c r="BGL378" s="3"/>
      <c r="BGM378" s="3"/>
      <c r="BGN378" s="3"/>
      <c r="BGO378" s="3"/>
      <c r="BGP378" s="3"/>
      <c r="BGQ378" s="3"/>
      <c r="BGR378" s="3"/>
      <c r="BGS378" s="3"/>
      <c r="BGT378" s="3"/>
      <c r="BGU378" s="3"/>
      <c r="BGV378" s="3"/>
      <c r="BGW378" s="3"/>
      <c r="BGX378" s="3"/>
      <c r="BGY378" s="3"/>
      <c r="BGZ378" s="3"/>
      <c r="BHA378" s="3"/>
      <c r="BHB378" s="3"/>
      <c r="BHC378" s="3"/>
      <c r="BHD378" s="3"/>
      <c r="BHE378" s="3"/>
      <c r="BHF378" s="3"/>
      <c r="BHG378" s="3"/>
      <c r="BHH378" s="3"/>
      <c r="BHI378" s="3"/>
      <c r="BHJ378" s="3"/>
      <c r="BHK378" s="3"/>
      <c r="BHL378" s="3"/>
      <c r="BHM378" s="3"/>
      <c r="BHN378" s="3"/>
      <c r="BHO378" s="3"/>
      <c r="BHP378" s="3"/>
      <c r="BHQ378" s="3"/>
      <c r="BHR378" s="3"/>
      <c r="BHS378" s="3"/>
      <c r="BHT378" s="3"/>
      <c r="BHU378" s="3"/>
      <c r="BHV378" s="3"/>
      <c r="BHW378" s="3"/>
      <c r="BHX378" s="3"/>
      <c r="BHY378" s="3"/>
      <c r="BHZ378" s="3"/>
      <c r="BIA378" s="3"/>
      <c r="BIB378" s="3"/>
      <c r="BIC378" s="3"/>
      <c r="BID378" s="3"/>
      <c r="BIE378" s="3"/>
      <c r="BIF378" s="3"/>
      <c r="BIG378" s="3"/>
      <c r="BIH378" s="3"/>
      <c r="BII378" s="3"/>
      <c r="BIJ378" s="3"/>
      <c r="BIK378" s="3"/>
      <c r="BIL378" s="3"/>
      <c r="BIM378" s="3"/>
      <c r="BIN378" s="3"/>
      <c r="BIO378" s="3"/>
      <c r="BIP378" s="3"/>
      <c r="BIQ378" s="3"/>
      <c r="BIR378" s="3"/>
      <c r="BIS378" s="3"/>
      <c r="BIT378" s="3"/>
      <c r="BIU378" s="3"/>
      <c r="BIV378" s="3"/>
      <c r="BIW378" s="3"/>
      <c r="BIX378" s="3"/>
      <c r="BIY378" s="3"/>
      <c r="BIZ378" s="3"/>
      <c r="BJA378" s="3"/>
      <c r="BJB378" s="3"/>
      <c r="BJC378" s="3"/>
      <c r="BJD378" s="3"/>
      <c r="BJE378" s="3"/>
      <c r="BJF378" s="3"/>
      <c r="BJG378" s="3"/>
      <c r="BJH378" s="3"/>
      <c r="BJI378" s="3"/>
      <c r="BJJ378" s="3"/>
      <c r="BJK378" s="3"/>
      <c r="BJL378" s="3"/>
      <c r="BJM378" s="3"/>
      <c r="BJN378" s="3"/>
      <c r="BJO378" s="3"/>
      <c r="BJP378" s="3"/>
      <c r="BJQ378" s="3"/>
      <c r="BJR378" s="3"/>
      <c r="BJS378" s="3"/>
      <c r="BJT378" s="3"/>
      <c r="BJU378" s="3"/>
      <c r="BJV378" s="3"/>
      <c r="BJW378" s="3"/>
      <c r="BJX378" s="3"/>
      <c r="BJY378" s="3"/>
      <c r="BJZ378" s="3"/>
      <c r="BKA378" s="3"/>
      <c r="BKB378" s="3"/>
      <c r="BKC378" s="3"/>
      <c r="BKD378" s="3"/>
      <c r="BKE378" s="3"/>
      <c r="BKF378" s="3"/>
      <c r="BKG378" s="3"/>
      <c r="BKH378" s="3"/>
      <c r="BKI378" s="3"/>
      <c r="BKJ378" s="3"/>
      <c r="BKK378" s="3"/>
      <c r="BKL378" s="3"/>
      <c r="BKM378" s="3"/>
      <c r="BKN378" s="3"/>
      <c r="BKO378" s="3"/>
      <c r="BKP378" s="3"/>
      <c r="BKQ378" s="3"/>
      <c r="BKR378" s="3"/>
      <c r="BKS378" s="3"/>
      <c r="BKT378" s="3"/>
      <c r="BKU378" s="3"/>
      <c r="BKV378" s="3"/>
      <c r="BKW378" s="3"/>
      <c r="BKX378" s="3"/>
      <c r="BKY378" s="3"/>
      <c r="BKZ378" s="3"/>
      <c r="BLA378" s="3"/>
      <c r="BLB378" s="3"/>
      <c r="BLC378" s="3"/>
      <c r="BLD378" s="3"/>
      <c r="BLE378" s="3"/>
      <c r="BLF378" s="3"/>
      <c r="BLG378" s="3"/>
      <c r="BLH378" s="3"/>
      <c r="BLI378" s="3"/>
      <c r="BLJ378" s="3"/>
      <c r="BLK378" s="3"/>
      <c r="BLL378" s="3"/>
      <c r="BLM378" s="3"/>
      <c r="BLN378" s="3"/>
      <c r="BLO378" s="3"/>
      <c r="BLP378" s="3"/>
      <c r="BLQ378" s="3"/>
      <c r="BLR378" s="3"/>
      <c r="BLS378" s="3"/>
      <c r="BLT378" s="3"/>
      <c r="BLU378" s="3"/>
      <c r="BLV378" s="3"/>
      <c r="BLW378" s="3"/>
      <c r="BLX378" s="3"/>
      <c r="BLY378" s="3"/>
      <c r="BLZ378" s="3"/>
      <c r="BMA378" s="3"/>
      <c r="BMB378" s="3"/>
      <c r="BMC378" s="3"/>
      <c r="BMD378" s="3"/>
      <c r="BME378" s="3"/>
      <c r="BMF378" s="3"/>
      <c r="BMG378" s="3"/>
      <c r="BMH378" s="3"/>
      <c r="BMI378" s="3"/>
      <c r="BMJ378" s="3"/>
      <c r="BMK378" s="3"/>
      <c r="BML378" s="3"/>
      <c r="BMM378" s="3"/>
      <c r="BMN378" s="3"/>
      <c r="BMO378" s="3"/>
      <c r="BMP378" s="3"/>
      <c r="BMQ378" s="3"/>
      <c r="BMR378" s="3"/>
      <c r="BMS378" s="3"/>
      <c r="BMT378" s="3"/>
      <c r="BMU378" s="3"/>
      <c r="BMV378" s="3"/>
      <c r="BMW378" s="3"/>
      <c r="BMX378" s="3"/>
      <c r="BMY378" s="3"/>
      <c r="BMZ378" s="3"/>
      <c r="BNA378" s="3"/>
      <c r="BNB378" s="3"/>
      <c r="BNC378" s="3"/>
      <c r="BND378" s="3"/>
      <c r="BNE378" s="3"/>
      <c r="BNF378" s="3"/>
      <c r="BNG378" s="3"/>
      <c r="BNH378" s="3"/>
      <c r="BNI378" s="3"/>
      <c r="BNJ378" s="3"/>
      <c r="BNK378" s="3"/>
      <c r="BNL378" s="3"/>
      <c r="BNM378" s="3"/>
      <c r="BNN378" s="3"/>
      <c r="BNO378" s="3"/>
      <c r="BNP378" s="3"/>
      <c r="BNQ378" s="3"/>
      <c r="BNR378" s="3"/>
      <c r="BNS378" s="3"/>
      <c r="BNT378" s="3"/>
      <c r="BNU378" s="3"/>
      <c r="BNV378" s="3"/>
      <c r="BNW378" s="3"/>
      <c r="BNX378" s="3"/>
      <c r="BNY378" s="3"/>
      <c r="BNZ378" s="3"/>
      <c r="BOA378" s="3"/>
      <c r="BOB378" s="3"/>
      <c r="BOC378" s="3"/>
      <c r="BOD378" s="3"/>
      <c r="BOE378" s="3"/>
      <c r="BOF378" s="3"/>
      <c r="BOG378" s="3"/>
      <c r="BOH378" s="3"/>
      <c r="BOI378" s="3"/>
      <c r="BOJ378" s="3"/>
      <c r="BOK378" s="3"/>
      <c r="BOL378" s="3"/>
      <c r="BOM378" s="3"/>
      <c r="BON378" s="3"/>
      <c r="BOO378" s="3"/>
      <c r="BOP378" s="3"/>
      <c r="BOQ378" s="3"/>
      <c r="BOR378" s="3"/>
      <c r="BOS378" s="3"/>
      <c r="BOT378" s="3"/>
      <c r="BOU378" s="3"/>
      <c r="BOV378" s="3"/>
      <c r="BOW378" s="3"/>
      <c r="BOX378" s="3"/>
      <c r="BOY378" s="3"/>
      <c r="BOZ378" s="3"/>
      <c r="BPA378" s="3"/>
      <c r="BPB378" s="3"/>
      <c r="BPC378" s="3"/>
      <c r="BPD378" s="3"/>
      <c r="BPE378" s="3"/>
      <c r="BPF378" s="3"/>
      <c r="BPG378" s="3"/>
      <c r="BPH378" s="3"/>
      <c r="BPI378" s="3"/>
      <c r="BPJ378" s="3"/>
      <c r="BPK378" s="3"/>
      <c r="BPL378" s="3"/>
      <c r="BPM378" s="3"/>
      <c r="BPN378" s="3"/>
      <c r="BPO378" s="3"/>
      <c r="BPP378" s="3"/>
      <c r="BPQ378" s="3"/>
      <c r="BPR378" s="3"/>
      <c r="BPS378" s="3"/>
      <c r="BPT378" s="3"/>
      <c r="BPU378" s="3"/>
      <c r="BPV378" s="3"/>
      <c r="BPW378" s="3"/>
      <c r="BPX378" s="3"/>
      <c r="BPY378" s="3"/>
      <c r="BPZ378" s="3"/>
      <c r="BQA378" s="3"/>
      <c r="BQB378" s="3"/>
      <c r="BQC378" s="3"/>
      <c r="BQD378" s="3"/>
      <c r="BQE378" s="3"/>
      <c r="BQF378" s="3"/>
      <c r="BQG378" s="3"/>
      <c r="BQH378" s="3"/>
      <c r="BQI378" s="3"/>
      <c r="BQJ378" s="3"/>
      <c r="BQK378" s="3"/>
      <c r="BQL378" s="3"/>
      <c r="BQM378" s="3"/>
      <c r="BQN378" s="3"/>
      <c r="BQO378" s="3"/>
      <c r="BQP378" s="3"/>
      <c r="BQQ378" s="3"/>
      <c r="BQR378" s="3"/>
      <c r="BQS378" s="3"/>
      <c r="BQT378" s="3"/>
      <c r="BQU378" s="3"/>
      <c r="BQV378" s="3"/>
      <c r="BQW378" s="3"/>
      <c r="BQX378" s="3"/>
      <c r="BQY378" s="3"/>
      <c r="BQZ378" s="3"/>
      <c r="BRA378" s="3"/>
      <c r="BRB378" s="3"/>
      <c r="BRC378" s="3"/>
      <c r="BRD378" s="3"/>
      <c r="BRE378" s="3"/>
      <c r="BRF378" s="3"/>
      <c r="BRG378" s="3"/>
      <c r="BRH378" s="3"/>
      <c r="BRI378" s="3"/>
      <c r="BRJ378" s="3"/>
      <c r="BRK378" s="3"/>
      <c r="BRL378" s="3"/>
      <c r="BRM378" s="3"/>
      <c r="BRN378" s="3"/>
      <c r="BRO378" s="3"/>
      <c r="BRP378" s="3"/>
      <c r="BRQ378" s="3"/>
      <c r="BRR378" s="3"/>
      <c r="BRS378" s="3"/>
      <c r="BRT378" s="3"/>
      <c r="BRU378" s="3"/>
      <c r="BRV378" s="3"/>
      <c r="BRW378" s="3"/>
      <c r="BRX378" s="3"/>
      <c r="BRY378" s="3"/>
      <c r="BRZ378" s="3"/>
      <c r="BSA378" s="3"/>
      <c r="BSB378" s="3"/>
      <c r="BSC378" s="3"/>
      <c r="BSD378" s="3"/>
      <c r="BSE378" s="3"/>
      <c r="BSF378" s="3"/>
      <c r="BSG378" s="3"/>
      <c r="BSH378" s="3"/>
      <c r="BSI378" s="3"/>
      <c r="BSJ378" s="3"/>
      <c r="BSK378" s="3"/>
      <c r="BSL378" s="3"/>
      <c r="BSM378" s="3"/>
      <c r="BSN378" s="3"/>
      <c r="BSO378" s="3"/>
      <c r="BSP378" s="3"/>
      <c r="BSQ378" s="3"/>
      <c r="BSR378" s="3"/>
      <c r="BSS378" s="3"/>
      <c r="BST378" s="3"/>
      <c r="BSU378" s="3"/>
      <c r="BSV378" s="3"/>
      <c r="BSW378" s="3"/>
      <c r="BSX378" s="3"/>
      <c r="BSY378" s="3"/>
      <c r="BSZ378" s="3"/>
      <c r="BTA378" s="3"/>
      <c r="BTB378" s="3"/>
      <c r="BTC378" s="3"/>
      <c r="BTD378" s="3"/>
      <c r="BTE378" s="3"/>
      <c r="BTF378" s="3"/>
      <c r="BTG378" s="3"/>
      <c r="BTH378" s="3"/>
      <c r="BTI378" s="3"/>
      <c r="BTJ378" s="3"/>
      <c r="BTK378" s="3"/>
      <c r="BTL378" s="3"/>
      <c r="BTM378" s="3"/>
      <c r="BTN378" s="3"/>
      <c r="BTO378" s="3"/>
      <c r="BTP378" s="3"/>
      <c r="BTQ378" s="3"/>
      <c r="BTR378" s="3"/>
      <c r="BTS378" s="3"/>
      <c r="BTT378" s="3"/>
      <c r="BTU378" s="3"/>
      <c r="BTV378" s="3"/>
      <c r="BTW378" s="3"/>
      <c r="BTX378" s="3"/>
      <c r="BTY378" s="3"/>
      <c r="BTZ378" s="3"/>
      <c r="BUA378" s="3"/>
      <c r="BUB378" s="3"/>
      <c r="BUC378" s="3"/>
      <c r="BUD378" s="3"/>
      <c r="BUE378" s="3"/>
      <c r="BUF378" s="3"/>
      <c r="BUG378" s="3"/>
      <c r="BUH378" s="3"/>
      <c r="BUI378" s="3"/>
      <c r="BUJ378" s="3"/>
      <c r="BUK378" s="3"/>
      <c r="BUL378" s="3"/>
      <c r="BUM378" s="3"/>
      <c r="BUN378" s="3"/>
      <c r="BUO378" s="3"/>
      <c r="BUP378" s="3"/>
      <c r="BUQ378" s="3"/>
      <c r="BUR378" s="3"/>
      <c r="BUS378" s="3"/>
      <c r="BUT378" s="3"/>
      <c r="BUU378" s="3"/>
      <c r="BUV378" s="3"/>
      <c r="BUW378" s="3"/>
      <c r="BUX378" s="3"/>
      <c r="BUY378" s="3"/>
      <c r="BUZ378" s="3"/>
      <c r="BVA378" s="3"/>
      <c r="BVB378" s="3"/>
      <c r="BVC378" s="3"/>
      <c r="BVD378" s="3"/>
      <c r="BVE378" s="3"/>
      <c r="BVF378" s="3"/>
      <c r="BVG378" s="3"/>
      <c r="BVH378" s="3"/>
      <c r="BVI378" s="3"/>
      <c r="BVJ378" s="3"/>
      <c r="BVK378" s="3"/>
      <c r="BVL378" s="3"/>
      <c r="BVM378" s="3"/>
      <c r="BVN378" s="3"/>
      <c r="BVO378" s="3"/>
      <c r="BVP378" s="3"/>
      <c r="BVQ378" s="3"/>
      <c r="BVR378" s="3"/>
      <c r="BVS378" s="3"/>
      <c r="BVT378" s="3"/>
      <c r="BVU378" s="3"/>
      <c r="BVV378" s="3"/>
      <c r="BVW378" s="3"/>
      <c r="BVX378" s="3"/>
      <c r="BVY378" s="3"/>
      <c r="BVZ378" s="3"/>
      <c r="BWA378" s="3"/>
      <c r="BWB378" s="3"/>
      <c r="BWC378" s="3"/>
      <c r="BWD378" s="3"/>
      <c r="BWE378" s="3"/>
      <c r="BWF378" s="3"/>
      <c r="BWG378" s="3"/>
      <c r="BWH378" s="3"/>
      <c r="BWI378" s="3"/>
      <c r="BWJ378" s="3"/>
      <c r="BWK378" s="3"/>
      <c r="BWL378" s="3"/>
      <c r="BWM378" s="3"/>
      <c r="BWN378" s="3"/>
      <c r="BWO378" s="3"/>
      <c r="BWP378" s="3"/>
      <c r="BWQ378" s="3"/>
      <c r="BWR378" s="3"/>
      <c r="BWS378" s="3"/>
      <c r="BWT378" s="3"/>
      <c r="BWU378" s="3"/>
      <c r="BWV378" s="3"/>
      <c r="BWW378" s="3"/>
      <c r="BWX378" s="3"/>
      <c r="BWY378" s="3"/>
      <c r="BWZ378" s="3"/>
      <c r="BXA378" s="3"/>
      <c r="BXB378" s="3"/>
      <c r="BXC378" s="3"/>
      <c r="BXD378" s="3"/>
      <c r="BXE378" s="3"/>
      <c r="BXF378" s="3"/>
      <c r="BXG378" s="3"/>
      <c r="BXH378" s="3"/>
      <c r="BXI378" s="3"/>
      <c r="BXJ378" s="3"/>
      <c r="BXK378" s="3"/>
      <c r="BXL378" s="3"/>
      <c r="BXM378" s="3"/>
      <c r="BXN378" s="3"/>
      <c r="BXO378" s="3"/>
      <c r="BXP378" s="3"/>
      <c r="BXQ378" s="3"/>
      <c r="BXR378" s="3"/>
      <c r="BXS378" s="3"/>
      <c r="BXT378" s="3"/>
      <c r="BXU378" s="3"/>
      <c r="BXV378" s="3"/>
      <c r="BXW378" s="3"/>
      <c r="BXX378" s="3"/>
      <c r="BXY378" s="3"/>
      <c r="BXZ378" s="3"/>
      <c r="BYA378" s="3"/>
      <c r="BYB378" s="3"/>
      <c r="BYC378" s="3"/>
      <c r="BYD378" s="3"/>
      <c r="BYE378" s="3"/>
      <c r="BYF378" s="3"/>
      <c r="BYG378" s="3"/>
      <c r="BYH378" s="3"/>
      <c r="BYI378" s="3"/>
      <c r="BYJ378" s="3"/>
      <c r="BYK378" s="3"/>
      <c r="BYL378" s="3"/>
      <c r="BYM378" s="3"/>
      <c r="BYN378" s="3"/>
      <c r="BYO378" s="3"/>
      <c r="BYP378" s="3"/>
      <c r="BYQ378" s="3"/>
      <c r="BYR378" s="3"/>
      <c r="BYS378" s="3"/>
      <c r="BYT378" s="3"/>
      <c r="BYU378" s="3"/>
      <c r="BYV378" s="3"/>
      <c r="BYW378" s="3"/>
      <c r="BYX378" s="3"/>
      <c r="BYY378" s="3"/>
      <c r="BYZ378" s="3"/>
      <c r="BZA378" s="3"/>
      <c r="BZB378" s="3"/>
      <c r="BZC378" s="3"/>
      <c r="BZD378" s="3"/>
      <c r="BZE378" s="3"/>
      <c r="BZF378" s="3"/>
      <c r="BZG378" s="3"/>
      <c r="BZH378" s="3"/>
      <c r="BZI378" s="3"/>
      <c r="BZJ378" s="3"/>
      <c r="BZK378" s="3"/>
      <c r="BZL378" s="3"/>
      <c r="BZM378" s="3"/>
      <c r="BZN378" s="3"/>
      <c r="BZO378" s="3"/>
      <c r="BZP378" s="3"/>
      <c r="BZQ378" s="3"/>
      <c r="BZR378" s="3"/>
      <c r="BZS378" s="3"/>
      <c r="BZT378" s="3"/>
      <c r="BZU378" s="3"/>
      <c r="BZV378" s="3"/>
      <c r="BZW378" s="3"/>
      <c r="BZX378" s="3"/>
      <c r="BZY378" s="3"/>
      <c r="BZZ378" s="3"/>
      <c r="CAA378" s="3"/>
      <c r="CAB378" s="3"/>
      <c r="CAC378" s="3"/>
      <c r="CAD378" s="3"/>
      <c r="CAE378" s="3"/>
      <c r="CAF378" s="3"/>
      <c r="CAG378" s="3"/>
      <c r="CAH378" s="3"/>
      <c r="CAI378" s="3"/>
      <c r="CAJ378" s="3"/>
      <c r="CAK378" s="3"/>
      <c r="CAL378" s="3"/>
      <c r="CAM378" s="3"/>
      <c r="CAN378" s="3"/>
      <c r="CAO378" s="3"/>
      <c r="CAP378" s="3"/>
      <c r="CAQ378" s="3"/>
      <c r="CAR378" s="3"/>
      <c r="CAS378" s="3"/>
      <c r="CAT378" s="3"/>
      <c r="CAU378" s="3"/>
      <c r="CAV378" s="3"/>
      <c r="CAW378" s="3"/>
      <c r="CAX378" s="3"/>
      <c r="CAY378" s="3"/>
      <c r="CAZ378" s="3"/>
      <c r="CBA378" s="3"/>
      <c r="CBB378" s="3"/>
      <c r="CBC378" s="3"/>
      <c r="CBD378" s="3"/>
      <c r="CBE378" s="3"/>
      <c r="CBF378" s="3"/>
      <c r="CBG378" s="3"/>
      <c r="CBH378" s="3"/>
      <c r="CBI378" s="3"/>
      <c r="CBJ378" s="3"/>
      <c r="CBK378" s="3"/>
      <c r="CBL378" s="3"/>
      <c r="CBM378" s="3"/>
      <c r="CBN378" s="3"/>
      <c r="CBO378" s="3"/>
      <c r="CBP378" s="3"/>
      <c r="CBQ378" s="3"/>
      <c r="CBR378" s="3"/>
      <c r="CBS378" s="3"/>
      <c r="CBT378" s="3"/>
      <c r="CBU378" s="3"/>
      <c r="CBV378" s="3"/>
      <c r="CBW378" s="3"/>
      <c r="CBX378" s="3"/>
      <c r="CBY378" s="3"/>
      <c r="CBZ378" s="3"/>
      <c r="CCA378" s="3"/>
      <c r="CCB378" s="3"/>
      <c r="CCC378" s="3"/>
      <c r="CCD378" s="3"/>
      <c r="CCE378" s="3"/>
      <c r="CCF378" s="3"/>
      <c r="CCG378" s="3"/>
      <c r="CCH378" s="3"/>
      <c r="CCI378" s="3"/>
      <c r="CCJ378" s="3"/>
      <c r="CCK378" s="3"/>
      <c r="CCL378" s="3"/>
      <c r="CCM378" s="3"/>
      <c r="CCN378" s="3"/>
      <c r="CCO378" s="3"/>
      <c r="CCP378" s="3"/>
      <c r="CCQ378" s="3"/>
      <c r="CCR378" s="3"/>
      <c r="CCS378" s="3"/>
      <c r="CCT378" s="3"/>
      <c r="CCU378" s="3"/>
      <c r="CCV378" s="3"/>
      <c r="CCW378" s="3"/>
      <c r="CCX378" s="3"/>
      <c r="CCY378" s="3"/>
      <c r="CCZ378" s="3"/>
      <c r="CDA378" s="3"/>
      <c r="CDB378" s="3"/>
      <c r="CDC378" s="3"/>
      <c r="CDD378" s="3"/>
      <c r="CDE378" s="3"/>
      <c r="CDF378" s="3"/>
      <c r="CDG378" s="3"/>
      <c r="CDH378" s="3"/>
      <c r="CDI378" s="3"/>
      <c r="CDJ378" s="3"/>
      <c r="CDK378" s="3"/>
      <c r="CDL378" s="3"/>
      <c r="CDM378" s="3"/>
      <c r="CDN378" s="3"/>
      <c r="CDO378" s="3"/>
      <c r="CDP378" s="3"/>
      <c r="CDQ378" s="3"/>
      <c r="CDR378" s="3"/>
      <c r="CDS378" s="3"/>
      <c r="CDT378" s="3"/>
      <c r="CDU378" s="3"/>
      <c r="CDV378" s="3"/>
      <c r="CDW378" s="3"/>
      <c r="CDX378" s="3"/>
      <c r="CDY378" s="3"/>
      <c r="CDZ378" s="3"/>
      <c r="CEA378" s="3"/>
      <c r="CEB378" s="3"/>
      <c r="CEC378" s="3"/>
      <c r="CED378" s="3"/>
      <c r="CEE378" s="3"/>
      <c r="CEF378" s="3"/>
      <c r="CEG378" s="3"/>
      <c r="CEH378" s="3"/>
      <c r="CEI378" s="3"/>
      <c r="CEJ378" s="3"/>
      <c r="CEK378" s="3"/>
      <c r="CEL378" s="3"/>
      <c r="CEM378" s="3"/>
      <c r="CEN378" s="3"/>
      <c r="CEO378" s="3"/>
      <c r="CEP378" s="3"/>
      <c r="CEQ378" s="3"/>
      <c r="CER378" s="3"/>
      <c r="CES378" s="3"/>
      <c r="CET378" s="3"/>
      <c r="CEU378" s="3"/>
      <c r="CEV378" s="3"/>
      <c r="CEW378" s="3"/>
      <c r="CEX378" s="3"/>
      <c r="CEY378" s="3"/>
      <c r="CEZ378" s="3"/>
      <c r="CFA378" s="3"/>
      <c r="CFB378" s="3"/>
      <c r="CFC378" s="3"/>
      <c r="CFD378" s="3"/>
      <c r="CFE378" s="3"/>
      <c r="CFF378" s="3"/>
      <c r="CFG378" s="3"/>
      <c r="CFH378" s="3"/>
      <c r="CFI378" s="3"/>
      <c r="CFJ378" s="3"/>
      <c r="CFK378" s="3"/>
      <c r="CFL378" s="3"/>
      <c r="CFM378" s="3"/>
      <c r="CFN378" s="3"/>
      <c r="CFO378" s="3"/>
      <c r="CFP378" s="3"/>
      <c r="CFQ378" s="3"/>
      <c r="CFR378" s="3"/>
      <c r="CFS378" s="3"/>
      <c r="CFT378" s="3"/>
      <c r="CFU378" s="3"/>
      <c r="CFV378" s="3"/>
      <c r="CFW378" s="3"/>
      <c r="CFX378" s="3"/>
      <c r="CFY378" s="3"/>
      <c r="CFZ378" s="3"/>
      <c r="CGA378" s="3"/>
      <c r="CGB378" s="3"/>
      <c r="CGC378" s="3"/>
      <c r="CGD378" s="3"/>
      <c r="CGE378" s="3"/>
      <c r="CGF378" s="3"/>
      <c r="CGG378" s="3"/>
      <c r="CGH378" s="3"/>
      <c r="CGI378" s="3"/>
      <c r="CGJ378" s="3"/>
      <c r="CGK378" s="3"/>
      <c r="CGL378" s="3"/>
      <c r="CGM378" s="3"/>
      <c r="CGN378" s="3"/>
      <c r="CGO378" s="3"/>
      <c r="CGP378" s="3"/>
      <c r="CGQ378" s="3"/>
      <c r="CGR378" s="3"/>
      <c r="CGS378" s="3"/>
      <c r="CGT378" s="3"/>
      <c r="CGU378" s="3"/>
      <c r="CGV378" s="3"/>
      <c r="CGW378" s="3"/>
      <c r="CGX378" s="3"/>
      <c r="CGY378" s="3"/>
      <c r="CGZ378" s="3"/>
      <c r="CHA378" s="3"/>
      <c r="CHB378" s="3"/>
      <c r="CHC378" s="3"/>
      <c r="CHD378" s="3"/>
      <c r="CHE378" s="3"/>
      <c r="CHF378" s="3"/>
      <c r="CHG378" s="3"/>
      <c r="CHH378" s="3"/>
      <c r="CHI378" s="3"/>
      <c r="CHJ378" s="3"/>
      <c r="CHK378" s="3"/>
      <c r="CHL378" s="3"/>
      <c r="CHM378" s="3"/>
      <c r="CHN378" s="3"/>
      <c r="CHO378" s="3"/>
      <c r="CHP378" s="3"/>
      <c r="CHQ378" s="3"/>
      <c r="CHR378" s="3"/>
      <c r="CHS378" s="3"/>
      <c r="CHT378" s="3"/>
      <c r="CHU378" s="3"/>
      <c r="CHV378" s="3"/>
      <c r="CHW378" s="3"/>
      <c r="CHX378" s="3"/>
      <c r="CHY378" s="3"/>
      <c r="CHZ378" s="3"/>
      <c r="CIA378" s="3"/>
      <c r="CIB378" s="3"/>
      <c r="CIC378" s="3"/>
      <c r="CID378" s="3"/>
      <c r="CIE378" s="3"/>
      <c r="CIF378" s="3"/>
      <c r="CIG378" s="3"/>
      <c r="CIH378" s="3"/>
      <c r="CII378" s="3"/>
      <c r="CIJ378" s="3"/>
      <c r="CIK378" s="3"/>
      <c r="CIL378" s="3"/>
      <c r="CIM378" s="3"/>
      <c r="CIN378" s="3"/>
      <c r="CIO378" s="3"/>
      <c r="CIP378" s="3"/>
      <c r="CIQ378" s="3"/>
      <c r="CIR378" s="3"/>
      <c r="CIS378" s="3"/>
      <c r="CIT378" s="3"/>
      <c r="CIU378" s="3"/>
      <c r="CIV378" s="3"/>
      <c r="CIW378" s="3"/>
      <c r="CIX378" s="3"/>
      <c r="CIY378" s="3"/>
      <c r="CIZ378" s="3"/>
      <c r="CJA378" s="3"/>
      <c r="CJB378" s="3"/>
      <c r="CJC378" s="3"/>
      <c r="CJD378" s="3"/>
      <c r="CJE378" s="3"/>
      <c r="CJF378" s="3"/>
      <c r="CJG378" s="3"/>
      <c r="CJH378" s="3"/>
      <c r="CJI378" s="3"/>
      <c r="CJJ378" s="3"/>
      <c r="CJK378" s="3"/>
      <c r="CJL378" s="3"/>
      <c r="CJM378" s="3"/>
      <c r="CJN378" s="3"/>
      <c r="CJO378" s="3"/>
      <c r="CJP378" s="3"/>
      <c r="CJQ378" s="3"/>
      <c r="CJR378" s="3"/>
      <c r="CJS378" s="3"/>
      <c r="CJT378" s="3"/>
      <c r="CJU378" s="3"/>
      <c r="CJV378" s="3"/>
      <c r="CJW378" s="3"/>
      <c r="CJX378" s="3"/>
      <c r="CJY378" s="3"/>
      <c r="CJZ378" s="3"/>
      <c r="CKA378" s="3"/>
      <c r="CKB378" s="3"/>
      <c r="CKC378" s="3"/>
      <c r="CKD378" s="3"/>
      <c r="CKE378" s="3"/>
      <c r="CKF378" s="3"/>
      <c r="CKG378" s="3"/>
      <c r="CKH378" s="3"/>
      <c r="CKI378" s="3"/>
      <c r="CKJ378" s="3"/>
      <c r="CKK378" s="3"/>
      <c r="CKL378" s="3"/>
      <c r="CKM378" s="3"/>
      <c r="CKN378" s="3"/>
      <c r="CKO378" s="3"/>
      <c r="CKP378" s="3"/>
      <c r="CKQ378" s="3"/>
      <c r="CKR378" s="3"/>
      <c r="CKS378" s="3"/>
      <c r="CKT378" s="3"/>
      <c r="CKU378" s="3"/>
      <c r="CKV378" s="3"/>
      <c r="CKW378" s="3"/>
      <c r="CKX378" s="3"/>
      <c r="CKY378" s="3"/>
      <c r="CKZ378" s="3"/>
      <c r="CLA378" s="3"/>
      <c r="CLB378" s="3"/>
      <c r="CLC378" s="3"/>
      <c r="CLD378" s="3"/>
      <c r="CLE378" s="3"/>
      <c r="CLF378" s="3"/>
      <c r="CLG378" s="3"/>
      <c r="CLH378" s="3"/>
      <c r="CLI378" s="3"/>
      <c r="CLJ378" s="3"/>
      <c r="CLK378" s="3"/>
      <c r="CLL378" s="3"/>
      <c r="CLM378" s="3"/>
      <c r="CLN378" s="3"/>
      <c r="CLO378" s="3"/>
      <c r="CLP378" s="3"/>
      <c r="CLQ378" s="3"/>
      <c r="CLR378" s="3"/>
      <c r="CLS378" s="3"/>
      <c r="CLT378" s="3"/>
      <c r="CLU378" s="3"/>
      <c r="CLV378" s="3"/>
      <c r="CLW378" s="3"/>
      <c r="CLX378" s="3"/>
      <c r="CLY378" s="3"/>
      <c r="CLZ378" s="3"/>
      <c r="CMA378" s="3"/>
      <c r="CMB378" s="3"/>
      <c r="CMC378" s="3"/>
      <c r="CMD378" s="3"/>
      <c r="CME378" s="3"/>
      <c r="CMF378" s="3"/>
      <c r="CMG378" s="3"/>
      <c r="CMH378" s="3"/>
      <c r="CMI378" s="3"/>
      <c r="CMJ378" s="3"/>
      <c r="CMK378" s="3"/>
      <c r="CML378" s="3"/>
      <c r="CMM378" s="3"/>
      <c r="CMN378" s="3"/>
      <c r="CMO378" s="3"/>
      <c r="CMP378" s="3"/>
      <c r="CMQ378" s="3"/>
      <c r="CMR378" s="3"/>
      <c r="CMS378" s="3"/>
      <c r="CMT378" s="3"/>
      <c r="CMU378" s="3"/>
      <c r="CMV378" s="3"/>
      <c r="CMW378" s="3"/>
      <c r="CMX378" s="3"/>
      <c r="CMY378" s="3"/>
      <c r="CMZ378" s="3"/>
      <c r="CNA378" s="3"/>
      <c r="CNB378" s="3"/>
      <c r="CNC378" s="3"/>
      <c r="CND378" s="3"/>
      <c r="CNE378" s="3"/>
      <c r="CNF378" s="3"/>
      <c r="CNG378" s="3"/>
      <c r="CNH378" s="3"/>
      <c r="CNI378" s="3"/>
      <c r="CNJ378" s="3"/>
      <c r="CNK378" s="3"/>
      <c r="CNL378" s="3"/>
      <c r="CNM378" s="3"/>
      <c r="CNN378" s="3"/>
      <c r="CNO378" s="3"/>
      <c r="CNP378" s="3"/>
      <c r="CNQ378" s="3"/>
      <c r="CNR378" s="3"/>
      <c r="CNS378" s="3"/>
      <c r="CNT378" s="3"/>
      <c r="CNU378" s="3"/>
      <c r="CNV378" s="3"/>
      <c r="CNW378" s="3"/>
      <c r="CNX378" s="3"/>
      <c r="CNY378" s="3"/>
      <c r="CNZ378" s="3"/>
      <c r="COA378" s="3"/>
      <c r="COB378" s="3"/>
      <c r="COC378" s="3"/>
      <c r="COD378" s="3"/>
      <c r="COE378" s="3"/>
      <c r="COF378" s="3"/>
      <c r="COG378" s="3"/>
      <c r="COH378" s="3"/>
      <c r="COI378" s="3"/>
      <c r="COJ378" s="3"/>
      <c r="COK378" s="3"/>
      <c r="COL378" s="3"/>
      <c r="COM378" s="3"/>
      <c r="CON378" s="3"/>
      <c r="COO378" s="3"/>
      <c r="COP378" s="3"/>
      <c r="COQ378" s="3"/>
      <c r="COR378" s="3"/>
      <c r="COS378" s="3"/>
      <c r="COT378" s="3"/>
      <c r="COU378" s="3"/>
      <c r="COV378" s="3"/>
      <c r="COW378" s="3"/>
      <c r="COX378" s="3"/>
      <c r="COY378" s="3"/>
      <c r="COZ378" s="3"/>
      <c r="CPA378" s="3"/>
      <c r="CPB378" s="3"/>
      <c r="CPC378" s="3"/>
      <c r="CPD378" s="3"/>
      <c r="CPE378" s="3"/>
      <c r="CPF378" s="3"/>
      <c r="CPG378" s="3"/>
      <c r="CPH378" s="3"/>
      <c r="CPI378" s="3"/>
      <c r="CPJ378" s="3"/>
      <c r="CPK378" s="3"/>
      <c r="CPL378" s="3"/>
      <c r="CPM378" s="3"/>
      <c r="CPN378" s="3"/>
      <c r="CPO378" s="3"/>
      <c r="CPP378" s="3"/>
      <c r="CPQ378" s="3"/>
      <c r="CPR378" s="3"/>
      <c r="CPS378" s="3"/>
      <c r="CPT378" s="3"/>
      <c r="CPU378" s="3"/>
      <c r="CPV378" s="3"/>
      <c r="CPW378" s="3"/>
      <c r="CPX378" s="3"/>
      <c r="CPY378" s="3"/>
      <c r="CPZ378" s="3"/>
      <c r="CQA378" s="3"/>
      <c r="CQB378" s="3"/>
      <c r="CQC378" s="3"/>
      <c r="CQD378" s="3"/>
      <c r="CQE378" s="3"/>
      <c r="CQF378" s="3"/>
      <c r="CQG378" s="3"/>
      <c r="CQH378" s="3"/>
      <c r="CQI378" s="3"/>
      <c r="CQJ378" s="3"/>
      <c r="CQK378" s="3"/>
      <c r="CQL378" s="3"/>
      <c r="CQM378" s="3"/>
      <c r="CQN378" s="3"/>
      <c r="CQO378" s="3"/>
      <c r="CQP378" s="3"/>
      <c r="CQQ378" s="3"/>
      <c r="CQR378" s="3"/>
      <c r="CQS378" s="3"/>
      <c r="CQT378" s="3"/>
      <c r="CQU378" s="3"/>
      <c r="CQV378" s="3"/>
      <c r="CQW378" s="3"/>
      <c r="CQX378" s="3"/>
      <c r="CQY378" s="3"/>
      <c r="CQZ378" s="3"/>
      <c r="CRA378" s="3"/>
      <c r="CRB378" s="3"/>
      <c r="CRC378" s="3"/>
      <c r="CRD378" s="3"/>
      <c r="CRE378" s="3"/>
      <c r="CRF378" s="3"/>
      <c r="CRG378" s="3"/>
      <c r="CRH378" s="3"/>
      <c r="CRI378" s="3"/>
      <c r="CRJ378" s="3"/>
      <c r="CRK378" s="3"/>
      <c r="CRL378" s="3"/>
      <c r="CRM378" s="3"/>
      <c r="CRN378" s="3"/>
      <c r="CRO378" s="3"/>
      <c r="CRP378" s="3"/>
      <c r="CRQ378" s="3"/>
      <c r="CRR378" s="3"/>
      <c r="CRS378" s="3"/>
      <c r="CRT378" s="3"/>
      <c r="CRU378" s="3"/>
      <c r="CRV378" s="3"/>
      <c r="CRW378" s="3"/>
      <c r="CRX378" s="3"/>
      <c r="CRY378" s="3"/>
      <c r="CRZ378" s="3"/>
      <c r="CSA378" s="3"/>
      <c r="CSB378" s="3"/>
      <c r="CSC378" s="3"/>
      <c r="CSD378" s="3"/>
      <c r="CSE378" s="3"/>
      <c r="CSF378" s="3"/>
      <c r="CSG378" s="3"/>
      <c r="CSH378" s="3"/>
      <c r="CSI378" s="3"/>
      <c r="CSJ378" s="3"/>
      <c r="CSK378" s="3"/>
      <c r="CSL378" s="3"/>
      <c r="CSM378" s="3"/>
      <c r="CSN378" s="3"/>
      <c r="CSO378" s="3"/>
      <c r="CSP378" s="3"/>
      <c r="CSQ378" s="3"/>
      <c r="CSR378" s="3"/>
      <c r="CSS378" s="3"/>
      <c r="CST378" s="3"/>
      <c r="CSU378" s="3"/>
      <c r="CSV378" s="3"/>
      <c r="CSW378" s="3"/>
      <c r="CSX378" s="3"/>
      <c r="CSY378" s="3"/>
      <c r="CSZ378" s="3"/>
      <c r="CTA378" s="3"/>
      <c r="CTB378" s="3"/>
      <c r="CTC378" s="3"/>
      <c r="CTD378" s="3"/>
      <c r="CTE378" s="3"/>
      <c r="CTF378" s="3"/>
      <c r="CTG378" s="3"/>
      <c r="CTH378" s="3"/>
      <c r="CTI378" s="3"/>
      <c r="CTJ378" s="3"/>
      <c r="CTK378" s="3"/>
      <c r="CTL378" s="3"/>
      <c r="CTM378" s="3"/>
      <c r="CTN378" s="3"/>
      <c r="CTO378" s="3"/>
      <c r="CTP378" s="3"/>
      <c r="CTQ378" s="3"/>
      <c r="CTR378" s="3"/>
      <c r="CTS378" s="3"/>
      <c r="CTT378" s="3"/>
      <c r="CTU378" s="3"/>
      <c r="CTV378" s="3"/>
      <c r="CTW378" s="3"/>
      <c r="CTX378" s="3"/>
      <c r="CTY378" s="3"/>
      <c r="CTZ378" s="3"/>
      <c r="CUA378" s="3"/>
      <c r="CUB378" s="3"/>
      <c r="CUC378" s="3"/>
      <c r="CUD378" s="3"/>
      <c r="CUE378" s="3"/>
      <c r="CUF378" s="3"/>
      <c r="CUG378" s="3"/>
      <c r="CUH378" s="3"/>
      <c r="CUI378" s="3"/>
      <c r="CUJ378" s="3"/>
      <c r="CUK378" s="3"/>
      <c r="CUL378" s="3"/>
      <c r="CUM378" s="3"/>
      <c r="CUN378" s="3"/>
      <c r="CUO378" s="3"/>
      <c r="CUP378" s="3"/>
      <c r="CUQ378" s="3"/>
      <c r="CUR378" s="3"/>
      <c r="CUS378" s="3"/>
      <c r="CUT378" s="3"/>
      <c r="CUU378" s="3"/>
      <c r="CUV378" s="3"/>
      <c r="CUW378" s="3"/>
      <c r="CUX378" s="3"/>
      <c r="CUY378" s="3"/>
      <c r="CUZ378" s="3"/>
      <c r="CVA378" s="3"/>
      <c r="CVB378" s="3"/>
      <c r="CVC378" s="3"/>
      <c r="CVD378" s="3"/>
      <c r="CVE378" s="3"/>
      <c r="CVF378" s="3"/>
      <c r="CVG378" s="3"/>
      <c r="CVH378" s="3"/>
      <c r="CVI378" s="3"/>
      <c r="CVJ378" s="3"/>
      <c r="CVK378" s="3"/>
      <c r="CVL378" s="3"/>
      <c r="CVM378" s="3"/>
      <c r="CVN378" s="3"/>
      <c r="CVO378" s="3"/>
      <c r="CVP378" s="3"/>
      <c r="CVQ378" s="3"/>
      <c r="CVR378" s="3"/>
      <c r="CVS378" s="3"/>
      <c r="CVT378" s="3"/>
      <c r="CVU378" s="3"/>
      <c r="CVV378" s="3"/>
      <c r="CVW378" s="3"/>
      <c r="CVX378" s="3"/>
      <c r="CVY378" s="3"/>
      <c r="CVZ378" s="3"/>
      <c r="CWA378" s="3"/>
      <c r="CWB378" s="3"/>
      <c r="CWC378" s="3"/>
      <c r="CWD378" s="3"/>
      <c r="CWE378" s="3"/>
      <c r="CWF378" s="3"/>
      <c r="CWG378" s="3"/>
      <c r="CWH378" s="3"/>
      <c r="CWI378" s="3"/>
      <c r="CWJ378" s="3"/>
      <c r="CWK378" s="3"/>
      <c r="CWL378" s="3"/>
      <c r="CWM378" s="3"/>
      <c r="CWN378" s="3"/>
      <c r="CWO378" s="3"/>
      <c r="CWP378" s="3"/>
      <c r="CWQ378" s="3"/>
      <c r="CWR378" s="3"/>
      <c r="CWS378" s="3"/>
      <c r="CWT378" s="3"/>
      <c r="CWU378" s="3"/>
      <c r="CWV378" s="3"/>
      <c r="CWW378" s="3"/>
      <c r="CWX378" s="3"/>
      <c r="CWY378" s="3"/>
      <c r="CWZ378" s="3"/>
      <c r="CXA378" s="3"/>
      <c r="CXB378" s="3"/>
      <c r="CXC378" s="3"/>
      <c r="CXD378" s="3"/>
      <c r="CXE378" s="3"/>
      <c r="CXF378" s="3"/>
      <c r="CXG378" s="3"/>
      <c r="CXH378" s="3"/>
      <c r="CXI378" s="3"/>
      <c r="CXJ378" s="3"/>
      <c r="CXK378" s="3"/>
      <c r="CXL378" s="3"/>
      <c r="CXM378" s="3"/>
      <c r="CXN378" s="3"/>
      <c r="CXO378" s="3"/>
      <c r="CXP378" s="3"/>
      <c r="CXQ378" s="3"/>
      <c r="CXR378" s="3"/>
      <c r="CXS378" s="3"/>
      <c r="CXT378" s="3"/>
      <c r="CXU378" s="3"/>
      <c r="CXV378" s="3"/>
      <c r="CXW378" s="3"/>
      <c r="CXX378" s="3"/>
      <c r="CXY378" s="3"/>
      <c r="CXZ378" s="3"/>
      <c r="CYA378" s="3"/>
      <c r="CYB378" s="3"/>
      <c r="CYC378" s="3"/>
      <c r="CYD378" s="3"/>
      <c r="CYE378" s="3"/>
      <c r="CYF378" s="3"/>
      <c r="CYG378" s="3"/>
      <c r="CYH378" s="3"/>
      <c r="CYI378" s="3"/>
      <c r="CYJ378" s="3"/>
      <c r="CYK378" s="3"/>
      <c r="CYL378" s="3"/>
      <c r="CYM378" s="3"/>
      <c r="CYN378" s="3"/>
      <c r="CYO378" s="3"/>
      <c r="CYP378" s="3"/>
      <c r="CYQ378" s="3"/>
      <c r="CYR378" s="3"/>
      <c r="CYS378" s="3"/>
      <c r="CYT378" s="3"/>
      <c r="CYU378" s="3"/>
      <c r="CYV378" s="3"/>
      <c r="CYW378" s="3"/>
      <c r="CYX378" s="3"/>
      <c r="CYY378" s="3"/>
      <c r="CYZ378" s="3"/>
      <c r="CZA378" s="3"/>
      <c r="CZB378" s="3"/>
      <c r="CZC378" s="3"/>
      <c r="CZD378" s="3"/>
      <c r="CZE378" s="3"/>
      <c r="CZF378" s="3"/>
      <c r="CZG378" s="3"/>
      <c r="CZH378" s="3"/>
      <c r="CZI378" s="3"/>
      <c r="CZJ378" s="3"/>
      <c r="CZK378" s="3"/>
      <c r="CZL378" s="3"/>
      <c r="CZM378" s="3"/>
      <c r="CZN378" s="3"/>
      <c r="CZO378" s="3"/>
      <c r="CZP378" s="3"/>
      <c r="CZQ378" s="3"/>
      <c r="CZR378" s="3"/>
      <c r="CZS378" s="3"/>
      <c r="CZT378" s="3"/>
      <c r="CZU378" s="3"/>
      <c r="CZV378" s="3"/>
      <c r="CZW378" s="3"/>
      <c r="CZX378" s="3"/>
      <c r="CZY378" s="3"/>
      <c r="CZZ378" s="3"/>
      <c r="DAA378" s="3"/>
      <c r="DAB378" s="3"/>
      <c r="DAC378" s="3"/>
      <c r="DAD378" s="3"/>
      <c r="DAE378" s="3"/>
      <c r="DAF378" s="3"/>
      <c r="DAG378" s="3"/>
      <c r="DAH378" s="3"/>
      <c r="DAI378" s="3"/>
      <c r="DAJ378" s="3"/>
      <c r="DAK378" s="3"/>
      <c r="DAL378" s="3"/>
      <c r="DAM378" s="3"/>
      <c r="DAN378" s="3"/>
      <c r="DAO378" s="3"/>
      <c r="DAP378" s="3"/>
      <c r="DAQ378" s="3"/>
      <c r="DAR378" s="3"/>
      <c r="DAS378" s="3"/>
      <c r="DAT378" s="3"/>
      <c r="DAU378" s="3"/>
      <c r="DAV378" s="3"/>
      <c r="DAW378" s="3"/>
      <c r="DAX378" s="3"/>
      <c r="DAY378" s="3"/>
      <c r="DAZ378" s="3"/>
      <c r="DBA378" s="3"/>
      <c r="DBB378" s="3"/>
      <c r="DBC378" s="3"/>
      <c r="DBD378" s="3"/>
      <c r="DBE378" s="3"/>
      <c r="DBF378" s="3"/>
      <c r="DBG378" s="3"/>
      <c r="DBH378" s="3"/>
      <c r="DBI378" s="3"/>
      <c r="DBJ378" s="3"/>
      <c r="DBK378" s="3"/>
      <c r="DBL378" s="3"/>
      <c r="DBM378" s="3"/>
      <c r="DBN378" s="3"/>
      <c r="DBO378" s="3"/>
      <c r="DBP378" s="3"/>
      <c r="DBQ378" s="3"/>
      <c r="DBR378" s="3"/>
      <c r="DBS378" s="3"/>
      <c r="DBT378" s="3"/>
      <c r="DBU378" s="3"/>
      <c r="DBV378" s="3"/>
      <c r="DBW378" s="3"/>
      <c r="DBX378" s="3"/>
      <c r="DBY378" s="3"/>
      <c r="DBZ378" s="3"/>
      <c r="DCA378" s="3"/>
      <c r="DCB378" s="3"/>
      <c r="DCC378" s="3"/>
      <c r="DCD378" s="3"/>
      <c r="DCE378" s="3"/>
      <c r="DCF378" s="3"/>
      <c r="DCG378" s="3"/>
      <c r="DCH378" s="3"/>
      <c r="DCI378" s="3"/>
      <c r="DCJ378" s="3"/>
      <c r="DCK378" s="3"/>
      <c r="DCL378" s="3"/>
      <c r="DCM378" s="3"/>
      <c r="DCN378" s="3"/>
      <c r="DCO378" s="3"/>
      <c r="DCP378" s="3"/>
      <c r="DCQ378" s="3"/>
      <c r="DCR378" s="3"/>
      <c r="DCS378" s="3"/>
      <c r="DCT378" s="3"/>
      <c r="DCU378" s="3"/>
      <c r="DCV378" s="3"/>
      <c r="DCW378" s="3"/>
      <c r="DCX378" s="3"/>
      <c r="DCY378" s="3"/>
      <c r="DCZ378" s="3"/>
      <c r="DDA378" s="3"/>
      <c r="DDB378" s="3"/>
      <c r="DDC378" s="3"/>
      <c r="DDD378" s="3"/>
      <c r="DDE378" s="3"/>
      <c r="DDF378" s="3"/>
      <c r="DDG378" s="3"/>
      <c r="DDH378" s="3"/>
      <c r="DDI378" s="3"/>
      <c r="DDJ378" s="3"/>
      <c r="DDK378" s="3"/>
      <c r="DDL378" s="3"/>
      <c r="DDM378" s="3"/>
      <c r="DDN378" s="3"/>
      <c r="DDO378" s="3"/>
      <c r="DDP378" s="3"/>
      <c r="DDQ378" s="3"/>
      <c r="DDR378" s="3"/>
      <c r="DDS378" s="3"/>
      <c r="DDT378" s="3"/>
      <c r="DDU378" s="3"/>
      <c r="DDV378" s="3"/>
      <c r="DDW378" s="3"/>
      <c r="DDX378" s="3"/>
      <c r="DDY378" s="3"/>
      <c r="DDZ378" s="3"/>
      <c r="DEA378" s="3"/>
      <c r="DEB378" s="3"/>
      <c r="DEC378" s="3"/>
      <c r="DED378" s="3"/>
      <c r="DEE378" s="3"/>
      <c r="DEF378" s="3"/>
      <c r="DEG378" s="3"/>
      <c r="DEH378" s="3"/>
      <c r="DEI378" s="3"/>
      <c r="DEJ378" s="3"/>
      <c r="DEK378" s="3"/>
      <c r="DEL378" s="3"/>
      <c r="DEM378" s="3"/>
      <c r="DEN378" s="3"/>
      <c r="DEO378" s="3"/>
      <c r="DEP378" s="3"/>
      <c r="DEQ378" s="3"/>
      <c r="DER378" s="3"/>
      <c r="DES378" s="3"/>
      <c r="DET378" s="3"/>
      <c r="DEU378" s="3"/>
      <c r="DEV378" s="3"/>
      <c r="DEW378" s="3"/>
      <c r="DEX378" s="3"/>
      <c r="DEY378" s="3"/>
      <c r="DEZ378" s="3"/>
      <c r="DFA378" s="3"/>
      <c r="DFB378" s="3"/>
      <c r="DFC378" s="3"/>
      <c r="DFD378" s="3"/>
      <c r="DFE378" s="3"/>
      <c r="DFF378" s="3"/>
      <c r="DFG378" s="3"/>
      <c r="DFH378" s="3"/>
      <c r="DFI378" s="3"/>
      <c r="DFJ378" s="3"/>
      <c r="DFK378" s="3"/>
      <c r="DFL378" s="3"/>
      <c r="DFM378" s="3"/>
      <c r="DFN378" s="3"/>
      <c r="DFO378" s="3"/>
      <c r="DFP378" s="3"/>
      <c r="DFQ378" s="3"/>
      <c r="DFR378" s="3"/>
      <c r="DFS378" s="3"/>
      <c r="DFT378" s="3"/>
      <c r="DFU378" s="3"/>
      <c r="DFV378" s="3"/>
      <c r="DFW378" s="3"/>
      <c r="DFX378" s="3"/>
      <c r="DFY378" s="3"/>
      <c r="DFZ378" s="3"/>
      <c r="DGA378" s="3"/>
      <c r="DGB378" s="3"/>
      <c r="DGC378" s="3"/>
      <c r="DGD378" s="3"/>
      <c r="DGE378" s="3"/>
      <c r="DGF378" s="3"/>
      <c r="DGG378" s="3"/>
      <c r="DGH378" s="3"/>
      <c r="DGI378" s="3"/>
      <c r="DGJ378" s="3"/>
      <c r="DGK378" s="3"/>
      <c r="DGL378" s="3"/>
      <c r="DGM378" s="3"/>
      <c r="DGN378" s="3"/>
      <c r="DGO378" s="3"/>
      <c r="DGP378" s="3"/>
      <c r="DGQ378" s="3"/>
      <c r="DGR378" s="3"/>
      <c r="DGS378" s="3"/>
      <c r="DGT378" s="3"/>
      <c r="DGU378" s="3"/>
      <c r="DGV378" s="3"/>
      <c r="DGW378" s="3"/>
      <c r="DGX378" s="3"/>
      <c r="DGY378" s="3"/>
      <c r="DGZ378" s="3"/>
      <c r="DHA378" s="3"/>
      <c r="DHB378" s="3"/>
      <c r="DHC378" s="3"/>
      <c r="DHD378" s="3"/>
      <c r="DHE378" s="3"/>
      <c r="DHF378" s="3"/>
      <c r="DHG378" s="3"/>
      <c r="DHH378" s="3"/>
      <c r="DHI378" s="3"/>
      <c r="DHJ378" s="3"/>
      <c r="DHK378" s="3"/>
      <c r="DHL378" s="3"/>
      <c r="DHM378" s="3"/>
      <c r="DHN378" s="3"/>
      <c r="DHO378" s="3"/>
      <c r="DHP378" s="3"/>
      <c r="DHQ378" s="3"/>
      <c r="DHR378" s="3"/>
      <c r="DHS378" s="3"/>
      <c r="DHT378" s="3"/>
      <c r="DHU378" s="3"/>
      <c r="DHV378" s="3"/>
      <c r="DHW378" s="3"/>
      <c r="DHX378" s="3"/>
      <c r="DHY378" s="3"/>
      <c r="DHZ378" s="3"/>
      <c r="DIA378" s="3"/>
      <c r="DIB378" s="3"/>
      <c r="DIC378" s="3"/>
      <c r="DID378" s="3"/>
      <c r="DIE378" s="3"/>
      <c r="DIF378" s="3"/>
      <c r="DIG378" s="3"/>
      <c r="DIH378" s="3"/>
      <c r="DII378" s="3"/>
      <c r="DIJ378" s="3"/>
      <c r="DIK378" s="3"/>
      <c r="DIL378" s="3"/>
      <c r="DIM378" s="3"/>
      <c r="DIN378" s="3"/>
      <c r="DIO378" s="3"/>
      <c r="DIP378" s="3"/>
      <c r="DIQ378" s="3"/>
      <c r="DIR378" s="3"/>
      <c r="DIS378" s="3"/>
      <c r="DIT378" s="3"/>
      <c r="DIU378" s="3"/>
      <c r="DIV378" s="3"/>
      <c r="DIW378" s="3"/>
      <c r="DIX378" s="3"/>
      <c r="DIY378" s="3"/>
      <c r="DIZ378" s="3"/>
      <c r="DJA378" s="3"/>
      <c r="DJB378" s="3"/>
      <c r="DJC378" s="3"/>
      <c r="DJD378" s="3"/>
      <c r="DJE378" s="3"/>
      <c r="DJF378" s="3"/>
      <c r="DJG378" s="3"/>
      <c r="DJH378" s="3"/>
      <c r="DJI378" s="3"/>
      <c r="DJJ378" s="3"/>
      <c r="DJK378" s="3"/>
      <c r="DJL378" s="3"/>
      <c r="DJM378" s="3"/>
      <c r="DJN378" s="3"/>
      <c r="DJO378" s="3"/>
      <c r="DJP378" s="3"/>
      <c r="DJQ378" s="3"/>
      <c r="DJR378" s="3"/>
      <c r="DJS378" s="3"/>
      <c r="DJT378" s="3"/>
      <c r="DJU378" s="3"/>
      <c r="DJV378" s="3"/>
      <c r="DJW378" s="3"/>
      <c r="DJX378" s="3"/>
      <c r="DJY378" s="3"/>
      <c r="DJZ378" s="3"/>
      <c r="DKA378" s="3"/>
      <c r="DKB378" s="3"/>
      <c r="DKC378" s="3"/>
      <c r="DKD378" s="3"/>
      <c r="DKE378" s="3"/>
      <c r="DKF378" s="3"/>
      <c r="DKG378" s="3"/>
      <c r="DKH378" s="3"/>
      <c r="DKI378" s="3"/>
      <c r="DKJ378" s="3"/>
      <c r="DKK378" s="3"/>
      <c r="DKL378" s="3"/>
      <c r="DKM378" s="3"/>
      <c r="DKN378" s="3"/>
      <c r="DKO378" s="3"/>
      <c r="DKP378" s="3"/>
      <c r="DKQ378" s="3"/>
      <c r="DKR378" s="3"/>
      <c r="DKS378" s="3"/>
      <c r="DKT378" s="3"/>
      <c r="DKU378" s="3"/>
      <c r="DKV378" s="3"/>
      <c r="DKW378" s="3"/>
      <c r="DKX378" s="3"/>
      <c r="DKY378" s="3"/>
      <c r="DKZ378" s="3"/>
      <c r="DLA378" s="3"/>
      <c r="DLB378" s="3"/>
      <c r="DLC378" s="3"/>
      <c r="DLD378" s="3"/>
      <c r="DLE378" s="3"/>
      <c r="DLF378" s="3"/>
      <c r="DLG378" s="3"/>
      <c r="DLH378" s="3"/>
      <c r="DLI378" s="3"/>
      <c r="DLJ378" s="3"/>
      <c r="DLK378" s="3"/>
      <c r="DLL378" s="3"/>
      <c r="DLM378" s="3"/>
      <c r="DLN378" s="3"/>
      <c r="DLO378" s="3"/>
      <c r="DLP378" s="3"/>
      <c r="DLQ378" s="3"/>
      <c r="DLR378" s="3"/>
      <c r="DLS378" s="3"/>
      <c r="DLT378" s="3"/>
      <c r="DLU378" s="3"/>
      <c r="DLV378" s="3"/>
      <c r="DLW378" s="3"/>
      <c r="DLX378" s="3"/>
      <c r="DLY378" s="3"/>
      <c r="DLZ378" s="3"/>
      <c r="DMA378" s="3"/>
      <c r="DMB378" s="3"/>
      <c r="DMC378" s="3"/>
      <c r="DMD378" s="3"/>
      <c r="DME378" s="3"/>
      <c r="DMF378" s="3"/>
      <c r="DMG378" s="3"/>
      <c r="DMH378" s="3"/>
      <c r="DMI378" s="3"/>
      <c r="DMJ378" s="3"/>
      <c r="DMK378" s="3"/>
      <c r="DML378" s="3"/>
      <c r="DMM378" s="3"/>
      <c r="DMN378" s="3"/>
      <c r="DMO378" s="3"/>
      <c r="DMP378" s="3"/>
      <c r="DMQ378" s="3"/>
      <c r="DMR378" s="3"/>
      <c r="DMS378" s="3"/>
      <c r="DMT378" s="3"/>
      <c r="DMU378" s="3"/>
      <c r="DMV378" s="3"/>
      <c r="DMW378" s="3"/>
      <c r="DMX378" s="3"/>
      <c r="DMY378" s="3"/>
      <c r="DMZ378" s="3"/>
      <c r="DNA378" s="3"/>
      <c r="DNB378" s="3"/>
      <c r="DNC378" s="3"/>
      <c r="DND378" s="3"/>
      <c r="DNE378" s="3"/>
      <c r="DNF378" s="3"/>
      <c r="DNG378" s="3"/>
      <c r="DNH378" s="3"/>
      <c r="DNI378" s="3"/>
      <c r="DNJ378" s="3"/>
      <c r="DNK378" s="3"/>
      <c r="DNL378" s="3"/>
      <c r="DNM378" s="3"/>
      <c r="DNN378" s="3"/>
      <c r="DNO378" s="3"/>
      <c r="DNP378" s="3"/>
      <c r="DNQ378" s="3"/>
      <c r="DNR378" s="3"/>
      <c r="DNS378" s="3"/>
      <c r="DNT378" s="3"/>
      <c r="DNU378" s="3"/>
      <c r="DNV378" s="3"/>
      <c r="DNW378" s="3"/>
      <c r="DNX378" s="3"/>
      <c r="DNY378" s="3"/>
      <c r="DNZ378" s="3"/>
      <c r="DOA378" s="3"/>
      <c r="DOB378" s="3"/>
      <c r="DOC378" s="3"/>
      <c r="DOD378" s="3"/>
      <c r="DOE378" s="3"/>
      <c r="DOF378" s="3"/>
      <c r="DOG378" s="3"/>
      <c r="DOH378" s="3"/>
      <c r="DOI378" s="3"/>
      <c r="DOJ378" s="3"/>
      <c r="DOK378" s="3"/>
      <c r="DOL378" s="3"/>
      <c r="DOM378" s="3"/>
      <c r="DON378" s="3"/>
      <c r="DOO378" s="3"/>
      <c r="DOP378" s="3"/>
      <c r="DOQ378" s="3"/>
      <c r="DOR378" s="3"/>
      <c r="DOS378" s="3"/>
      <c r="DOT378" s="3"/>
      <c r="DOU378" s="3"/>
      <c r="DOV378" s="3"/>
      <c r="DOW378" s="3"/>
      <c r="DOX378" s="3"/>
      <c r="DOY378" s="3"/>
      <c r="DOZ378" s="3"/>
      <c r="DPA378" s="3"/>
      <c r="DPB378" s="3"/>
      <c r="DPC378" s="3"/>
      <c r="DPD378" s="3"/>
      <c r="DPE378" s="3"/>
      <c r="DPF378" s="3"/>
      <c r="DPG378" s="3"/>
      <c r="DPH378" s="3"/>
      <c r="DPI378" s="3"/>
      <c r="DPJ378" s="3"/>
      <c r="DPK378" s="3"/>
      <c r="DPL378" s="3"/>
      <c r="DPM378" s="3"/>
      <c r="DPN378" s="3"/>
      <c r="DPO378" s="3"/>
      <c r="DPP378" s="3"/>
      <c r="DPQ378" s="3"/>
      <c r="DPR378" s="3"/>
      <c r="DPS378" s="3"/>
      <c r="DPT378" s="3"/>
      <c r="DPU378" s="3"/>
      <c r="DPV378" s="3"/>
      <c r="DPW378" s="3"/>
      <c r="DPX378" s="3"/>
      <c r="DPY378" s="3"/>
      <c r="DPZ378" s="3"/>
      <c r="DQA378" s="3"/>
      <c r="DQB378" s="3"/>
      <c r="DQC378" s="3"/>
      <c r="DQD378" s="3"/>
      <c r="DQE378" s="3"/>
      <c r="DQF378" s="3"/>
      <c r="DQG378" s="3"/>
      <c r="DQH378" s="3"/>
      <c r="DQI378" s="3"/>
      <c r="DQJ378" s="3"/>
      <c r="DQK378" s="3"/>
      <c r="DQL378" s="3"/>
      <c r="DQM378" s="3"/>
      <c r="DQN378" s="3"/>
      <c r="DQO378" s="3"/>
      <c r="DQP378" s="3"/>
      <c r="DQQ378" s="3"/>
      <c r="DQR378" s="3"/>
      <c r="DQS378" s="3"/>
      <c r="DQT378" s="3"/>
      <c r="DQU378" s="3"/>
      <c r="DQV378" s="3"/>
      <c r="DQW378" s="3"/>
      <c r="DQX378" s="3"/>
      <c r="DQY378" s="3"/>
      <c r="DQZ378" s="3"/>
      <c r="DRA378" s="3"/>
      <c r="DRB378" s="3"/>
      <c r="DRC378" s="3"/>
      <c r="DRD378" s="3"/>
      <c r="DRE378" s="3"/>
      <c r="DRF378" s="3"/>
      <c r="DRG378" s="3"/>
      <c r="DRH378" s="3"/>
      <c r="DRI378" s="3"/>
      <c r="DRJ378" s="3"/>
      <c r="DRK378" s="3"/>
      <c r="DRL378" s="3"/>
      <c r="DRM378" s="3"/>
      <c r="DRN378" s="3"/>
      <c r="DRO378" s="3"/>
      <c r="DRP378" s="3"/>
      <c r="DRQ378" s="3"/>
      <c r="DRR378" s="3"/>
      <c r="DRS378" s="3"/>
      <c r="DRT378" s="3"/>
      <c r="DRU378" s="3"/>
      <c r="DRV378" s="3"/>
      <c r="DRW378" s="3"/>
      <c r="DRX378" s="3"/>
      <c r="DRY378" s="3"/>
      <c r="DRZ378" s="3"/>
      <c r="DSA378" s="3"/>
      <c r="DSB378" s="3"/>
      <c r="DSC378" s="3"/>
      <c r="DSD378" s="3"/>
      <c r="DSE378" s="3"/>
      <c r="DSF378" s="3"/>
      <c r="DSG378" s="3"/>
      <c r="DSH378" s="3"/>
      <c r="DSI378" s="3"/>
      <c r="DSJ378" s="3"/>
      <c r="DSK378" s="3"/>
      <c r="DSL378" s="3"/>
      <c r="DSM378" s="3"/>
      <c r="DSN378" s="3"/>
      <c r="DSO378" s="3"/>
      <c r="DSP378" s="3"/>
      <c r="DSQ378" s="3"/>
      <c r="DSR378" s="3"/>
      <c r="DSS378" s="3"/>
      <c r="DST378" s="3"/>
      <c r="DSU378" s="3"/>
      <c r="DSV378" s="3"/>
      <c r="DSW378" s="3"/>
      <c r="DSX378" s="3"/>
      <c r="DSY378" s="3"/>
      <c r="DSZ378" s="3"/>
      <c r="DTA378" s="3"/>
      <c r="DTB378" s="3"/>
      <c r="DTC378" s="3"/>
      <c r="DTD378" s="3"/>
      <c r="DTE378" s="3"/>
      <c r="DTF378" s="3"/>
      <c r="DTG378" s="3"/>
      <c r="DTH378" s="3"/>
      <c r="DTI378" s="3"/>
      <c r="DTJ378" s="3"/>
      <c r="DTK378" s="3"/>
      <c r="DTL378" s="3"/>
      <c r="DTM378" s="3"/>
      <c r="DTN378" s="3"/>
      <c r="DTO378" s="3"/>
      <c r="DTP378" s="3"/>
      <c r="DTQ378" s="3"/>
      <c r="DTR378" s="3"/>
      <c r="DTS378" s="3"/>
      <c r="DTT378" s="3"/>
      <c r="DTU378" s="3"/>
      <c r="DTV378" s="3"/>
      <c r="DTW378" s="3"/>
      <c r="DTX378" s="3"/>
      <c r="DTY378" s="3"/>
      <c r="DTZ378" s="3"/>
      <c r="DUA378" s="3"/>
      <c r="DUB378" s="3"/>
      <c r="DUC378" s="3"/>
      <c r="DUD378" s="3"/>
      <c r="DUE378" s="3"/>
      <c r="DUF378" s="3"/>
      <c r="DUG378" s="3"/>
      <c r="DUH378" s="3"/>
      <c r="DUI378" s="3"/>
      <c r="DUJ378" s="3"/>
      <c r="DUK378" s="3"/>
      <c r="DUL378" s="3"/>
      <c r="DUM378" s="3"/>
      <c r="DUN378" s="3"/>
      <c r="DUO378" s="3"/>
      <c r="DUP378" s="3"/>
      <c r="DUQ378" s="3"/>
      <c r="DUR378" s="3"/>
      <c r="DUS378" s="3"/>
      <c r="DUT378" s="3"/>
      <c r="DUU378" s="3"/>
      <c r="DUV378" s="3"/>
      <c r="DUW378" s="3"/>
      <c r="DUX378" s="3"/>
      <c r="DUY378" s="3"/>
      <c r="DUZ378" s="3"/>
      <c r="DVA378" s="3"/>
      <c r="DVB378" s="3"/>
      <c r="DVC378" s="3"/>
      <c r="DVD378" s="3"/>
      <c r="DVE378" s="3"/>
      <c r="DVF378" s="3"/>
      <c r="DVG378" s="3"/>
      <c r="DVH378" s="3"/>
      <c r="DVI378" s="3"/>
      <c r="DVJ378" s="3"/>
      <c r="DVK378" s="3"/>
      <c r="DVL378" s="3"/>
      <c r="DVM378" s="3"/>
      <c r="DVN378" s="3"/>
      <c r="DVO378" s="3"/>
      <c r="DVP378" s="3"/>
      <c r="DVQ378" s="3"/>
      <c r="DVR378" s="3"/>
      <c r="DVS378" s="3"/>
      <c r="DVT378" s="3"/>
      <c r="DVU378" s="3"/>
      <c r="DVV378" s="3"/>
      <c r="DVW378" s="3"/>
      <c r="DVX378" s="3"/>
      <c r="DVY378" s="3"/>
      <c r="DVZ378" s="3"/>
      <c r="DWA378" s="3"/>
      <c r="DWB378" s="3"/>
      <c r="DWC378" s="3"/>
      <c r="DWD378" s="3"/>
      <c r="DWE378" s="3"/>
      <c r="DWF378" s="3"/>
      <c r="DWG378" s="3"/>
      <c r="DWH378" s="3"/>
      <c r="DWI378" s="3"/>
      <c r="DWJ378" s="3"/>
      <c r="DWK378" s="3"/>
      <c r="DWL378" s="3"/>
      <c r="DWM378" s="3"/>
      <c r="DWN378" s="3"/>
      <c r="DWO378" s="3"/>
      <c r="DWP378" s="3"/>
      <c r="DWQ378" s="3"/>
      <c r="DWR378" s="3"/>
      <c r="DWS378" s="3"/>
      <c r="DWT378" s="3"/>
      <c r="DWU378" s="3"/>
      <c r="DWV378" s="3"/>
      <c r="DWW378" s="3"/>
      <c r="DWX378" s="3"/>
      <c r="DWY378" s="3"/>
      <c r="DWZ378" s="3"/>
      <c r="DXA378" s="3"/>
      <c r="DXB378" s="3"/>
      <c r="DXC378" s="3"/>
      <c r="DXD378" s="3"/>
      <c r="DXE378" s="3"/>
      <c r="DXF378" s="3"/>
      <c r="DXG378" s="3"/>
      <c r="DXH378" s="3"/>
      <c r="DXI378" s="3"/>
      <c r="DXJ378" s="3"/>
      <c r="DXK378" s="3"/>
      <c r="DXL378" s="3"/>
      <c r="DXM378" s="3"/>
      <c r="DXN378" s="3"/>
      <c r="DXO378" s="3"/>
      <c r="DXP378" s="3"/>
      <c r="DXQ378" s="3"/>
      <c r="DXR378" s="3"/>
      <c r="DXS378" s="3"/>
      <c r="DXT378" s="3"/>
      <c r="DXU378" s="3"/>
      <c r="DXV378" s="3"/>
      <c r="DXW378" s="3"/>
      <c r="DXX378" s="3"/>
      <c r="DXY378" s="3"/>
      <c r="DXZ378" s="3"/>
      <c r="DYA378" s="3"/>
      <c r="DYB378" s="3"/>
      <c r="DYC378" s="3"/>
      <c r="DYD378" s="3"/>
      <c r="DYE378" s="3"/>
      <c r="DYF378" s="3"/>
      <c r="DYG378" s="3"/>
      <c r="DYH378" s="3"/>
      <c r="DYI378" s="3"/>
      <c r="DYJ378" s="3"/>
      <c r="DYK378" s="3"/>
      <c r="DYL378" s="3"/>
      <c r="DYM378" s="3"/>
      <c r="DYN378" s="3"/>
      <c r="DYO378" s="3"/>
      <c r="DYP378" s="3"/>
      <c r="DYQ378" s="3"/>
      <c r="DYR378" s="3"/>
      <c r="DYS378" s="3"/>
      <c r="DYT378" s="3"/>
      <c r="DYU378" s="3"/>
      <c r="DYV378" s="3"/>
      <c r="DYW378" s="3"/>
      <c r="DYX378" s="3"/>
      <c r="DYY378" s="3"/>
      <c r="DYZ378" s="3"/>
      <c r="DZA378" s="3"/>
      <c r="DZB378" s="3"/>
      <c r="DZC378" s="3"/>
      <c r="DZD378" s="3"/>
      <c r="DZE378" s="3"/>
      <c r="DZF378" s="3"/>
      <c r="DZG378" s="3"/>
      <c r="DZH378" s="3"/>
      <c r="DZI378" s="3"/>
      <c r="DZJ378" s="3"/>
      <c r="DZK378" s="3"/>
      <c r="DZL378" s="3"/>
      <c r="DZM378" s="3"/>
      <c r="DZN378" s="3"/>
      <c r="DZO378" s="3"/>
      <c r="DZP378" s="3"/>
      <c r="DZQ378" s="3"/>
      <c r="DZR378" s="3"/>
      <c r="DZS378" s="3"/>
      <c r="DZT378" s="3"/>
      <c r="DZU378" s="3"/>
      <c r="DZV378" s="3"/>
      <c r="DZW378" s="3"/>
      <c r="DZX378" s="3"/>
      <c r="DZY378" s="3"/>
      <c r="DZZ378" s="3"/>
      <c r="EAA378" s="3"/>
      <c r="EAB378" s="3"/>
      <c r="EAC378" s="3"/>
      <c r="EAD378" s="3"/>
      <c r="EAE378" s="3"/>
      <c r="EAF378" s="3"/>
      <c r="EAG378" s="3"/>
      <c r="EAH378" s="3"/>
      <c r="EAI378" s="3"/>
      <c r="EAJ378" s="3"/>
      <c r="EAK378" s="3"/>
      <c r="EAL378" s="3"/>
      <c r="EAM378" s="3"/>
      <c r="EAN378" s="3"/>
      <c r="EAO378" s="3"/>
      <c r="EAP378" s="3"/>
      <c r="EAQ378" s="3"/>
      <c r="EAR378" s="3"/>
      <c r="EAS378" s="3"/>
      <c r="EAT378" s="3"/>
      <c r="EAU378" s="3"/>
      <c r="EAV378" s="3"/>
      <c r="EAW378" s="3"/>
      <c r="EAX378" s="3"/>
      <c r="EAY378" s="3"/>
      <c r="EAZ378" s="3"/>
      <c r="EBA378" s="3"/>
      <c r="EBB378" s="3"/>
      <c r="EBC378" s="3"/>
      <c r="EBD378" s="3"/>
      <c r="EBE378" s="3"/>
      <c r="EBF378" s="3"/>
      <c r="EBG378" s="3"/>
      <c r="EBH378" s="3"/>
      <c r="EBI378" s="3"/>
      <c r="EBJ378" s="3"/>
      <c r="EBK378" s="3"/>
      <c r="EBL378" s="3"/>
      <c r="EBM378" s="3"/>
      <c r="EBN378" s="3"/>
      <c r="EBO378" s="3"/>
      <c r="EBP378" s="3"/>
      <c r="EBQ378" s="3"/>
      <c r="EBR378" s="3"/>
      <c r="EBS378" s="3"/>
      <c r="EBT378" s="3"/>
      <c r="EBU378" s="3"/>
      <c r="EBV378" s="3"/>
      <c r="EBW378" s="3"/>
      <c r="EBX378" s="3"/>
      <c r="EBY378" s="3"/>
      <c r="EBZ378" s="3"/>
      <c r="ECA378" s="3"/>
      <c r="ECB378" s="3"/>
      <c r="ECC378" s="3"/>
      <c r="ECD378" s="3"/>
      <c r="ECE378" s="3"/>
      <c r="ECF378" s="3"/>
      <c r="ECG378" s="3"/>
      <c r="ECH378" s="3"/>
      <c r="ECI378" s="3"/>
      <c r="ECJ378" s="3"/>
      <c r="ECK378" s="3"/>
      <c r="ECL378" s="3"/>
      <c r="ECM378" s="3"/>
      <c r="ECN378" s="3"/>
      <c r="ECO378" s="3"/>
      <c r="ECP378" s="3"/>
      <c r="ECQ378" s="3"/>
      <c r="ECR378" s="3"/>
      <c r="ECS378" s="3"/>
      <c r="ECT378" s="3"/>
      <c r="ECU378" s="3"/>
      <c r="ECV378" s="3"/>
      <c r="ECW378" s="3"/>
      <c r="ECX378" s="3"/>
      <c r="ECY378" s="3"/>
      <c r="ECZ378" s="3"/>
      <c r="EDA378" s="3"/>
      <c r="EDB378" s="3"/>
      <c r="EDC378" s="3"/>
      <c r="EDD378" s="3"/>
      <c r="EDE378" s="3"/>
      <c r="EDF378" s="3"/>
      <c r="EDG378" s="3"/>
      <c r="EDH378" s="3"/>
      <c r="EDI378" s="3"/>
      <c r="EDJ378" s="3"/>
      <c r="EDK378" s="3"/>
      <c r="EDL378" s="3"/>
      <c r="EDM378" s="3"/>
      <c r="EDN378" s="3"/>
      <c r="EDO378" s="3"/>
      <c r="EDP378" s="3"/>
      <c r="EDQ378" s="3"/>
      <c r="EDR378" s="3"/>
      <c r="EDS378" s="3"/>
      <c r="EDT378" s="3"/>
      <c r="EDU378" s="3"/>
      <c r="EDV378" s="3"/>
      <c r="EDW378" s="3"/>
      <c r="EDX378" s="3"/>
      <c r="EDY378" s="3"/>
      <c r="EDZ378" s="3"/>
      <c r="EEA378" s="3"/>
      <c r="EEB378" s="3"/>
      <c r="EEC378" s="3"/>
      <c r="EED378" s="3"/>
      <c r="EEE378" s="3"/>
      <c r="EEF378" s="3"/>
      <c r="EEG378" s="3"/>
      <c r="EEH378" s="3"/>
      <c r="EEI378" s="3"/>
      <c r="EEJ378" s="3"/>
      <c r="EEK378" s="3"/>
      <c r="EEL378" s="3"/>
      <c r="EEM378" s="3"/>
      <c r="EEN378" s="3"/>
      <c r="EEO378" s="3"/>
      <c r="EEP378" s="3"/>
      <c r="EEQ378" s="3"/>
      <c r="EER378" s="3"/>
      <c r="EES378" s="3"/>
      <c r="EET378" s="3"/>
      <c r="EEU378" s="3"/>
      <c r="EEV378" s="3"/>
      <c r="EEW378" s="3"/>
      <c r="EEX378" s="3"/>
      <c r="EEY378" s="3"/>
      <c r="EEZ378" s="3"/>
      <c r="EFA378" s="3"/>
      <c r="EFB378" s="3"/>
      <c r="EFC378" s="3"/>
      <c r="EFD378" s="3"/>
      <c r="EFE378" s="3"/>
      <c r="EFF378" s="3"/>
      <c r="EFG378" s="3"/>
      <c r="EFH378" s="3"/>
      <c r="EFI378" s="3"/>
      <c r="EFJ378" s="3"/>
      <c r="EFK378" s="3"/>
      <c r="EFL378" s="3"/>
      <c r="EFM378" s="3"/>
      <c r="EFN378" s="3"/>
      <c r="EFO378" s="3"/>
      <c r="EFP378" s="3"/>
      <c r="EFQ378" s="3"/>
      <c r="EFR378" s="3"/>
      <c r="EFS378" s="3"/>
      <c r="EFT378" s="3"/>
      <c r="EFU378" s="3"/>
      <c r="EFV378" s="3"/>
      <c r="EFW378" s="3"/>
      <c r="EFX378" s="3"/>
      <c r="EFY378" s="3"/>
      <c r="EFZ378" s="3"/>
      <c r="EGA378" s="3"/>
      <c r="EGB378" s="3"/>
      <c r="EGC378" s="3"/>
      <c r="EGD378" s="3"/>
      <c r="EGE378" s="3"/>
      <c r="EGF378" s="3"/>
      <c r="EGG378" s="3"/>
      <c r="EGH378" s="3"/>
      <c r="EGI378" s="3"/>
      <c r="EGJ378" s="3"/>
      <c r="EGK378" s="3"/>
      <c r="EGL378" s="3"/>
      <c r="EGM378" s="3"/>
      <c r="EGN378" s="3"/>
      <c r="EGO378" s="3"/>
      <c r="EGP378" s="3"/>
      <c r="EGQ378" s="3"/>
      <c r="EGR378" s="3"/>
      <c r="EGS378" s="3"/>
      <c r="EGT378" s="3"/>
      <c r="EGU378" s="3"/>
      <c r="EGV378" s="3"/>
      <c r="EGW378" s="3"/>
      <c r="EGX378" s="3"/>
      <c r="EGY378" s="3"/>
      <c r="EGZ378" s="3"/>
      <c r="EHA378" s="3"/>
      <c r="EHB378" s="3"/>
      <c r="EHC378" s="3"/>
      <c r="EHD378" s="3"/>
      <c r="EHE378" s="3"/>
      <c r="EHF378" s="3"/>
      <c r="EHG378" s="3"/>
      <c r="EHH378" s="3"/>
      <c r="EHI378" s="3"/>
      <c r="EHJ378" s="3"/>
      <c r="EHK378" s="3"/>
      <c r="EHL378" s="3"/>
      <c r="EHM378" s="3"/>
      <c r="EHN378" s="3"/>
      <c r="EHO378" s="3"/>
      <c r="EHP378" s="3"/>
      <c r="EHQ378" s="3"/>
      <c r="EHR378" s="3"/>
      <c r="EHS378" s="3"/>
      <c r="EHT378" s="3"/>
      <c r="EHU378" s="3"/>
      <c r="EHV378" s="3"/>
      <c r="EHW378" s="3"/>
      <c r="EHX378" s="3"/>
      <c r="EHY378" s="3"/>
      <c r="EHZ378" s="3"/>
      <c r="EIA378" s="3"/>
      <c r="EIB378" s="3"/>
      <c r="EIC378" s="3"/>
      <c r="EID378" s="3"/>
      <c r="EIE378" s="3"/>
      <c r="EIF378" s="3"/>
      <c r="EIG378" s="3"/>
      <c r="EIH378" s="3"/>
      <c r="EII378" s="3"/>
      <c r="EIJ378" s="3"/>
      <c r="EIK378" s="3"/>
      <c r="EIL378" s="3"/>
      <c r="EIM378" s="3"/>
      <c r="EIN378" s="3"/>
      <c r="EIO378" s="3"/>
      <c r="EIP378" s="3"/>
      <c r="EIQ378" s="3"/>
      <c r="EIR378" s="3"/>
      <c r="EIS378" s="3"/>
      <c r="EIT378" s="3"/>
      <c r="EIU378" s="3"/>
      <c r="EIV378" s="3"/>
      <c r="EIW378" s="3"/>
      <c r="EIX378" s="3"/>
      <c r="EIY378" s="3"/>
      <c r="EIZ378" s="3"/>
      <c r="EJA378" s="3"/>
      <c r="EJB378" s="3"/>
      <c r="EJC378" s="3"/>
      <c r="EJD378" s="3"/>
      <c r="EJE378" s="3"/>
      <c r="EJF378" s="3"/>
      <c r="EJG378" s="3"/>
      <c r="EJH378" s="3"/>
      <c r="EJI378" s="3"/>
      <c r="EJJ378" s="3"/>
      <c r="EJK378" s="3"/>
      <c r="EJL378" s="3"/>
      <c r="EJM378" s="3"/>
      <c r="EJN378" s="3"/>
      <c r="EJO378" s="3"/>
      <c r="EJP378" s="3"/>
      <c r="EJQ378" s="3"/>
      <c r="EJR378" s="3"/>
      <c r="EJS378" s="3"/>
      <c r="EJT378" s="3"/>
      <c r="EJU378" s="3"/>
      <c r="EJV378" s="3"/>
      <c r="EJW378" s="3"/>
      <c r="EJX378" s="3"/>
      <c r="EJY378" s="3"/>
      <c r="EJZ378" s="3"/>
      <c r="EKA378" s="3"/>
      <c r="EKB378" s="3"/>
      <c r="EKC378" s="3"/>
      <c r="EKD378" s="3"/>
      <c r="EKE378" s="3"/>
      <c r="EKF378" s="3"/>
      <c r="EKG378" s="3"/>
      <c r="EKH378" s="3"/>
      <c r="EKI378" s="3"/>
      <c r="EKJ378" s="3"/>
      <c r="EKK378" s="3"/>
      <c r="EKL378" s="3"/>
      <c r="EKM378" s="3"/>
      <c r="EKN378" s="3"/>
      <c r="EKO378" s="3"/>
      <c r="EKP378" s="3"/>
      <c r="EKQ378" s="3"/>
      <c r="EKR378" s="3"/>
      <c r="EKS378" s="3"/>
      <c r="EKT378" s="3"/>
      <c r="EKU378" s="3"/>
      <c r="EKV378" s="3"/>
      <c r="EKW378" s="3"/>
      <c r="EKX378" s="3"/>
      <c r="EKY378" s="3"/>
      <c r="EKZ378" s="3"/>
      <c r="ELA378" s="3"/>
      <c r="ELB378" s="3"/>
      <c r="ELC378" s="3"/>
      <c r="ELD378" s="3"/>
      <c r="ELE378" s="3"/>
      <c r="ELF378" s="3"/>
      <c r="ELG378" s="3"/>
      <c r="ELH378" s="3"/>
      <c r="ELI378" s="3"/>
      <c r="ELJ378" s="3"/>
      <c r="ELK378" s="3"/>
      <c r="ELL378" s="3"/>
      <c r="ELM378" s="3"/>
      <c r="ELN378" s="3"/>
      <c r="ELO378" s="3"/>
      <c r="ELP378" s="3"/>
      <c r="ELQ378" s="3"/>
      <c r="ELR378" s="3"/>
      <c r="ELS378" s="3"/>
      <c r="ELT378" s="3"/>
      <c r="ELU378" s="3"/>
      <c r="ELV378" s="3"/>
      <c r="ELW378" s="3"/>
      <c r="ELX378" s="3"/>
      <c r="ELY378" s="3"/>
      <c r="ELZ378" s="3"/>
      <c r="EMA378" s="3"/>
      <c r="EMB378" s="3"/>
      <c r="EMC378" s="3"/>
      <c r="EMD378" s="3"/>
      <c r="EME378" s="3"/>
      <c r="EMF378" s="3"/>
      <c r="EMG378" s="3"/>
      <c r="EMH378" s="3"/>
      <c r="EMI378" s="3"/>
      <c r="EMJ378" s="3"/>
      <c r="EMK378" s="3"/>
      <c r="EML378" s="3"/>
      <c r="EMM378" s="3"/>
      <c r="EMN378" s="3"/>
      <c r="EMO378" s="3"/>
      <c r="EMP378" s="3"/>
      <c r="EMQ378" s="3"/>
      <c r="EMR378" s="3"/>
      <c r="EMS378" s="3"/>
      <c r="EMT378" s="3"/>
      <c r="EMU378" s="3"/>
      <c r="EMV378" s="3"/>
      <c r="EMW378" s="3"/>
      <c r="EMX378" s="3"/>
      <c r="EMY378" s="3"/>
      <c r="EMZ378" s="3"/>
      <c r="ENA378" s="3"/>
      <c r="ENB378" s="3"/>
      <c r="ENC378" s="3"/>
      <c r="END378" s="3"/>
      <c r="ENE378" s="3"/>
      <c r="ENF378" s="3"/>
      <c r="ENG378" s="3"/>
      <c r="ENH378" s="3"/>
      <c r="ENI378" s="3"/>
      <c r="ENJ378" s="3"/>
      <c r="ENK378" s="3"/>
      <c r="ENL378" s="3"/>
      <c r="ENM378" s="3"/>
      <c r="ENN378" s="3"/>
      <c r="ENO378" s="3"/>
      <c r="ENP378" s="3"/>
      <c r="ENQ378" s="3"/>
      <c r="ENR378" s="3"/>
      <c r="ENS378" s="3"/>
      <c r="ENT378" s="3"/>
      <c r="ENU378" s="3"/>
      <c r="ENV378" s="3"/>
      <c r="ENW378" s="3"/>
      <c r="ENX378" s="3"/>
      <c r="ENY378" s="3"/>
      <c r="ENZ378" s="3"/>
      <c r="EOA378" s="3"/>
      <c r="EOB378" s="3"/>
      <c r="EOC378" s="3"/>
      <c r="EOD378" s="3"/>
      <c r="EOE378" s="3"/>
      <c r="EOF378" s="3"/>
      <c r="EOG378" s="3"/>
      <c r="EOH378" s="3"/>
      <c r="EOI378" s="3"/>
      <c r="EOJ378" s="3"/>
      <c r="EOK378" s="3"/>
      <c r="EOL378" s="3"/>
      <c r="EOM378" s="3"/>
      <c r="EON378" s="3"/>
      <c r="EOO378" s="3"/>
      <c r="EOP378" s="3"/>
      <c r="EOQ378" s="3"/>
      <c r="EOR378" s="3"/>
      <c r="EOS378" s="3"/>
      <c r="EOT378" s="3"/>
      <c r="EOU378" s="3"/>
      <c r="EOV378" s="3"/>
      <c r="EOW378" s="3"/>
      <c r="EOX378" s="3"/>
      <c r="EOY378" s="3"/>
      <c r="EOZ378" s="3"/>
      <c r="EPA378" s="3"/>
      <c r="EPB378" s="3"/>
      <c r="EPC378" s="3"/>
      <c r="EPD378" s="3"/>
      <c r="EPE378" s="3"/>
      <c r="EPF378" s="3"/>
      <c r="EPG378" s="3"/>
      <c r="EPH378" s="3"/>
      <c r="EPI378" s="3"/>
      <c r="EPJ378" s="3"/>
      <c r="EPK378" s="3"/>
      <c r="EPL378" s="3"/>
      <c r="EPM378" s="3"/>
      <c r="EPN378" s="3"/>
      <c r="EPO378" s="3"/>
      <c r="EPP378" s="3"/>
      <c r="EPQ378" s="3"/>
      <c r="EPR378" s="3"/>
      <c r="EPS378" s="3"/>
      <c r="EPT378" s="3"/>
      <c r="EPU378" s="3"/>
      <c r="EPV378" s="3"/>
      <c r="EPW378" s="3"/>
      <c r="EPX378" s="3"/>
      <c r="EPY378" s="3"/>
      <c r="EPZ378" s="3"/>
      <c r="EQA378" s="3"/>
      <c r="EQB378" s="3"/>
      <c r="EQC378" s="3"/>
      <c r="EQD378" s="3"/>
      <c r="EQE378" s="3"/>
      <c r="EQF378" s="3"/>
      <c r="EQG378" s="3"/>
      <c r="EQH378" s="3"/>
      <c r="EQI378" s="3"/>
      <c r="EQJ378" s="3"/>
      <c r="EQK378" s="3"/>
      <c r="EQL378" s="3"/>
      <c r="EQM378" s="3"/>
      <c r="EQN378" s="3"/>
      <c r="EQO378" s="3"/>
      <c r="EQP378" s="3"/>
      <c r="EQQ378" s="3"/>
      <c r="EQR378" s="3"/>
      <c r="EQS378" s="3"/>
      <c r="EQT378" s="3"/>
      <c r="EQU378" s="3"/>
      <c r="EQV378" s="3"/>
      <c r="EQW378" s="3"/>
      <c r="EQX378" s="3"/>
      <c r="EQY378" s="3"/>
      <c r="EQZ378" s="3"/>
      <c r="ERA378" s="3"/>
      <c r="ERB378" s="3"/>
      <c r="ERC378" s="3"/>
      <c r="ERD378" s="3"/>
      <c r="ERE378" s="3"/>
      <c r="ERF378" s="3"/>
      <c r="ERG378" s="3"/>
      <c r="ERH378" s="3"/>
      <c r="ERI378" s="3"/>
      <c r="ERJ378" s="3"/>
      <c r="ERK378" s="3"/>
      <c r="ERL378" s="3"/>
      <c r="ERM378" s="3"/>
      <c r="ERN378" s="3"/>
      <c r="ERO378" s="3"/>
      <c r="ERP378" s="3"/>
      <c r="ERQ378" s="3"/>
      <c r="ERR378" s="3"/>
      <c r="ERS378" s="3"/>
      <c r="ERT378" s="3"/>
      <c r="ERU378" s="3"/>
      <c r="ERV378" s="3"/>
      <c r="ERW378" s="3"/>
      <c r="ERX378" s="3"/>
      <c r="ERY378" s="3"/>
      <c r="ERZ378" s="3"/>
      <c r="ESA378" s="3"/>
      <c r="ESB378" s="3"/>
      <c r="ESC378" s="3"/>
      <c r="ESD378" s="3"/>
      <c r="ESE378" s="3"/>
      <c r="ESF378" s="3"/>
      <c r="ESG378" s="3"/>
      <c r="ESH378" s="3"/>
      <c r="ESI378" s="3"/>
      <c r="ESJ378" s="3"/>
      <c r="ESK378" s="3"/>
      <c r="ESL378" s="3"/>
      <c r="ESM378" s="3"/>
      <c r="ESN378" s="3"/>
      <c r="ESO378" s="3"/>
      <c r="ESP378" s="3"/>
      <c r="ESQ378" s="3"/>
      <c r="ESR378" s="3"/>
      <c r="ESS378" s="3"/>
      <c r="EST378" s="3"/>
      <c r="ESU378" s="3"/>
      <c r="ESV378" s="3"/>
      <c r="ESW378" s="3"/>
      <c r="ESX378" s="3"/>
      <c r="ESY378" s="3"/>
      <c r="ESZ378" s="3"/>
      <c r="ETA378" s="3"/>
      <c r="ETB378" s="3"/>
      <c r="ETC378" s="3"/>
      <c r="ETD378" s="3"/>
      <c r="ETE378" s="3"/>
      <c r="ETF378" s="3"/>
      <c r="ETG378" s="3"/>
      <c r="ETH378" s="3"/>
      <c r="ETI378" s="3"/>
      <c r="ETJ378" s="3"/>
      <c r="ETK378" s="3"/>
      <c r="ETL378" s="3"/>
      <c r="ETM378" s="3"/>
      <c r="ETN378" s="3"/>
      <c r="ETO378" s="3"/>
      <c r="ETP378" s="3"/>
      <c r="ETQ378" s="3"/>
      <c r="ETR378" s="3"/>
      <c r="ETS378" s="3"/>
      <c r="ETT378" s="3"/>
      <c r="ETU378" s="3"/>
      <c r="ETV378" s="3"/>
      <c r="ETW378" s="3"/>
      <c r="ETX378" s="3"/>
      <c r="ETY378" s="3"/>
      <c r="ETZ378" s="3"/>
      <c r="EUA378" s="3"/>
      <c r="EUB378" s="3"/>
      <c r="EUC378" s="3"/>
      <c r="EUD378" s="3"/>
      <c r="EUE378" s="3"/>
      <c r="EUF378" s="3"/>
      <c r="EUG378" s="3"/>
      <c r="EUH378" s="3"/>
      <c r="EUI378" s="3"/>
      <c r="EUJ378" s="3"/>
      <c r="EUK378" s="3"/>
      <c r="EUL378" s="3"/>
      <c r="EUM378" s="3"/>
      <c r="EUN378" s="3"/>
      <c r="EUO378" s="3"/>
      <c r="EUP378" s="3"/>
      <c r="EUQ378" s="3"/>
      <c r="EUR378" s="3"/>
      <c r="EUS378" s="3"/>
      <c r="EUT378" s="3"/>
      <c r="EUU378" s="3"/>
      <c r="EUV378" s="3"/>
      <c r="EUW378" s="3"/>
      <c r="EUX378" s="3"/>
      <c r="EUY378" s="3"/>
      <c r="EUZ378" s="3"/>
      <c r="EVA378" s="3"/>
      <c r="EVB378" s="3"/>
      <c r="EVC378" s="3"/>
      <c r="EVD378" s="3"/>
      <c r="EVE378" s="3"/>
      <c r="EVF378" s="3"/>
      <c r="EVG378" s="3"/>
      <c r="EVH378" s="3"/>
      <c r="EVI378" s="3"/>
      <c r="EVJ378" s="3"/>
      <c r="EVK378" s="3"/>
      <c r="EVL378" s="3"/>
      <c r="EVM378" s="3"/>
      <c r="EVN378" s="3"/>
      <c r="EVO378" s="3"/>
      <c r="EVP378" s="3"/>
      <c r="EVQ378" s="3"/>
      <c r="EVR378" s="3"/>
      <c r="EVS378" s="3"/>
      <c r="EVT378" s="3"/>
      <c r="EVU378" s="3"/>
      <c r="EVV378" s="3"/>
      <c r="EVW378" s="3"/>
      <c r="EVX378" s="3"/>
      <c r="EVY378" s="3"/>
      <c r="EVZ378" s="3"/>
      <c r="EWA378" s="3"/>
      <c r="EWB378" s="3"/>
      <c r="EWC378" s="3"/>
      <c r="EWD378" s="3"/>
      <c r="EWE378" s="3"/>
      <c r="EWF378" s="3"/>
      <c r="EWG378" s="3"/>
      <c r="EWH378" s="3"/>
      <c r="EWI378" s="3"/>
      <c r="EWJ378" s="3"/>
      <c r="EWK378" s="3"/>
      <c r="EWL378" s="3"/>
      <c r="EWM378" s="3"/>
      <c r="EWN378" s="3"/>
      <c r="EWO378" s="3"/>
      <c r="EWP378" s="3"/>
      <c r="EWQ378" s="3"/>
      <c r="EWR378" s="3"/>
      <c r="EWS378" s="3"/>
      <c r="EWT378" s="3"/>
      <c r="EWU378" s="3"/>
      <c r="EWV378" s="3"/>
      <c r="EWW378" s="3"/>
      <c r="EWX378" s="3"/>
      <c r="EWY378" s="3"/>
      <c r="EWZ378" s="3"/>
      <c r="EXA378" s="3"/>
      <c r="EXB378" s="3"/>
      <c r="EXC378" s="3"/>
      <c r="EXD378" s="3"/>
      <c r="EXE378" s="3"/>
      <c r="EXF378" s="3"/>
      <c r="EXG378" s="3"/>
      <c r="EXH378" s="3"/>
      <c r="EXI378" s="3"/>
      <c r="EXJ378" s="3"/>
      <c r="EXK378" s="3"/>
      <c r="EXL378" s="3"/>
      <c r="EXM378" s="3"/>
      <c r="EXN378" s="3"/>
      <c r="EXO378" s="3"/>
      <c r="EXP378" s="3"/>
      <c r="EXQ378" s="3"/>
      <c r="EXR378" s="3"/>
      <c r="EXS378" s="3"/>
      <c r="EXT378" s="3"/>
      <c r="EXU378" s="3"/>
      <c r="EXV378" s="3"/>
      <c r="EXW378" s="3"/>
      <c r="EXX378" s="3"/>
      <c r="EXY378" s="3"/>
      <c r="EXZ378" s="3"/>
      <c r="EYA378" s="3"/>
      <c r="EYB378" s="3"/>
      <c r="EYC378" s="3"/>
      <c r="EYD378" s="3"/>
      <c r="EYE378" s="3"/>
      <c r="EYF378" s="3"/>
      <c r="EYG378" s="3"/>
      <c r="EYH378" s="3"/>
      <c r="EYI378" s="3"/>
      <c r="EYJ378" s="3"/>
      <c r="EYK378" s="3"/>
      <c r="EYL378" s="3"/>
      <c r="EYM378" s="3"/>
      <c r="EYN378" s="3"/>
      <c r="EYO378" s="3"/>
      <c r="EYP378" s="3"/>
      <c r="EYQ378" s="3"/>
      <c r="EYR378" s="3"/>
      <c r="EYS378" s="3"/>
      <c r="EYT378" s="3"/>
      <c r="EYU378" s="3"/>
      <c r="EYV378" s="3"/>
      <c r="EYW378" s="3"/>
      <c r="EYX378" s="3"/>
      <c r="EYY378" s="3"/>
      <c r="EYZ378" s="3"/>
      <c r="EZA378" s="3"/>
      <c r="EZB378" s="3"/>
      <c r="EZC378" s="3"/>
      <c r="EZD378" s="3"/>
      <c r="EZE378" s="3"/>
      <c r="EZF378" s="3"/>
      <c r="EZG378" s="3"/>
      <c r="EZH378" s="3"/>
      <c r="EZI378" s="3"/>
      <c r="EZJ378" s="3"/>
      <c r="EZK378" s="3"/>
      <c r="EZL378" s="3"/>
      <c r="EZM378" s="3"/>
      <c r="EZN378" s="3"/>
      <c r="EZO378" s="3"/>
      <c r="EZP378" s="3"/>
      <c r="EZQ378" s="3"/>
      <c r="EZR378" s="3"/>
      <c r="EZS378" s="3"/>
      <c r="EZT378" s="3"/>
      <c r="EZU378" s="3"/>
      <c r="EZV378" s="3"/>
      <c r="EZW378" s="3"/>
      <c r="EZX378" s="3"/>
      <c r="EZY378" s="3"/>
      <c r="EZZ378" s="3"/>
      <c r="FAA378" s="3"/>
      <c r="FAB378" s="3"/>
      <c r="FAC378" s="3"/>
      <c r="FAD378" s="3"/>
      <c r="FAE378" s="3"/>
      <c r="FAF378" s="3"/>
      <c r="FAG378" s="3"/>
      <c r="FAH378" s="3"/>
      <c r="FAI378" s="3"/>
      <c r="FAJ378" s="3"/>
      <c r="FAK378" s="3"/>
      <c r="FAL378" s="3"/>
      <c r="FAM378" s="3"/>
      <c r="FAN378" s="3"/>
      <c r="FAO378" s="3"/>
      <c r="FAP378" s="3"/>
      <c r="FAQ378" s="3"/>
      <c r="FAR378" s="3"/>
      <c r="FAS378" s="3"/>
      <c r="FAT378" s="3"/>
      <c r="FAU378" s="3"/>
      <c r="FAV378" s="3"/>
      <c r="FAW378" s="3"/>
      <c r="FAX378" s="3"/>
      <c r="FAY378" s="3"/>
      <c r="FAZ378" s="3"/>
      <c r="FBA378" s="3"/>
      <c r="FBB378" s="3"/>
      <c r="FBC378" s="3"/>
      <c r="FBD378" s="3"/>
      <c r="FBE378" s="3"/>
      <c r="FBF378" s="3"/>
      <c r="FBG378" s="3"/>
      <c r="FBH378" s="3"/>
      <c r="FBI378" s="3"/>
      <c r="FBJ378" s="3"/>
      <c r="FBK378" s="3"/>
      <c r="FBL378" s="3"/>
      <c r="FBM378" s="3"/>
      <c r="FBN378" s="3"/>
      <c r="FBO378" s="3"/>
      <c r="FBP378" s="3"/>
      <c r="FBQ378" s="3"/>
      <c r="FBR378" s="3"/>
      <c r="FBS378" s="3"/>
      <c r="FBT378" s="3"/>
      <c r="FBU378" s="3"/>
      <c r="FBV378" s="3"/>
      <c r="FBW378" s="3"/>
      <c r="FBX378" s="3"/>
      <c r="FBY378" s="3"/>
      <c r="FBZ378" s="3"/>
      <c r="FCA378" s="3"/>
      <c r="FCB378" s="3"/>
      <c r="FCC378" s="3"/>
      <c r="FCD378" s="3"/>
      <c r="FCE378" s="3"/>
      <c r="FCF378" s="3"/>
      <c r="FCG378" s="3"/>
      <c r="FCH378" s="3"/>
      <c r="FCI378" s="3"/>
      <c r="FCJ378" s="3"/>
      <c r="FCK378" s="3"/>
      <c r="FCL378" s="3"/>
      <c r="FCM378" s="3"/>
      <c r="FCN378" s="3"/>
      <c r="FCO378" s="3"/>
      <c r="FCP378" s="3"/>
      <c r="FCQ378" s="3"/>
      <c r="FCR378" s="3"/>
      <c r="FCS378" s="3"/>
      <c r="FCT378" s="3"/>
      <c r="FCU378" s="3"/>
      <c r="FCV378" s="3"/>
      <c r="FCW378" s="3"/>
      <c r="FCX378" s="3"/>
      <c r="FCY378" s="3"/>
      <c r="FCZ378" s="3"/>
      <c r="FDA378" s="3"/>
      <c r="FDB378" s="3"/>
      <c r="FDC378" s="3"/>
      <c r="FDD378" s="3"/>
      <c r="FDE378" s="3"/>
      <c r="FDF378" s="3"/>
      <c r="FDG378" s="3"/>
      <c r="FDH378" s="3"/>
      <c r="FDI378" s="3"/>
      <c r="FDJ378" s="3"/>
      <c r="FDK378" s="3"/>
      <c r="FDL378" s="3"/>
      <c r="FDM378" s="3"/>
      <c r="FDN378" s="3"/>
      <c r="FDO378" s="3"/>
      <c r="FDP378" s="3"/>
      <c r="FDQ378" s="3"/>
      <c r="FDR378" s="3"/>
      <c r="FDS378" s="3"/>
      <c r="FDT378" s="3"/>
      <c r="FDU378" s="3"/>
      <c r="FDV378" s="3"/>
      <c r="FDW378" s="3"/>
      <c r="FDX378" s="3"/>
      <c r="FDY378" s="3"/>
      <c r="FDZ378" s="3"/>
      <c r="FEA378" s="3"/>
      <c r="FEB378" s="3"/>
      <c r="FEC378" s="3"/>
      <c r="FED378" s="3"/>
      <c r="FEE378" s="3"/>
      <c r="FEF378" s="3"/>
      <c r="FEG378" s="3"/>
      <c r="FEH378" s="3"/>
      <c r="FEI378" s="3"/>
      <c r="FEJ378" s="3"/>
      <c r="FEK378" s="3"/>
      <c r="FEL378" s="3"/>
      <c r="FEM378" s="3"/>
      <c r="FEN378" s="3"/>
      <c r="FEO378" s="3"/>
      <c r="FEP378" s="3"/>
      <c r="FEQ378" s="3"/>
      <c r="FER378" s="3"/>
      <c r="FES378" s="3"/>
      <c r="FET378" s="3"/>
      <c r="FEU378" s="3"/>
      <c r="FEV378" s="3"/>
      <c r="FEW378" s="3"/>
      <c r="FEX378" s="3"/>
      <c r="FEY378" s="3"/>
      <c r="FEZ378" s="3"/>
      <c r="FFA378" s="3"/>
      <c r="FFB378" s="3"/>
      <c r="FFC378" s="3"/>
      <c r="FFD378" s="3"/>
      <c r="FFE378" s="3"/>
      <c r="FFF378" s="3"/>
      <c r="FFG378" s="3"/>
      <c r="FFH378" s="3"/>
      <c r="FFI378" s="3"/>
      <c r="FFJ378" s="3"/>
      <c r="FFK378" s="3"/>
      <c r="FFL378" s="3"/>
      <c r="FFM378" s="3"/>
      <c r="FFN378" s="3"/>
      <c r="FFO378" s="3"/>
      <c r="FFP378" s="3"/>
      <c r="FFQ378" s="3"/>
      <c r="FFR378" s="3"/>
      <c r="FFS378" s="3"/>
      <c r="FFT378" s="3"/>
      <c r="FFU378" s="3"/>
      <c r="FFV378" s="3"/>
      <c r="FFW378" s="3"/>
      <c r="FFX378" s="3"/>
      <c r="FFY378" s="3"/>
      <c r="FFZ378" s="3"/>
      <c r="FGA378" s="3"/>
      <c r="FGB378" s="3"/>
      <c r="FGC378" s="3"/>
      <c r="FGD378" s="3"/>
      <c r="FGE378" s="3"/>
      <c r="FGF378" s="3"/>
      <c r="FGG378" s="3"/>
      <c r="FGH378" s="3"/>
      <c r="FGI378" s="3"/>
      <c r="FGJ378" s="3"/>
      <c r="FGK378" s="3"/>
      <c r="FGL378" s="3"/>
      <c r="FGM378" s="3"/>
      <c r="FGN378" s="3"/>
      <c r="FGO378" s="3"/>
      <c r="FGP378" s="3"/>
      <c r="FGQ378" s="3"/>
      <c r="FGR378" s="3"/>
      <c r="FGS378" s="3"/>
      <c r="FGT378" s="3"/>
      <c r="FGU378" s="3"/>
      <c r="FGV378" s="3"/>
      <c r="FGW378" s="3"/>
      <c r="FGX378" s="3"/>
      <c r="FGY378" s="3"/>
      <c r="FGZ378" s="3"/>
      <c r="FHA378" s="3"/>
      <c r="FHB378" s="3"/>
      <c r="FHC378" s="3"/>
      <c r="FHD378" s="3"/>
      <c r="FHE378" s="3"/>
      <c r="FHF378" s="3"/>
      <c r="FHG378" s="3"/>
      <c r="FHH378" s="3"/>
      <c r="FHI378" s="3"/>
      <c r="FHJ378" s="3"/>
      <c r="FHK378" s="3"/>
      <c r="FHL378" s="3"/>
      <c r="FHM378" s="3"/>
      <c r="FHN378" s="3"/>
      <c r="FHO378" s="3"/>
      <c r="FHP378" s="3"/>
      <c r="FHQ378" s="3"/>
      <c r="FHR378" s="3"/>
      <c r="FHS378" s="3"/>
      <c r="FHT378" s="3"/>
      <c r="FHU378" s="3"/>
      <c r="FHV378" s="3"/>
      <c r="FHW378" s="3"/>
      <c r="FHX378" s="3"/>
      <c r="FHY378" s="3"/>
      <c r="FHZ378" s="3"/>
      <c r="FIA378" s="3"/>
      <c r="FIB378" s="3"/>
      <c r="FIC378" s="3"/>
      <c r="FID378" s="3"/>
      <c r="FIE378" s="3"/>
      <c r="FIF378" s="3"/>
      <c r="FIG378" s="3"/>
      <c r="FIH378" s="3"/>
      <c r="FII378" s="3"/>
      <c r="FIJ378" s="3"/>
      <c r="FIK378" s="3"/>
      <c r="FIL378" s="3"/>
      <c r="FIM378" s="3"/>
      <c r="FIN378" s="3"/>
      <c r="FIO378" s="3"/>
      <c r="FIP378" s="3"/>
      <c r="FIQ378" s="3"/>
      <c r="FIR378" s="3"/>
      <c r="FIS378" s="3"/>
      <c r="FIT378" s="3"/>
      <c r="FIU378" s="3"/>
      <c r="FIV378" s="3"/>
      <c r="FIW378" s="3"/>
      <c r="FIX378" s="3"/>
      <c r="FIY378" s="3"/>
      <c r="FIZ378" s="3"/>
      <c r="FJA378" s="3"/>
      <c r="FJB378" s="3"/>
      <c r="FJC378" s="3"/>
      <c r="FJD378" s="3"/>
      <c r="FJE378" s="3"/>
      <c r="FJF378" s="3"/>
      <c r="FJG378" s="3"/>
      <c r="FJH378" s="3"/>
      <c r="FJI378" s="3"/>
      <c r="FJJ378" s="3"/>
      <c r="FJK378" s="3"/>
      <c r="FJL378" s="3"/>
      <c r="FJM378" s="3"/>
      <c r="FJN378" s="3"/>
      <c r="FJO378" s="3"/>
      <c r="FJP378" s="3"/>
      <c r="FJQ378" s="3"/>
      <c r="FJR378" s="3"/>
      <c r="FJS378" s="3"/>
      <c r="FJT378" s="3"/>
      <c r="FJU378" s="3"/>
      <c r="FJV378" s="3"/>
      <c r="FJW378" s="3"/>
      <c r="FJX378" s="3"/>
      <c r="FJY378" s="3"/>
      <c r="FJZ378" s="3"/>
      <c r="FKA378" s="3"/>
      <c r="FKB378" s="3"/>
      <c r="FKC378" s="3"/>
      <c r="FKD378" s="3"/>
      <c r="FKE378" s="3"/>
      <c r="FKF378" s="3"/>
      <c r="FKG378" s="3"/>
      <c r="FKH378" s="3"/>
      <c r="FKI378" s="3"/>
      <c r="FKJ378" s="3"/>
      <c r="FKK378" s="3"/>
      <c r="FKL378" s="3"/>
      <c r="FKM378" s="3"/>
      <c r="FKN378" s="3"/>
      <c r="FKO378" s="3"/>
      <c r="FKP378" s="3"/>
      <c r="FKQ378" s="3"/>
      <c r="FKR378" s="3"/>
      <c r="FKS378" s="3"/>
      <c r="FKT378" s="3"/>
      <c r="FKU378" s="3"/>
      <c r="FKV378" s="3"/>
      <c r="FKW378" s="3"/>
      <c r="FKX378" s="3"/>
      <c r="FKY378" s="3"/>
      <c r="FKZ378" s="3"/>
      <c r="FLA378" s="3"/>
      <c r="FLB378" s="3"/>
      <c r="FLC378" s="3"/>
      <c r="FLD378" s="3"/>
      <c r="FLE378" s="3"/>
      <c r="FLF378" s="3"/>
      <c r="FLG378" s="3"/>
      <c r="FLH378" s="3"/>
      <c r="FLI378" s="3"/>
      <c r="FLJ378" s="3"/>
      <c r="FLK378" s="3"/>
      <c r="FLL378" s="3"/>
      <c r="FLM378" s="3"/>
      <c r="FLN378" s="3"/>
      <c r="FLO378" s="3"/>
      <c r="FLP378" s="3"/>
      <c r="FLQ378" s="3"/>
      <c r="FLR378" s="3"/>
      <c r="FLS378" s="3"/>
      <c r="FLT378" s="3"/>
      <c r="FLU378" s="3"/>
      <c r="FLV378" s="3"/>
      <c r="FLW378" s="3"/>
      <c r="FLX378" s="3"/>
      <c r="FLY378" s="3"/>
      <c r="FLZ378" s="3"/>
      <c r="FMA378" s="3"/>
      <c r="FMB378" s="3"/>
      <c r="FMC378" s="3"/>
      <c r="FMD378" s="3"/>
      <c r="FME378" s="3"/>
      <c r="FMF378" s="3"/>
      <c r="FMG378" s="3"/>
      <c r="FMH378" s="3"/>
      <c r="FMI378" s="3"/>
      <c r="FMJ378" s="3"/>
      <c r="FMK378" s="3"/>
      <c r="FML378" s="3"/>
      <c r="FMM378" s="3"/>
      <c r="FMN378" s="3"/>
      <c r="FMO378" s="3"/>
      <c r="FMP378" s="3"/>
      <c r="FMQ378" s="3"/>
      <c r="FMR378" s="3"/>
      <c r="FMS378" s="3"/>
      <c r="FMT378" s="3"/>
      <c r="FMU378" s="3"/>
      <c r="FMV378" s="3"/>
      <c r="FMW378" s="3"/>
      <c r="FMX378" s="3"/>
      <c r="FMY378" s="3"/>
      <c r="FMZ378" s="3"/>
      <c r="FNA378" s="3"/>
      <c r="FNB378" s="3"/>
      <c r="FNC378" s="3"/>
      <c r="FND378" s="3"/>
      <c r="FNE378" s="3"/>
      <c r="FNF378" s="3"/>
      <c r="FNG378" s="3"/>
      <c r="FNH378" s="3"/>
      <c r="FNI378" s="3"/>
      <c r="FNJ378" s="3"/>
      <c r="FNK378" s="3"/>
      <c r="FNL378" s="3"/>
      <c r="FNM378" s="3"/>
      <c r="FNN378" s="3"/>
      <c r="FNO378" s="3"/>
      <c r="FNP378" s="3"/>
      <c r="FNQ378" s="3"/>
      <c r="FNR378" s="3"/>
      <c r="FNS378" s="3"/>
      <c r="FNT378" s="3"/>
      <c r="FNU378" s="3"/>
      <c r="FNV378" s="3"/>
      <c r="FNW378" s="3"/>
      <c r="FNX378" s="3"/>
      <c r="FNY378" s="3"/>
      <c r="FNZ378" s="3"/>
      <c r="FOA378" s="3"/>
      <c r="FOB378" s="3"/>
      <c r="FOC378" s="3"/>
      <c r="FOD378" s="3"/>
      <c r="FOE378" s="3"/>
      <c r="FOF378" s="3"/>
      <c r="FOG378" s="3"/>
      <c r="FOH378" s="3"/>
      <c r="FOI378" s="3"/>
      <c r="FOJ378" s="3"/>
      <c r="FOK378" s="3"/>
      <c r="FOL378" s="3"/>
      <c r="FOM378" s="3"/>
      <c r="FON378" s="3"/>
      <c r="FOO378" s="3"/>
      <c r="FOP378" s="3"/>
      <c r="FOQ378" s="3"/>
      <c r="FOR378" s="3"/>
      <c r="FOS378" s="3"/>
      <c r="FOT378" s="3"/>
      <c r="FOU378" s="3"/>
      <c r="FOV378" s="3"/>
      <c r="FOW378" s="3"/>
      <c r="FOX378" s="3"/>
      <c r="FOY378" s="3"/>
      <c r="FOZ378" s="3"/>
      <c r="FPA378" s="3"/>
      <c r="FPB378" s="3"/>
      <c r="FPC378" s="3"/>
      <c r="FPD378" s="3"/>
      <c r="FPE378" s="3"/>
      <c r="FPF378" s="3"/>
      <c r="FPG378" s="3"/>
      <c r="FPH378" s="3"/>
      <c r="FPI378" s="3"/>
      <c r="FPJ378" s="3"/>
      <c r="FPK378" s="3"/>
      <c r="FPL378" s="3"/>
      <c r="FPM378" s="3"/>
      <c r="FPN378" s="3"/>
      <c r="FPO378" s="3"/>
      <c r="FPP378" s="3"/>
      <c r="FPQ378" s="3"/>
      <c r="FPR378" s="3"/>
      <c r="FPS378" s="3"/>
      <c r="FPT378" s="3"/>
      <c r="FPU378" s="3"/>
      <c r="FPV378" s="3"/>
      <c r="FPW378" s="3"/>
      <c r="FPX378" s="3"/>
      <c r="FPY378" s="3"/>
      <c r="FPZ378" s="3"/>
      <c r="FQA378" s="3"/>
      <c r="FQB378" s="3"/>
      <c r="FQC378" s="3"/>
      <c r="FQD378" s="3"/>
      <c r="FQE378" s="3"/>
      <c r="FQF378" s="3"/>
      <c r="FQG378" s="3"/>
      <c r="FQH378" s="3"/>
      <c r="FQI378" s="3"/>
      <c r="FQJ378" s="3"/>
      <c r="FQK378" s="3"/>
      <c r="FQL378" s="3"/>
      <c r="FQM378" s="3"/>
      <c r="FQN378" s="3"/>
      <c r="FQO378" s="3"/>
      <c r="FQP378" s="3"/>
      <c r="FQQ378" s="3"/>
      <c r="FQR378" s="3"/>
      <c r="FQS378" s="3"/>
      <c r="FQT378" s="3"/>
      <c r="FQU378" s="3"/>
      <c r="FQV378" s="3"/>
      <c r="FQW378" s="3"/>
      <c r="FQX378" s="3"/>
      <c r="FQY378" s="3"/>
      <c r="FQZ378" s="3"/>
      <c r="FRA378" s="3"/>
      <c r="FRB378" s="3"/>
      <c r="FRC378" s="3"/>
      <c r="FRD378" s="3"/>
      <c r="FRE378" s="3"/>
      <c r="FRF378" s="3"/>
      <c r="FRG378" s="3"/>
      <c r="FRH378" s="3"/>
      <c r="FRI378" s="3"/>
      <c r="FRJ378" s="3"/>
      <c r="FRK378" s="3"/>
      <c r="FRL378" s="3"/>
      <c r="FRM378" s="3"/>
      <c r="FRN378" s="3"/>
      <c r="FRO378" s="3"/>
      <c r="FRP378" s="3"/>
      <c r="FRQ378" s="3"/>
      <c r="FRR378" s="3"/>
      <c r="FRS378" s="3"/>
      <c r="FRT378" s="3"/>
      <c r="FRU378" s="3"/>
      <c r="FRV378" s="3"/>
      <c r="FRW378" s="3"/>
      <c r="FRX378" s="3"/>
      <c r="FRY378" s="3"/>
      <c r="FRZ378" s="3"/>
      <c r="FSA378" s="3"/>
      <c r="FSB378" s="3"/>
      <c r="FSC378" s="3"/>
      <c r="FSD378" s="3"/>
      <c r="FSE378" s="3"/>
      <c r="FSF378" s="3"/>
      <c r="FSG378" s="3"/>
      <c r="FSH378" s="3"/>
      <c r="FSI378" s="3"/>
      <c r="FSJ378" s="3"/>
      <c r="FSK378" s="3"/>
      <c r="FSL378" s="3"/>
      <c r="FSM378" s="3"/>
      <c r="FSN378" s="3"/>
      <c r="FSO378" s="3"/>
      <c r="FSP378" s="3"/>
      <c r="FSQ378" s="3"/>
      <c r="FSR378" s="3"/>
      <c r="FSS378" s="3"/>
      <c r="FST378" s="3"/>
      <c r="FSU378" s="3"/>
      <c r="FSV378" s="3"/>
      <c r="FSW378" s="3"/>
      <c r="FSX378" s="3"/>
      <c r="FSY378" s="3"/>
      <c r="FSZ378" s="3"/>
      <c r="FTA378" s="3"/>
      <c r="FTB378" s="3"/>
      <c r="FTC378" s="3"/>
      <c r="FTD378" s="3"/>
      <c r="FTE378" s="3"/>
      <c r="FTF378" s="3"/>
      <c r="FTG378" s="3"/>
      <c r="FTH378" s="3"/>
      <c r="FTI378" s="3"/>
      <c r="FTJ378" s="3"/>
      <c r="FTK378" s="3"/>
      <c r="FTL378" s="3"/>
      <c r="FTM378" s="3"/>
      <c r="FTN378" s="3"/>
      <c r="FTO378" s="3"/>
      <c r="FTP378" s="3"/>
      <c r="FTQ378" s="3"/>
      <c r="FTR378" s="3"/>
      <c r="FTS378" s="3"/>
      <c r="FTT378" s="3"/>
      <c r="FTU378" s="3"/>
      <c r="FTV378" s="3"/>
      <c r="FTW378" s="3"/>
      <c r="FTX378" s="3"/>
      <c r="FTY378" s="3"/>
      <c r="FTZ378" s="3"/>
      <c r="FUA378" s="3"/>
      <c r="FUB378" s="3"/>
      <c r="FUC378" s="3"/>
      <c r="FUD378" s="3"/>
      <c r="FUE378" s="3"/>
      <c r="FUF378" s="3"/>
      <c r="FUG378" s="3"/>
      <c r="FUH378" s="3"/>
      <c r="FUI378" s="3"/>
      <c r="FUJ378" s="3"/>
      <c r="FUK378" s="3"/>
      <c r="FUL378" s="3"/>
      <c r="FUM378" s="3"/>
      <c r="FUN378" s="3"/>
      <c r="FUO378" s="3"/>
      <c r="FUP378" s="3"/>
      <c r="FUQ378" s="3"/>
      <c r="FUR378" s="3"/>
      <c r="FUS378" s="3"/>
      <c r="FUT378" s="3"/>
      <c r="FUU378" s="3"/>
      <c r="FUV378" s="3"/>
      <c r="FUW378" s="3"/>
      <c r="FUX378" s="3"/>
      <c r="FUY378" s="3"/>
      <c r="FUZ378" s="3"/>
      <c r="FVA378" s="3"/>
      <c r="FVB378" s="3"/>
      <c r="FVC378" s="3"/>
      <c r="FVD378" s="3"/>
      <c r="FVE378" s="3"/>
      <c r="FVF378" s="3"/>
      <c r="FVG378" s="3"/>
      <c r="FVH378" s="3"/>
      <c r="FVI378" s="3"/>
      <c r="FVJ378" s="3"/>
      <c r="FVK378" s="3"/>
      <c r="FVL378" s="3"/>
      <c r="FVM378" s="3"/>
      <c r="FVN378" s="3"/>
      <c r="FVO378" s="3"/>
      <c r="FVP378" s="3"/>
      <c r="FVQ378" s="3"/>
      <c r="FVR378" s="3"/>
      <c r="FVS378" s="3"/>
      <c r="FVT378" s="3"/>
      <c r="FVU378" s="3"/>
      <c r="FVV378" s="3"/>
      <c r="FVW378" s="3"/>
      <c r="FVX378" s="3"/>
      <c r="FVY378" s="3"/>
      <c r="FVZ378" s="3"/>
      <c r="FWA378" s="3"/>
      <c r="FWB378" s="3"/>
      <c r="FWC378" s="3"/>
      <c r="FWD378" s="3"/>
      <c r="FWE378" s="3"/>
      <c r="FWF378" s="3"/>
      <c r="FWG378" s="3"/>
      <c r="FWH378" s="3"/>
      <c r="FWI378" s="3"/>
      <c r="FWJ378" s="3"/>
      <c r="FWK378" s="3"/>
      <c r="FWL378" s="3"/>
      <c r="FWM378" s="3"/>
      <c r="FWN378" s="3"/>
      <c r="FWO378" s="3"/>
      <c r="FWP378" s="3"/>
      <c r="FWQ378" s="3"/>
      <c r="FWR378" s="3"/>
      <c r="FWS378" s="3"/>
      <c r="FWT378" s="3"/>
      <c r="FWU378" s="3"/>
      <c r="FWV378" s="3"/>
      <c r="FWW378" s="3"/>
      <c r="FWX378" s="3"/>
      <c r="FWY378" s="3"/>
      <c r="FWZ378" s="3"/>
      <c r="FXA378" s="3"/>
      <c r="FXB378" s="3"/>
      <c r="FXC378" s="3"/>
      <c r="FXD378" s="3"/>
      <c r="FXE378" s="3"/>
      <c r="FXF378" s="3"/>
      <c r="FXG378" s="3"/>
      <c r="FXH378" s="3"/>
      <c r="FXI378" s="3"/>
      <c r="FXJ378" s="3"/>
      <c r="FXK378" s="3"/>
      <c r="FXL378" s="3"/>
      <c r="FXM378" s="3"/>
      <c r="FXN378" s="3"/>
      <c r="FXO378" s="3"/>
      <c r="FXP378" s="3"/>
      <c r="FXQ378" s="3"/>
      <c r="FXR378" s="3"/>
      <c r="FXS378" s="3"/>
      <c r="FXT378" s="3"/>
      <c r="FXU378" s="3"/>
      <c r="FXV378" s="3"/>
      <c r="FXW378" s="3"/>
      <c r="FXX378" s="3"/>
      <c r="FXY378" s="3"/>
      <c r="FXZ378" s="3"/>
      <c r="FYA378" s="3"/>
      <c r="FYB378" s="3"/>
      <c r="FYC378" s="3"/>
      <c r="FYD378" s="3"/>
      <c r="FYE378" s="3"/>
      <c r="FYF378" s="3"/>
      <c r="FYG378" s="3"/>
      <c r="FYH378" s="3"/>
      <c r="FYI378" s="3"/>
      <c r="FYJ378" s="3"/>
      <c r="FYK378" s="3"/>
      <c r="FYL378" s="3"/>
      <c r="FYM378" s="3"/>
      <c r="FYN378" s="3"/>
      <c r="FYO378" s="3"/>
      <c r="FYP378" s="3"/>
      <c r="FYQ378" s="3"/>
      <c r="FYR378" s="3"/>
      <c r="FYS378" s="3"/>
      <c r="FYT378" s="3"/>
      <c r="FYU378" s="3"/>
      <c r="FYV378" s="3"/>
      <c r="FYW378" s="3"/>
      <c r="FYX378" s="3"/>
      <c r="FYY378" s="3"/>
      <c r="FYZ378" s="3"/>
      <c r="FZA378" s="3"/>
      <c r="FZB378" s="3"/>
      <c r="FZC378" s="3"/>
      <c r="FZD378" s="3"/>
      <c r="FZE378" s="3"/>
      <c r="FZF378" s="3"/>
      <c r="FZG378" s="3"/>
      <c r="FZH378" s="3"/>
      <c r="FZI378" s="3"/>
      <c r="FZJ378" s="3"/>
      <c r="FZK378" s="3"/>
      <c r="FZL378" s="3"/>
      <c r="FZM378" s="3"/>
      <c r="FZN378" s="3"/>
      <c r="FZO378" s="3"/>
      <c r="FZP378" s="3"/>
      <c r="FZQ378" s="3"/>
      <c r="FZR378" s="3"/>
      <c r="FZS378" s="3"/>
      <c r="FZT378" s="3"/>
      <c r="FZU378" s="3"/>
      <c r="FZV378" s="3"/>
      <c r="FZW378" s="3"/>
      <c r="FZX378" s="3"/>
      <c r="FZY378" s="3"/>
      <c r="FZZ378" s="3"/>
      <c r="GAA378" s="3"/>
      <c r="GAB378" s="3"/>
      <c r="GAC378" s="3"/>
      <c r="GAD378" s="3"/>
      <c r="GAE378" s="3"/>
      <c r="GAF378" s="3"/>
      <c r="GAG378" s="3"/>
      <c r="GAH378" s="3"/>
      <c r="GAI378" s="3"/>
      <c r="GAJ378" s="3"/>
      <c r="GAK378" s="3"/>
      <c r="GAL378" s="3"/>
      <c r="GAM378" s="3"/>
      <c r="GAN378" s="3"/>
      <c r="GAO378" s="3"/>
      <c r="GAP378" s="3"/>
      <c r="GAQ378" s="3"/>
      <c r="GAR378" s="3"/>
      <c r="GAS378" s="3"/>
      <c r="GAT378" s="3"/>
      <c r="GAU378" s="3"/>
      <c r="GAV378" s="3"/>
      <c r="GAW378" s="3"/>
      <c r="GAX378" s="3"/>
      <c r="GAY378" s="3"/>
      <c r="GAZ378" s="3"/>
      <c r="GBA378" s="3"/>
      <c r="GBB378" s="3"/>
      <c r="GBC378" s="3"/>
      <c r="GBD378" s="3"/>
      <c r="GBE378" s="3"/>
      <c r="GBF378" s="3"/>
      <c r="GBG378" s="3"/>
      <c r="GBH378" s="3"/>
      <c r="GBI378" s="3"/>
      <c r="GBJ378" s="3"/>
      <c r="GBK378" s="3"/>
      <c r="GBL378" s="3"/>
      <c r="GBM378" s="3"/>
      <c r="GBN378" s="3"/>
      <c r="GBO378" s="3"/>
      <c r="GBP378" s="3"/>
      <c r="GBQ378" s="3"/>
      <c r="GBR378" s="3"/>
      <c r="GBS378" s="3"/>
      <c r="GBT378" s="3"/>
      <c r="GBU378" s="3"/>
      <c r="GBV378" s="3"/>
      <c r="GBW378" s="3"/>
      <c r="GBX378" s="3"/>
      <c r="GBY378" s="3"/>
      <c r="GBZ378" s="3"/>
      <c r="GCA378" s="3"/>
      <c r="GCB378" s="3"/>
      <c r="GCC378" s="3"/>
      <c r="GCD378" s="3"/>
      <c r="GCE378" s="3"/>
      <c r="GCF378" s="3"/>
      <c r="GCG378" s="3"/>
      <c r="GCH378" s="3"/>
      <c r="GCI378" s="3"/>
      <c r="GCJ378" s="3"/>
      <c r="GCK378" s="3"/>
      <c r="GCL378" s="3"/>
      <c r="GCM378" s="3"/>
      <c r="GCN378" s="3"/>
      <c r="GCO378" s="3"/>
      <c r="GCP378" s="3"/>
      <c r="GCQ378" s="3"/>
      <c r="GCR378" s="3"/>
      <c r="GCS378" s="3"/>
      <c r="GCT378" s="3"/>
      <c r="GCU378" s="3"/>
      <c r="GCV378" s="3"/>
      <c r="GCW378" s="3"/>
      <c r="GCX378" s="3"/>
      <c r="GCY378" s="3"/>
      <c r="GCZ378" s="3"/>
      <c r="GDA378" s="3"/>
      <c r="GDB378" s="3"/>
      <c r="GDC378" s="3"/>
      <c r="GDD378" s="3"/>
      <c r="GDE378" s="3"/>
      <c r="GDF378" s="3"/>
      <c r="GDG378" s="3"/>
      <c r="GDH378" s="3"/>
      <c r="GDI378" s="3"/>
      <c r="GDJ378" s="3"/>
      <c r="GDK378" s="3"/>
      <c r="GDL378" s="3"/>
      <c r="GDM378" s="3"/>
      <c r="GDN378" s="3"/>
      <c r="GDO378" s="3"/>
      <c r="GDP378" s="3"/>
      <c r="GDQ378" s="3"/>
      <c r="GDR378" s="3"/>
      <c r="GDS378" s="3"/>
      <c r="GDT378" s="3"/>
      <c r="GDU378" s="3"/>
      <c r="GDV378" s="3"/>
      <c r="GDW378" s="3"/>
      <c r="GDX378" s="3"/>
      <c r="GDY378" s="3"/>
      <c r="GDZ378" s="3"/>
      <c r="GEA378" s="3"/>
      <c r="GEB378" s="3"/>
      <c r="GEC378" s="3"/>
      <c r="GED378" s="3"/>
      <c r="GEE378" s="3"/>
      <c r="GEF378" s="3"/>
      <c r="GEG378" s="3"/>
      <c r="GEH378" s="3"/>
      <c r="GEI378" s="3"/>
      <c r="GEJ378" s="3"/>
      <c r="GEK378" s="3"/>
      <c r="GEL378" s="3"/>
      <c r="GEM378" s="3"/>
      <c r="GEN378" s="3"/>
      <c r="GEO378" s="3"/>
      <c r="GEP378" s="3"/>
      <c r="GEQ378" s="3"/>
      <c r="GER378" s="3"/>
      <c r="GES378" s="3"/>
      <c r="GET378" s="3"/>
      <c r="GEU378" s="3"/>
      <c r="GEV378" s="3"/>
      <c r="GEW378" s="3"/>
      <c r="GEX378" s="3"/>
      <c r="GEY378" s="3"/>
      <c r="GEZ378" s="3"/>
      <c r="GFA378" s="3"/>
      <c r="GFB378" s="3"/>
      <c r="GFC378" s="3"/>
      <c r="GFD378" s="3"/>
      <c r="GFE378" s="3"/>
      <c r="GFF378" s="3"/>
      <c r="GFG378" s="3"/>
      <c r="GFH378" s="3"/>
      <c r="GFI378" s="3"/>
      <c r="GFJ378" s="3"/>
      <c r="GFK378" s="3"/>
      <c r="GFL378" s="3"/>
      <c r="GFM378" s="3"/>
      <c r="GFN378" s="3"/>
      <c r="GFO378" s="3"/>
      <c r="GFP378" s="3"/>
      <c r="GFQ378" s="3"/>
      <c r="GFR378" s="3"/>
      <c r="GFS378" s="3"/>
      <c r="GFT378" s="3"/>
      <c r="GFU378" s="3"/>
      <c r="GFV378" s="3"/>
      <c r="GFW378" s="3"/>
      <c r="GFX378" s="3"/>
      <c r="GFY378" s="3"/>
      <c r="GFZ378" s="3"/>
      <c r="GGA378" s="3"/>
      <c r="GGB378" s="3"/>
      <c r="GGC378" s="3"/>
      <c r="GGD378" s="3"/>
      <c r="GGE378" s="3"/>
      <c r="GGF378" s="3"/>
      <c r="GGG378" s="3"/>
      <c r="GGH378" s="3"/>
      <c r="GGI378" s="3"/>
      <c r="GGJ378" s="3"/>
      <c r="GGK378" s="3"/>
      <c r="GGL378" s="3"/>
      <c r="GGM378" s="3"/>
      <c r="GGN378" s="3"/>
      <c r="GGO378" s="3"/>
      <c r="GGP378" s="3"/>
      <c r="GGQ378" s="3"/>
      <c r="GGR378" s="3"/>
      <c r="GGS378" s="3"/>
      <c r="GGT378" s="3"/>
      <c r="GGU378" s="3"/>
      <c r="GGV378" s="3"/>
      <c r="GGW378" s="3"/>
      <c r="GGX378" s="3"/>
      <c r="GGY378" s="3"/>
      <c r="GGZ378" s="3"/>
      <c r="GHA378" s="3"/>
      <c r="GHB378" s="3"/>
      <c r="GHC378" s="3"/>
      <c r="GHD378" s="3"/>
      <c r="GHE378" s="3"/>
      <c r="GHF378" s="3"/>
      <c r="GHG378" s="3"/>
      <c r="GHH378" s="3"/>
      <c r="GHI378" s="3"/>
      <c r="GHJ378" s="3"/>
      <c r="GHK378" s="3"/>
      <c r="GHL378" s="3"/>
      <c r="GHM378" s="3"/>
      <c r="GHN378" s="3"/>
      <c r="GHO378" s="3"/>
      <c r="GHP378" s="3"/>
      <c r="GHQ378" s="3"/>
      <c r="GHR378" s="3"/>
      <c r="GHS378" s="3"/>
      <c r="GHT378" s="3"/>
      <c r="GHU378" s="3"/>
      <c r="GHV378" s="3"/>
      <c r="GHW378" s="3"/>
      <c r="GHX378" s="3"/>
      <c r="GHY378" s="3"/>
      <c r="GHZ378" s="3"/>
      <c r="GIA378" s="3"/>
      <c r="GIB378" s="3"/>
      <c r="GIC378" s="3"/>
      <c r="GID378" s="3"/>
      <c r="GIE378" s="3"/>
      <c r="GIF378" s="3"/>
      <c r="GIG378" s="3"/>
      <c r="GIH378" s="3"/>
      <c r="GII378" s="3"/>
      <c r="GIJ378" s="3"/>
      <c r="GIK378" s="3"/>
      <c r="GIL378" s="3"/>
      <c r="GIM378" s="3"/>
      <c r="GIN378" s="3"/>
      <c r="GIO378" s="3"/>
      <c r="GIP378" s="3"/>
      <c r="GIQ378" s="3"/>
      <c r="GIR378" s="3"/>
      <c r="GIS378" s="3"/>
      <c r="GIT378" s="3"/>
      <c r="GIU378" s="3"/>
      <c r="GIV378" s="3"/>
      <c r="GIW378" s="3"/>
      <c r="GIX378" s="3"/>
      <c r="GIY378" s="3"/>
      <c r="GIZ378" s="3"/>
      <c r="GJA378" s="3"/>
      <c r="GJB378" s="3"/>
      <c r="GJC378" s="3"/>
      <c r="GJD378" s="3"/>
      <c r="GJE378" s="3"/>
      <c r="GJF378" s="3"/>
      <c r="GJG378" s="3"/>
      <c r="GJH378" s="3"/>
      <c r="GJI378" s="3"/>
      <c r="GJJ378" s="3"/>
      <c r="GJK378" s="3"/>
      <c r="GJL378" s="3"/>
      <c r="GJM378" s="3"/>
      <c r="GJN378" s="3"/>
      <c r="GJO378" s="3"/>
      <c r="GJP378" s="3"/>
      <c r="GJQ378" s="3"/>
      <c r="GJR378" s="3"/>
      <c r="GJS378" s="3"/>
      <c r="GJT378" s="3"/>
      <c r="GJU378" s="3"/>
      <c r="GJV378" s="3"/>
      <c r="GJW378" s="3"/>
      <c r="GJX378" s="3"/>
      <c r="GJY378" s="3"/>
      <c r="GJZ378" s="3"/>
      <c r="GKA378" s="3"/>
      <c r="GKB378" s="3"/>
      <c r="GKC378" s="3"/>
      <c r="GKD378" s="3"/>
      <c r="GKE378" s="3"/>
      <c r="GKF378" s="3"/>
      <c r="GKG378" s="3"/>
      <c r="GKH378" s="3"/>
      <c r="GKI378" s="3"/>
      <c r="GKJ378" s="3"/>
      <c r="GKK378" s="3"/>
      <c r="GKL378" s="3"/>
      <c r="GKM378" s="3"/>
      <c r="GKN378" s="3"/>
      <c r="GKO378" s="3"/>
      <c r="GKP378" s="3"/>
      <c r="GKQ378" s="3"/>
      <c r="GKR378" s="3"/>
      <c r="GKS378" s="3"/>
      <c r="GKT378" s="3"/>
      <c r="GKU378" s="3"/>
      <c r="GKV378" s="3"/>
      <c r="GKW378" s="3"/>
      <c r="GKX378" s="3"/>
      <c r="GKY378" s="3"/>
      <c r="GKZ378" s="3"/>
      <c r="GLA378" s="3"/>
      <c r="GLB378" s="3"/>
      <c r="GLC378" s="3"/>
      <c r="GLD378" s="3"/>
      <c r="GLE378" s="3"/>
      <c r="GLF378" s="3"/>
      <c r="GLG378" s="3"/>
      <c r="GLH378" s="3"/>
      <c r="GLI378" s="3"/>
      <c r="GLJ378" s="3"/>
      <c r="GLK378" s="3"/>
      <c r="GLL378" s="3"/>
      <c r="GLM378" s="3"/>
      <c r="GLN378" s="3"/>
      <c r="GLO378" s="3"/>
      <c r="GLP378" s="3"/>
      <c r="GLQ378" s="3"/>
      <c r="GLR378" s="3"/>
      <c r="GLS378" s="3"/>
      <c r="GLT378" s="3"/>
      <c r="GLU378" s="3"/>
      <c r="GLV378" s="3"/>
      <c r="GLW378" s="3"/>
      <c r="GLX378" s="3"/>
      <c r="GLY378" s="3"/>
      <c r="GLZ378" s="3"/>
      <c r="GMA378" s="3"/>
      <c r="GMB378" s="3"/>
      <c r="GMC378" s="3"/>
      <c r="GMD378" s="3"/>
      <c r="GME378" s="3"/>
      <c r="GMF378" s="3"/>
      <c r="GMG378" s="3"/>
      <c r="GMH378" s="3"/>
      <c r="GMI378" s="3"/>
      <c r="GMJ378" s="3"/>
      <c r="GMK378" s="3"/>
      <c r="GML378" s="3"/>
      <c r="GMM378" s="3"/>
      <c r="GMN378" s="3"/>
      <c r="GMO378" s="3"/>
      <c r="GMP378" s="3"/>
      <c r="GMQ378" s="3"/>
      <c r="GMR378" s="3"/>
      <c r="GMS378" s="3"/>
      <c r="GMT378" s="3"/>
      <c r="GMU378" s="3"/>
      <c r="GMV378" s="3"/>
      <c r="GMW378" s="3"/>
      <c r="GMX378" s="3"/>
      <c r="GMY378" s="3"/>
      <c r="GMZ378" s="3"/>
      <c r="GNA378" s="3"/>
      <c r="GNB378" s="3"/>
      <c r="GNC378" s="3"/>
      <c r="GND378" s="3"/>
      <c r="GNE378" s="3"/>
      <c r="GNF378" s="3"/>
      <c r="GNG378" s="3"/>
      <c r="GNH378" s="3"/>
      <c r="GNI378" s="3"/>
      <c r="GNJ378" s="3"/>
      <c r="GNK378" s="3"/>
      <c r="GNL378" s="3"/>
      <c r="GNM378" s="3"/>
      <c r="GNN378" s="3"/>
      <c r="GNO378" s="3"/>
      <c r="GNP378" s="3"/>
      <c r="GNQ378" s="3"/>
      <c r="GNR378" s="3"/>
      <c r="GNS378" s="3"/>
      <c r="GNT378" s="3"/>
      <c r="GNU378" s="3"/>
      <c r="GNV378" s="3"/>
      <c r="GNW378" s="3"/>
      <c r="GNX378" s="3"/>
      <c r="GNY378" s="3"/>
      <c r="GNZ378" s="3"/>
      <c r="GOA378" s="3"/>
      <c r="GOB378" s="3"/>
      <c r="GOC378" s="3"/>
      <c r="GOD378" s="3"/>
      <c r="GOE378" s="3"/>
      <c r="GOF378" s="3"/>
      <c r="GOG378" s="3"/>
      <c r="GOH378" s="3"/>
      <c r="GOI378" s="3"/>
      <c r="GOJ378" s="3"/>
      <c r="GOK378" s="3"/>
      <c r="GOL378" s="3"/>
      <c r="GOM378" s="3"/>
      <c r="GON378" s="3"/>
      <c r="GOO378" s="3"/>
      <c r="GOP378" s="3"/>
      <c r="GOQ378" s="3"/>
      <c r="GOR378" s="3"/>
      <c r="GOS378" s="3"/>
      <c r="GOT378" s="3"/>
      <c r="GOU378" s="3"/>
      <c r="GOV378" s="3"/>
      <c r="GOW378" s="3"/>
      <c r="GOX378" s="3"/>
      <c r="GOY378" s="3"/>
      <c r="GOZ378" s="3"/>
      <c r="GPA378" s="3"/>
      <c r="GPB378" s="3"/>
      <c r="GPC378" s="3"/>
      <c r="GPD378" s="3"/>
      <c r="GPE378" s="3"/>
      <c r="GPF378" s="3"/>
      <c r="GPG378" s="3"/>
      <c r="GPH378" s="3"/>
      <c r="GPI378" s="3"/>
      <c r="GPJ378" s="3"/>
      <c r="GPK378" s="3"/>
      <c r="GPL378" s="3"/>
      <c r="GPM378" s="3"/>
      <c r="GPN378" s="3"/>
      <c r="GPO378" s="3"/>
      <c r="GPP378" s="3"/>
      <c r="GPQ378" s="3"/>
      <c r="GPR378" s="3"/>
      <c r="GPS378" s="3"/>
      <c r="GPT378" s="3"/>
      <c r="GPU378" s="3"/>
      <c r="GPV378" s="3"/>
      <c r="GPW378" s="3"/>
      <c r="GPX378" s="3"/>
      <c r="GPY378" s="3"/>
      <c r="GPZ378" s="3"/>
      <c r="GQA378" s="3"/>
      <c r="GQB378" s="3"/>
      <c r="GQC378" s="3"/>
      <c r="GQD378" s="3"/>
      <c r="GQE378" s="3"/>
      <c r="GQF378" s="3"/>
      <c r="GQG378" s="3"/>
      <c r="GQH378" s="3"/>
      <c r="GQI378" s="3"/>
      <c r="GQJ378" s="3"/>
      <c r="GQK378" s="3"/>
      <c r="GQL378" s="3"/>
      <c r="GQM378" s="3"/>
      <c r="GQN378" s="3"/>
      <c r="GQO378" s="3"/>
      <c r="GQP378" s="3"/>
      <c r="GQQ378" s="3"/>
      <c r="GQR378" s="3"/>
      <c r="GQS378" s="3"/>
      <c r="GQT378" s="3"/>
      <c r="GQU378" s="3"/>
      <c r="GQV378" s="3"/>
      <c r="GQW378" s="3"/>
      <c r="GQX378" s="3"/>
      <c r="GQY378" s="3"/>
      <c r="GQZ378" s="3"/>
      <c r="GRA378" s="3"/>
      <c r="GRB378" s="3"/>
      <c r="GRC378" s="3"/>
      <c r="GRD378" s="3"/>
      <c r="GRE378" s="3"/>
      <c r="GRF378" s="3"/>
      <c r="GRG378" s="3"/>
      <c r="GRH378" s="3"/>
      <c r="GRI378" s="3"/>
      <c r="GRJ378" s="3"/>
      <c r="GRK378" s="3"/>
      <c r="GRL378" s="3"/>
      <c r="GRM378" s="3"/>
      <c r="GRN378" s="3"/>
      <c r="GRO378" s="3"/>
      <c r="GRP378" s="3"/>
      <c r="GRQ378" s="3"/>
      <c r="GRR378" s="3"/>
      <c r="GRS378" s="3"/>
      <c r="GRT378" s="3"/>
      <c r="GRU378" s="3"/>
      <c r="GRV378" s="3"/>
      <c r="GRW378" s="3"/>
      <c r="GRX378" s="3"/>
      <c r="GRY378" s="3"/>
      <c r="GRZ378" s="3"/>
      <c r="GSA378" s="3"/>
      <c r="GSB378" s="3"/>
      <c r="GSC378" s="3"/>
      <c r="GSD378" s="3"/>
      <c r="GSE378" s="3"/>
      <c r="GSF378" s="3"/>
      <c r="GSG378" s="3"/>
      <c r="GSH378" s="3"/>
      <c r="GSI378" s="3"/>
      <c r="GSJ378" s="3"/>
      <c r="GSK378" s="3"/>
      <c r="GSL378" s="3"/>
      <c r="GSM378" s="3"/>
      <c r="GSN378" s="3"/>
      <c r="GSO378" s="3"/>
      <c r="GSP378" s="3"/>
      <c r="GSQ378" s="3"/>
      <c r="GSR378" s="3"/>
      <c r="GSS378" s="3"/>
      <c r="GST378" s="3"/>
      <c r="GSU378" s="3"/>
      <c r="GSV378" s="3"/>
      <c r="GSW378" s="3"/>
      <c r="GSX378" s="3"/>
      <c r="GSY378" s="3"/>
      <c r="GSZ378" s="3"/>
      <c r="GTA378" s="3"/>
      <c r="GTB378" s="3"/>
      <c r="GTC378" s="3"/>
      <c r="GTD378" s="3"/>
      <c r="GTE378" s="3"/>
      <c r="GTF378" s="3"/>
      <c r="GTG378" s="3"/>
      <c r="GTH378" s="3"/>
      <c r="GTI378" s="3"/>
      <c r="GTJ378" s="3"/>
      <c r="GTK378" s="3"/>
      <c r="GTL378" s="3"/>
      <c r="GTM378" s="3"/>
      <c r="GTN378" s="3"/>
      <c r="GTO378" s="3"/>
      <c r="GTP378" s="3"/>
      <c r="GTQ378" s="3"/>
      <c r="GTR378" s="3"/>
      <c r="GTS378" s="3"/>
      <c r="GTT378" s="3"/>
      <c r="GTU378" s="3"/>
      <c r="GTV378" s="3"/>
      <c r="GTW378" s="3"/>
      <c r="GTX378" s="3"/>
      <c r="GTY378" s="3"/>
      <c r="GTZ378" s="3"/>
      <c r="GUA378" s="3"/>
      <c r="GUB378" s="3"/>
      <c r="GUC378" s="3"/>
      <c r="GUD378" s="3"/>
      <c r="GUE378" s="3"/>
      <c r="GUF378" s="3"/>
      <c r="GUG378" s="3"/>
      <c r="GUH378" s="3"/>
      <c r="GUI378" s="3"/>
      <c r="GUJ378" s="3"/>
      <c r="GUK378" s="3"/>
      <c r="GUL378" s="3"/>
      <c r="GUM378" s="3"/>
      <c r="GUN378" s="3"/>
      <c r="GUO378" s="3"/>
      <c r="GUP378" s="3"/>
      <c r="GUQ378" s="3"/>
      <c r="GUR378" s="3"/>
      <c r="GUS378" s="3"/>
      <c r="GUT378" s="3"/>
      <c r="GUU378" s="3"/>
      <c r="GUV378" s="3"/>
      <c r="GUW378" s="3"/>
      <c r="GUX378" s="3"/>
      <c r="GUY378" s="3"/>
      <c r="GUZ378" s="3"/>
      <c r="GVA378" s="3"/>
      <c r="GVB378" s="3"/>
      <c r="GVC378" s="3"/>
      <c r="GVD378" s="3"/>
      <c r="GVE378" s="3"/>
      <c r="GVF378" s="3"/>
      <c r="GVG378" s="3"/>
      <c r="GVH378" s="3"/>
      <c r="GVI378" s="3"/>
      <c r="GVJ378" s="3"/>
      <c r="GVK378" s="3"/>
      <c r="GVL378" s="3"/>
      <c r="GVM378" s="3"/>
      <c r="GVN378" s="3"/>
      <c r="GVO378" s="3"/>
      <c r="GVP378" s="3"/>
      <c r="GVQ378" s="3"/>
      <c r="GVR378" s="3"/>
      <c r="GVS378" s="3"/>
      <c r="GVT378" s="3"/>
      <c r="GVU378" s="3"/>
      <c r="GVV378" s="3"/>
      <c r="GVW378" s="3"/>
      <c r="GVX378" s="3"/>
      <c r="GVY378" s="3"/>
      <c r="GVZ378" s="3"/>
      <c r="GWA378" s="3"/>
      <c r="GWB378" s="3"/>
      <c r="GWC378" s="3"/>
      <c r="GWD378" s="3"/>
      <c r="GWE378" s="3"/>
      <c r="GWF378" s="3"/>
      <c r="GWG378" s="3"/>
      <c r="GWH378" s="3"/>
      <c r="GWI378" s="3"/>
      <c r="GWJ378" s="3"/>
      <c r="GWK378" s="3"/>
      <c r="GWL378" s="3"/>
      <c r="GWM378" s="3"/>
      <c r="GWN378" s="3"/>
      <c r="GWO378" s="3"/>
      <c r="GWP378" s="3"/>
      <c r="GWQ378" s="3"/>
      <c r="GWR378" s="3"/>
      <c r="GWS378" s="3"/>
      <c r="GWT378" s="3"/>
      <c r="GWU378" s="3"/>
      <c r="GWV378" s="3"/>
      <c r="GWW378" s="3"/>
      <c r="GWX378" s="3"/>
      <c r="GWY378" s="3"/>
      <c r="GWZ378" s="3"/>
      <c r="GXA378" s="3"/>
      <c r="GXB378" s="3"/>
      <c r="GXC378" s="3"/>
      <c r="GXD378" s="3"/>
      <c r="GXE378" s="3"/>
      <c r="GXF378" s="3"/>
      <c r="GXG378" s="3"/>
      <c r="GXH378" s="3"/>
      <c r="GXI378" s="3"/>
      <c r="GXJ378" s="3"/>
      <c r="GXK378" s="3"/>
      <c r="GXL378" s="3"/>
      <c r="GXM378" s="3"/>
      <c r="GXN378" s="3"/>
      <c r="GXO378" s="3"/>
      <c r="GXP378" s="3"/>
      <c r="GXQ378" s="3"/>
      <c r="GXR378" s="3"/>
      <c r="GXS378" s="3"/>
      <c r="GXT378" s="3"/>
      <c r="GXU378" s="3"/>
      <c r="GXV378" s="3"/>
      <c r="GXW378" s="3"/>
      <c r="GXX378" s="3"/>
      <c r="GXY378" s="3"/>
      <c r="GXZ378" s="3"/>
      <c r="GYA378" s="3"/>
      <c r="GYB378" s="3"/>
      <c r="GYC378" s="3"/>
      <c r="GYD378" s="3"/>
      <c r="GYE378" s="3"/>
      <c r="GYF378" s="3"/>
      <c r="GYG378" s="3"/>
      <c r="GYH378" s="3"/>
      <c r="GYI378" s="3"/>
      <c r="GYJ378" s="3"/>
      <c r="GYK378" s="3"/>
      <c r="GYL378" s="3"/>
      <c r="GYM378" s="3"/>
      <c r="GYN378" s="3"/>
      <c r="GYO378" s="3"/>
      <c r="GYP378" s="3"/>
      <c r="GYQ378" s="3"/>
      <c r="GYR378" s="3"/>
      <c r="GYS378" s="3"/>
      <c r="GYT378" s="3"/>
      <c r="GYU378" s="3"/>
      <c r="GYV378" s="3"/>
      <c r="GYW378" s="3"/>
      <c r="GYX378" s="3"/>
      <c r="GYY378" s="3"/>
      <c r="GYZ378" s="3"/>
      <c r="GZA378" s="3"/>
      <c r="GZB378" s="3"/>
      <c r="GZC378" s="3"/>
      <c r="GZD378" s="3"/>
      <c r="GZE378" s="3"/>
      <c r="GZF378" s="3"/>
      <c r="GZG378" s="3"/>
      <c r="GZH378" s="3"/>
      <c r="GZI378" s="3"/>
      <c r="GZJ378" s="3"/>
      <c r="GZK378" s="3"/>
      <c r="GZL378" s="3"/>
      <c r="GZM378" s="3"/>
      <c r="GZN378" s="3"/>
      <c r="GZO378" s="3"/>
      <c r="GZP378" s="3"/>
      <c r="GZQ378" s="3"/>
      <c r="GZR378" s="3"/>
      <c r="GZS378" s="3"/>
      <c r="GZT378" s="3"/>
      <c r="GZU378" s="3"/>
      <c r="GZV378" s="3"/>
      <c r="GZW378" s="3"/>
      <c r="GZX378" s="3"/>
      <c r="GZY378" s="3"/>
      <c r="GZZ378" s="3"/>
      <c r="HAA378" s="3"/>
      <c r="HAB378" s="3"/>
      <c r="HAC378" s="3"/>
      <c r="HAD378" s="3"/>
      <c r="HAE378" s="3"/>
      <c r="HAF378" s="3"/>
      <c r="HAG378" s="3"/>
      <c r="HAH378" s="3"/>
      <c r="HAI378" s="3"/>
      <c r="HAJ378" s="3"/>
      <c r="HAK378" s="3"/>
      <c r="HAL378" s="3"/>
      <c r="HAM378" s="3"/>
      <c r="HAN378" s="3"/>
      <c r="HAO378" s="3"/>
      <c r="HAP378" s="3"/>
      <c r="HAQ378" s="3"/>
      <c r="HAR378" s="3"/>
      <c r="HAS378" s="3"/>
      <c r="HAT378" s="3"/>
      <c r="HAU378" s="3"/>
      <c r="HAV378" s="3"/>
      <c r="HAW378" s="3"/>
      <c r="HAX378" s="3"/>
      <c r="HAY378" s="3"/>
      <c r="HAZ378" s="3"/>
      <c r="HBA378" s="3"/>
      <c r="HBB378" s="3"/>
      <c r="HBC378" s="3"/>
      <c r="HBD378" s="3"/>
      <c r="HBE378" s="3"/>
      <c r="HBF378" s="3"/>
      <c r="HBG378" s="3"/>
      <c r="HBH378" s="3"/>
      <c r="HBI378" s="3"/>
      <c r="HBJ378" s="3"/>
      <c r="HBK378" s="3"/>
      <c r="HBL378" s="3"/>
      <c r="HBM378" s="3"/>
      <c r="HBN378" s="3"/>
      <c r="HBO378" s="3"/>
      <c r="HBP378" s="3"/>
      <c r="HBQ378" s="3"/>
      <c r="HBR378" s="3"/>
      <c r="HBS378" s="3"/>
      <c r="HBT378" s="3"/>
      <c r="HBU378" s="3"/>
      <c r="HBV378" s="3"/>
      <c r="HBW378" s="3"/>
      <c r="HBX378" s="3"/>
      <c r="HBY378" s="3"/>
      <c r="HBZ378" s="3"/>
      <c r="HCA378" s="3"/>
      <c r="HCB378" s="3"/>
      <c r="HCC378" s="3"/>
      <c r="HCD378" s="3"/>
      <c r="HCE378" s="3"/>
      <c r="HCF378" s="3"/>
      <c r="HCG378" s="3"/>
      <c r="HCH378" s="3"/>
      <c r="HCI378" s="3"/>
      <c r="HCJ378" s="3"/>
      <c r="HCK378" s="3"/>
      <c r="HCL378" s="3"/>
      <c r="HCM378" s="3"/>
      <c r="HCN378" s="3"/>
      <c r="HCO378" s="3"/>
      <c r="HCP378" s="3"/>
      <c r="HCQ378" s="3"/>
      <c r="HCR378" s="3"/>
      <c r="HCS378" s="3"/>
      <c r="HCT378" s="3"/>
      <c r="HCU378" s="3"/>
      <c r="HCV378" s="3"/>
      <c r="HCW378" s="3"/>
      <c r="HCX378" s="3"/>
      <c r="HCY378" s="3"/>
      <c r="HCZ378" s="3"/>
      <c r="HDA378" s="3"/>
      <c r="HDB378" s="3"/>
      <c r="HDC378" s="3"/>
      <c r="HDD378" s="3"/>
      <c r="HDE378" s="3"/>
      <c r="HDF378" s="3"/>
      <c r="HDG378" s="3"/>
      <c r="HDH378" s="3"/>
      <c r="HDI378" s="3"/>
      <c r="HDJ378" s="3"/>
      <c r="HDK378" s="3"/>
      <c r="HDL378" s="3"/>
      <c r="HDM378" s="3"/>
      <c r="HDN378" s="3"/>
      <c r="HDO378" s="3"/>
      <c r="HDP378" s="3"/>
      <c r="HDQ378" s="3"/>
      <c r="HDR378" s="3"/>
      <c r="HDS378" s="3"/>
      <c r="HDT378" s="3"/>
      <c r="HDU378" s="3"/>
      <c r="HDV378" s="3"/>
      <c r="HDW378" s="3"/>
      <c r="HDX378" s="3"/>
      <c r="HDY378" s="3"/>
      <c r="HDZ378" s="3"/>
      <c r="HEA378" s="3"/>
      <c r="HEB378" s="3"/>
      <c r="HEC378" s="3"/>
      <c r="HED378" s="3"/>
      <c r="HEE378" s="3"/>
      <c r="HEF378" s="3"/>
      <c r="HEG378" s="3"/>
      <c r="HEH378" s="3"/>
      <c r="HEI378" s="3"/>
      <c r="HEJ378" s="3"/>
      <c r="HEK378" s="3"/>
      <c r="HEL378" s="3"/>
      <c r="HEM378" s="3"/>
      <c r="HEN378" s="3"/>
      <c r="HEO378" s="3"/>
      <c r="HEP378" s="3"/>
      <c r="HEQ378" s="3"/>
      <c r="HER378" s="3"/>
      <c r="HES378" s="3"/>
      <c r="HET378" s="3"/>
      <c r="HEU378" s="3"/>
      <c r="HEV378" s="3"/>
      <c r="HEW378" s="3"/>
      <c r="HEX378" s="3"/>
      <c r="HEY378" s="3"/>
      <c r="HEZ378" s="3"/>
      <c r="HFA378" s="3"/>
      <c r="HFB378" s="3"/>
      <c r="HFC378" s="3"/>
      <c r="HFD378" s="3"/>
      <c r="HFE378" s="3"/>
      <c r="HFF378" s="3"/>
      <c r="HFG378" s="3"/>
      <c r="HFH378" s="3"/>
      <c r="HFI378" s="3"/>
      <c r="HFJ378" s="3"/>
      <c r="HFK378" s="3"/>
      <c r="HFL378" s="3"/>
      <c r="HFM378" s="3"/>
      <c r="HFN378" s="3"/>
      <c r="HFO378" s="3"/>
      <c r="HFP378" s="3"/>
      <c r="HFQ378" s="3"/>
      <c r="HFR378" s="3"/>
      <c r="HFS378" s="3"/>
      <c r="HFT378" s="3"/>
      <c r="HFU378" s="3"/>
      <c r="HFV378" s="3"/>
      <c r="HFW378" s="3"/>
      <c r="HFX378" s="3"/>
      <c r="HFY378" s="3"/>
      <c r="HFZ378" s="3"/>
      <c r="HGA378" s="3"/>
      <c r="HGB378" s="3"/>
      <c r="HGC378" s="3"/>
      <c r="HGD378" s="3"/>
      <c r="HGE378" s="3"/>
      <c r="HGF378" s="3"/>
      <c r="HGG378" s="3"/>
      <c r="HGH378" s="3"/>
      <c r="HGI378" s="3"/>
      <c r="HGJ378" s="3"/>
      <c r="HGK378" s="3"/>
      <c r="HGL378" s="3"/>
      <c r="HGM378" s="3"/>
      <c r="HGN378" s="3"/>
      <c r="HGO378" s="3"/>
      <c r="HGP378" s="3"/>
      <c r="HGQ378" s="3"/>
      <c r="HGR378" s="3"/>
      <c r="HGS378" s="3"/>
      <c r="HGT378" s="3"/>
      <c r="HGU378" s="3"/>
      <c r="HGV378" s="3"/>
      <c r="HGW378" s="3"/>
      <c r="HGX378" s="3"/>
      <c r="HGY378" s="3"/>
      <c r="HGZ378" s="3"/>
      <c r="HHA378" s="3"/>
      <c r="HHB378" s="3"/>
      <c r="HHC378" s="3"/>
      <c r="HHD378" s="3"/>
      <c r="HHE378" s="3"/>
      <c r="HHF378" s="3"/>
      <c r="HHG378" s="3"/>
      <c r="HHH378" s="3"/>
      <c r="HHI378" s="3"/>
      <c r="HHJ378" s="3"/>
      <c r="HHK378" s="3"/>
      <c r="HHL378" s="3"/>
      <c r="HHM378" s="3"/>
      <c r="HHN378" s="3"/>
      <c r="HHO378" s="3"/>
      <c r="HHP378" s="3"/>
      <c r="HHQ378" s="3"/>
      <c r="HHR378" s="3"/>
      <c r="HHS378" s="3"/>
      <c r="HHT378" s="3"/>
      <c r="HHU378" s="3"/>
      <c r="HHV378" s="3"/>
      <c r="HHW378" s="3"/>
      <c r="HHX378" s="3"/>
      <c r="HHY378" s="3"/>
      <c r="HHZ378" s="3"/>
      <c r="HIA378" s="3"/>
      <c r="HIB378" s="3"/>
      <c r="HIC378" s="3"/>
      <c r="HID378" s="3"/>
      <c r="HIE378" s="3"/>
      <c r="HIF378" s="3"/>
      <c r="HIG378" s="3"/>
      <c r="HIH378" s="3"/>
      <c r="HII378" s="3"/>
      <c r="HIJ378" s="3"/>
      <c r="HIK378" s="3"/>
      <c r="HIL378" s="3"/>
      <c r="HIM378" s="3"/>
      <c r="HIN378" s="3"/>
      <c r="HIO378" s="3"/>
      <c r="HIP378" s="3"/>
      <c r="HIQ378" s="3"/>
      <c r="HIR378" s="3"/>
      <c r="HIS378" s="3"/>
      <c r="HIT378" s="3"/>
      <c r="HIU378" s="3"/>
      <c r="HIV378" s="3"/>
      <c r="HIW378" s="3"/>
      <c r="HIX378" s="3"/>
      <c r="HIY378" s="3"/>
      <c r="HIZ378" s="3"/>
      <c r="HJA378" s="3"/>
      <c r="HJB378" s="3"/>
      <c r="HJC378" s="3"/>
      <c r="HJD378" s="3"/>
      <c r="HJE378" s="3"/>
      <c r="HJF378" s="3"/>
      <c r="HJG378" s="3"/>
      <c r="HJH378" s="3"/>
      <c r="HJI378" s="3"/>
      <c r="HJJ378" s="3"/>
      <c r="HJK378" s="3"/>
      <c r="HJL378" s="3"/>
      <c r="HJM378" s="3"/>
      <c r="HJN378" s="3"/>
      <c r="HJO378" s="3"/>
      <c r="HJP378" s="3"/>
      <c r="HJQ378" s="3"/>
      <c r="HJR378" s="3"/>
      <c r="HJS378" s="3"/>
      <c r="HJT378" s="3"/>
      <c r="HJU378" s="3"/>
      <c r="HJV378" s="3"/>
      <c r="HJW378" s="3"/>
      <c r="HJX378" s="3"/>
      <c r="HJY378" s="3"/>
      <c r="HJZ378" s="3"/>
      <c r="HKA378" s="3"/>
      <c r="HKB378" s="3"/>
      <c r="HKC378" s="3"/>
      <c r="HKD378" s="3"/>
      <c r="HKE378" s="3"/>
      <c r="HKF378" s="3"/>
      <c r="HKG378" s="3"/>
      <c r="HKH378" s="3"/>
      <c r="HKI378" s="3"/>
      <c r="HKJ378" s="3"/>
      <c r="HKK378" s="3"/>
      <c r="HKL378" s="3"/>
      <c r="HKM378" s="3"/>
      <c r="HKN378" s="3"/>
      <c r="HKO378" s="3"/>
      <c r="HKP378" s="3"/>
      <c r="HKQ378" s="3"/>
      <c r="HKR378" s="3"/>
      <c r="HKS378" s="3"/>
      <c r="HKT378" s="3"/>
      <c r="HKU378" s="3"/>
      <c r="HKV378" s="3"/>
      <c r="HKW378" s="3"/>
      <c r="HKX378" s="3"/>
      <c r="HKY378" s="3"/>
      <c r="HKZ378" s="3"/>
      <c r="HLA378" s="3"/>
      <c r="HLB378" s="3"/>
      <c r="HLC378" s="3"/>
      <c r="HLD378" s="3"/>
      <c r="HLE378" s="3"/>
      <c r="HLF378" s="3"/>
      <c r="HLG378" s="3"/>
      <c r="HLH378" s="3"/>
      <c r="HLI378" s="3"/>
      <c r="HLJ378" s="3"/>
      <c r="HLK378" s="3"/>
      <c r="HLL378" s="3"/>
      <c r="HLM378" s="3"/>
      <c r="HLN378" s="3"/>
      <c r="HLO378" s="3"/>
      <c r="HLP378" s="3"/>
      <c r="HLQ378" s="3"/>
      <c r="HLR378" s="3"/>
      <c r="HLS378" s="3"/>
      <c r="HLT378" s="3"/>
      <c r="HLU378" s="3"/>
      <c r="HLV378" s="3"/>
      <c r="HLW378" s="3"/>
      <c r="HLX378" s="3"/>
      <c r="HLY378" s="3"/>
      <c r="HLZ378" s="3"/>
      <c r="HMA378" s="3"/>
      <c r="HMB378" s="3"/>
      <c r="HMC378" s="3"/>
      <c r="HMD378" s="3"/>
      <c r="HME378" s="3"/>
      <c r="HMF378" s="3"/>
      <c r="HMG378" s="3"/>
      <c r="HMH378" s="3"/>
      <c r="HMI378" s="3"/>
      <c r="HMJ378" s="3"/>
      <c r="HMK378" s="3"/>
      <c r="HML378" s="3"/>
      <c r="HMM378" s="3"/>
      <c r="HMN378" s="3"/>
      <c r="HMO378" s="3"/>
      <c r="HMP378" s="3"/>
      <c r="HMQ378" s="3"/>
      <c r="HMR378" s="3"/>
      <c r="HMS378" s="3"/>
      <c r="HMT378" s="3"/>
      <c r="HMU378" s="3"/>
      <c r="HMV378" s="3"/>
      <c r="HMW378" s="3"/>
      <c r="HMX378" s="3"/>
      <c r="HMY378" s="3"/>
      <c r="HMZ378" s="3"/>
      <c r="HNA378" s="3"/>
      <c r="HNB378" s="3"/>
      <c r="HNC378" s="3"/>
      <c r="HND378" s="3"/>
      <c r="HNE378" s="3"/>
      <c r="HNF378" s="3"/>
      <c r="HNG378" s="3"/>
      <c r="HNH378" s="3"/>
      <c r="HNI378" s="3"/>
      <c r="HNJ378" s="3"/>
      <c r="HNK378" s="3"/>
      <c r="HNL378" s="3"/>
      <c r="HNM378" s="3"/>
      <c r="HNN378" s="3"/>
      <c r="HNO378" s="3"/>
      <c r="HNP378" s="3"/>
      <c r="HNQ378" s="3"/>
      <c r="HNR378" s="3"/>
      <c r="HNS378" s="3"/>
      <c r="HNT378" s="3"/>
      <c r="HNU378" s="3"/>
      <c r="HNV378" s="3"/>
      <c r="HNW378" s="3"/>
      <c r="HNX378" s="3"/>
      <c r="HNY378" s="3"/>
      <c r="HNZ378" s="3"/>
      <c r="HOA378" s="3"/>
      <c r="HOB378" s="3"/>
      <c r="HOC378" s="3"/>
      <c r="HOD378" s="3"/>
      <c r="HOE378" s="3"/>
      <c r="HOF378" s="3"/>
      <c r="HOG378" s="3"/>
      <c r="HOH378" s="3"/>
      <c r="HOI378" s="3"/>
      <c r="HOJ378" s="3"/>
      <c r="HOK378" s="3"/>
      <c r="HOL378" s="3"/>
      <c r="HOM378" s="3"/>
      <c r="HON378" s="3"/>
      <c r="HOO378" s="3"/>
      <c r="HOP378" s="3"/>
      <c r="HOQ378" s="3"/>
      <c r="HOR378" s="3"/>
      <c r="HOS378" s="3"/>
      <c r="HOT378" s="3"/>
      <c r="HOU378" s="3"/>
      <c r="HOV378" s="3"/>
      <c r="HOW378" s="3"/>
      <c r="HOX378" s="3"/>
      <c r="HOY378" s="3"/>
      <c r="HOZ378" s="3"/>
      <c r="HPA378" s="3"/>
      <c r="HPB378" s="3"/>
      <c r="HPC378" s="3"/>
      <c r="HPD378" s="3"/>
      <c r="HPE378" s="3"/>
      <c r="HPF378" s="3"/>
      <c r="HPG378" s="3"/>
      <c r="HPH378" s="3"/>
      <c r="HPI378" s="3"/>
      <c r="HPJ378" s="3"/>
      <c r="HPK378" s="3"/>
      <c r="HPL378" s="3"/>
      <c r="HPM378" s="3"/>
      <c r="HPN378" s="3"/>
      <c r="HPO378" s="3"/>
      <c r="HPP378" s="3"/>
      <c r="HPQ378" s="3"/>
      <c r="HPR378" s="3"/>
      <c r="HPS378" s="3"/>
      <c r="HPT378" s="3"/>
      <c r="HPU378" s="3"/>
      <c r="HPV378" s="3"/>
      <c r="HPW378" s="3"/>
      <c r="HPX378" s="3"/>
      <c r="HPY378" s="3"/>
      <c r="HPZ378" s="3"/>
      <c r="HQA378" s="3"/>
      <c r="HQB378" s="3"/>
      <c r="HQC378" s="3"/>
      <c r="HQD378" s="3"/>
      <c r="HQE378" s="3"/>
      <c r="HQF378" s="3"/>
      <c r="HQG378" s="3"/>
      <c r="HQH378" s="3"/>
      <c r="HQI378" s="3"/>
      <c r="HQJ378" s="3"/>
      <c r="HQK378" s="3"/>
      <c r="HQL378" s="3"/>
      <c r="HQM378" s="3"/>
      <c r="HQN378" s="3"/>
      <c r="HQO378" s="3"/>
      <c r="HQP378" s="3"/>
      <c r="HQQ378" s="3"/>
      <c r="HQR378" s="3"/>
      <c r="HQS378" s="3"/>
      <c r="HQT378" s="3"/>
      <c r="HQU378" s="3"/>
      <c r="HQV378" s="3"/>
      <c r="HQW378" s="3"/>
      <c r="HQX378" s="3"/>
      <c r="HQY378" s="3"/>
      <c r="HQZ378" s="3"/>
      <c r="HRA378" s="3"/>
      <c r="HRB378" s="3"/>
      <c r="HRC378" s="3"/>
      <c r="HRD378" s="3"/>
      <c r="HRE378" s="3"/>
      <c r="HRF378" s="3"/>
      <c r="HRG378" s="3"/>
      <c r="HRH378" s="3"/>
      <c r="HRI378" s="3"/>
      <c r="HRJ378" s="3"/>
      <c r="HRK378" s="3"/>
      <c r="HRL378" s="3"/>
      <c r="HRM378" s="3"/>
      <c r="HRN378" s="3"/>
      <c r="HRO378" s="3"/>
      <c r="HRP378" s="3"/>
      <c r="HRQ378" s="3"/>
      <c r="HRR378" s="3"/>
      <c r="HRS378" s="3"/>
      <c r="HRT378" s="3"/>
      <c r="HRU378" s="3"/>
      <c r="HRV378" s="3"/>
      <c r="HRW378" s="3"/>
      <c r="HRX378" s="3"/>
      <c r="HRY378" s="3"/>
      <c r="HRZ378" s="3"/>
      <c r="HSA378" s="3"/>
      <c r="HSB378" s="3"/>
      <c r="HSC378" s="3"/>
      <c r="HSD378" s="3"/>
      <c r="HSE378" s="3"/>
      <c r="HSF378" s="3"/>
      <c r="HSG378" s="3"/>
      <c r="HSH378" s="3"/>
      <c r="HSI378" s="3"/>
      <c r="HSJ378" s="3"/>
      <c r="HSK378" s="3"/>
      <c r="HSL378" s="3"/>
      <c r="HSM378" s="3"/>
      <c r="HSN378" s="3"/>
      <c r="HSO378" s="3"/>
      <c r="HSP378" s="3"/>
      <c r="HSQ378" s="3"/>
      <c r="HSR378" s="3"/>
      <c r="HSS378" s="3"/>
      <c r="HST378" s="3"/>
      <c r="HSU378" s="3"/>
      <c r="HSV378" s="3"/>
      <c r="HSW378" s="3"/>
      <c r="HSX378" s="3"/>
      <c r="HSY378" s="3"/>
      <c r="HSZ378" s="3"/>
      <c r="HTA378" s="3"/>
      <c r="HTB378" s="3"/>
      <c r="HTC378" s="3"/>
      <c r="HTD378" s="3"/>
      <c r="HTE378" s="3"/>
      <c r="HTF378" s="3"/>
      <c r="HTG378" s="3"/>
      <c r="HTH378" s="3"/>
      <c r="HTI378" s="3"/>
      <c r="HTJ378" s="3"/>
      <c r="HTK378" s="3"/>
      <c r="HTL378" s="3"/>
      <c r="HTM378" s="3"/>
      <c r="HTN378" s="3"/>
      <c r="HTO378" s="3"/>
      <c r="HTP378" s="3"/>
      <c r="HTQ378" s="3"/>
      <c r="HTR378" s="3"/>
      <c r="HTS378" s="3"/>
      <c r="HTT378" s="3"/>
      <c r="HTU378" s="3"/>
      <c r="HTV378" s="3"/>
      <c r="HTW378" s="3"/>
      <c r="HTX378" s="3"/>
      <c r="HTY378" s="3"/>
      <c r="HTZ378" s="3"/>
      <c r="HUA378" s="3"/>
      <c r="HUB378" s="3"/>
      <c r="HUC378" s="3"/>
      <c r="HUD378" s="3"/>
      <c r="HUE378" s="3"/>
      <c r="HUF378" s="3"/>
      <c r="HUG378" s="3"/>
      <c r="HUH378" s="3"/>
      <c r="HUI378" s="3"/>
      <c r="HUJ378" s="3"/>
      <c r="HUK378" s="3"/>
      <c r="HUL378" s="3"/>
      <c r="HUM378" s="3"/>
      <c r="HUN378" s="3"/>
      <c r="HUO378" s="3"/>
      <c r="HUP378" s="3"/>
      <c r="HUQ378" s="3"/>
      <c r="HUR378" s="3"/>
      <c r="HUS378" s="3"/>
      <c r="HUT378" s="3"/>
      <c r="HUU378" s="3"/>
      <c r="HUV378" s="3"/>
      <c r="HUW378" s="3"/>
      <c r="HUX378" s="3"/>
      <c r="HUY378" s="3"/>
      <c r="HUZ378" s="3"/>
      <c r="HVA378" s="3"/>
      <c r="HVB378" s="3"/>
      <c r="HVC378" s="3"/>
      <c r="HVD378" s="3"/>
      <c r="HVE378" s="3"/>
      <c r="HVF378" s="3"/>
      <c r="HVG378" s="3"/>
      <c r="HVH378" s="3"/>
      <c r="HVI378" s="3"/>
      <c r="HVJ378" s="3"/>
      <c r="HVK378" s="3"/>
      <c r="HVL378" s="3"/>
      <c r="HVM378" s="3"/>
      <c r="HVN378" s="3"/>
      <c r="HVO378" s="3"/>
      <c r="HVP378" s="3"/>
      <c r="HVQ378" s="3"/>
      <c r="HVR378" s="3"/>
      <c r="HVS378" s="3"/>
      <c r="HVT378" s="3"/>
      <c r="HVU378" s="3"/>
      <c r="HVV378" s="3"/>
      <c r="HVW378" s="3"/>
      <c r="HVX378" s="3"/>
      <c r="HVY378" s="3"/>
      <c r="HVZ378" s="3"/>
      <c r="HWA378" s="3"/>
      <c r="HWB378" s="3"/>
      <c r="HWC378" s="3"/>
      <c r="HWD378" s="3"/>
      <c r="HWE378" s="3"/>
      <c r="HWF378" s="3"/>
      <c r="HWG378" s="3"/>
      <c r="HWH378" s="3"/>
      <c r="HWI378" s="3"/>
      <c r="HWJ378" s="3"/>
      <c r="HWK378" s="3"/>
      <c r="HWL378" s="3"/>
      <c r="HWM378" s="3"/>
      <c r="HWN378" s="3"/>
      <c r="HWO378" s="3"/>
      <c r="HWP378" s="3"/>
      <c r="HWQ378" s="3"/>
      <c r="HWR378" s="3"/>
      <c r="HWS378" s="3"/>
      <c r="HWT378" s="3"/>
      <c r="HWU378" s="3"/>
      <c r="HWV378" s="3"/>
      <c r="HWW378" s="3"/>
      <c r="HWX378" s="3"/>
      <c r="HWY378" s="3"/>
      <c r="HWZ378" s="3"/>
      <c r="HXA378" s="3"/>
      <c r="HXB378" s="3"/>
      <c r="HXC378" s="3"/>
      <c r="HXD378" s="3"/>
      <c r="HXE378" s="3"/>
      <c r="HXF378" s="3"/>
      <c r="HXG378" s="3"/>
      <c r="HXH378" s="3"/>
      <c r="HXI378" s="3"/>
      <c r="HXJ378" s="3"/>
      <c r="HXK378" s="3"/>
      <c r="HXL378" s="3"/>
      <c r="HXM378" s="3"/>
      <c r="HXN378" s="3"/>
      <c r="HXO378" s="3"/>
      <c r="HXP378" s="3"/>
      <c r="HXQ378" s="3"/>
      <c r="HXR378" s="3"/>
      <c r="HXS378" s="3"/>
      <c r="HXT378" s="3"/>
      <c r="HXU378" s="3"/>
      <c r="HXV378" s="3"/>
      <c r="HXW378" s="3"/>
      <c r="HXX378" s="3"/>
      <c r="HXY378" s="3"/>
      <c r="HXZ378" s="3"/>
      <c r="HYA378" s="3"/>
      <c r="HYB378" s="3"/>
      <c r="HYC378" s="3"/>
      <c r="HYD378" s="3"/>
      <c r="HYE378" s="3"/>
      <c r="HYF378" s="3"/>
      <c r="HYG378" s="3"/>
      <c r="HYH378" s="3"/>
      <c r="HYI378" s="3"/>
      <c r="HYJ378" s="3"/>
      <c r="HYK378" s="3"/>
      <c r="HYL378" s="3"/>
      <c r="HYM378" s="3"/>
      <c r="HYN378" s="3"/>
      <c r="HYO378" s="3"/>
      <c r="HYP378" s="3"/>
      <c r="HYQ378" s="3"/>
      <c r="HYR378" s="3"/>
      <c r="HYS378" s="3"/>
      <c r="HYT378" s="3"/>
      <c r="HYU378" s="3"/>
      <c r="HYV378" s="3"/>
      <c r="HYW378" s="3"/>
      <c r="HYX378" s="3"/>
      <c r="HYY378" s="3"/>
      <c r="HYZ378" s="3"/>
      <c r="HZA378" s="3"/>
      <c r="HZB378" s="3"/>
      <c r="HZC378" s="3"/>
      <c r="HZD378" s="3"/>
      <c r="HZE378" s="3"/>
      <c r="HZF378" s="3"/>
      <c r="HZG378" s="3"/>
      <c r="HZH378" s="3"/>
      <c r="HZI378" s="3"/>
      <c r="HZJ378" s="3"/>
      <c r="HZK378" s="3"/>
      <c r="HZL378" s="3"/>
      <c r="HZM378" s="3"/>
      <c r="HZN378" s="3"/>
      <c r="HZO378" s="3"/>
      <c r="HZP378" s="3"/>
      <c r="HZQ378" s="3"/>
      <c r="HZR378" s="3"/>
      <c r="HZS378" s="3"/>
      <c r="HZT378" s="3"/>
      <c r="HZU378" s="3"/>
      <c r="HZV378" s="3"/>
      <c r="HZW378" s="3"/>
      <c r="HZX378" s="3"/>
      <c r="HZY378" s="3"/>
      <c r="HZZ378" s="3"/>
      <c r="IAA378" s="3"/>
      <c r="IAB378" s="3"/>
      <c r="IAC378" s="3"/>
      <c r="IAD378" s="3"/>
      <c r="IAE378" s="3"/>
      <c r="IAF378" s="3"/>
      <c r="IAG378" s="3"/>
      <c r="IAH378" s="3"/>
      <c r="IAI378" s="3"/>
      <c r="IAJ378" s="3"/>
      <c r="IAK378" s="3"/>
      <c r="IAL378" s="3"/>
      <c r="IAM378" s="3"/>
      <c r="IAN378" s="3"/>
      <c r="IAO378" s="3"/>
      <c r="IAP378" s="3"/>
      <c r="IAQ378" s="3"/>
      <c r="IAR378" s="3"/>
      <c r="IAS378" s="3"/>
      <c r="IAT378" s="3"/>
      <c r="IAU378" s="3"/>
      <c r="IAV378" s="3"/>
      <c r="IAW378" s="3"/>
      <c r="IAX378" s="3"/>
      <c r="IAY378" s="3"/>
      <c r="IAZ378" s="3"/>
      <c r="IBA378" s="3"/>
      <c r="IBB378" s="3"/>
      <c r="IBC378" s="3"/>
      <c r="IBD378" s="3"/>
      <c r="IBE378" s="3"/>
      <c r="IBF378" s="3"/>
      <c r="IBG378" s="3"/>
      <c r="IBH378" s="3"/>
      <c r="IBI378" s="3"/>
      <c r="IBJ378" s="3"/>
      <c r="IBK378" s="3"/>
      <c r="IBL378" s="3"/>
      <c r="IBM378" s="3"/>
      <c r="IBN378" s="3"/>
      <c r="IBO378" s="3"/>
      <c r="IBP378" s="3"/>
      <c r="IBQ378" s="3"/>
      <c r="IBR378" s="3"/>
      <c r="IBS378" s="3"/>
      <c r="IBT378" s="3"/>
      <c r="IBU378" s="3"/>
      <c r="IBV378" s="3"/>
      <c r="IBW378" s="3"/>
      <c r="IBX378" s="3"/>
      <c r="IBY378" s="3"/>
      <c r="IBZ378" s="3"/>
      <c r="ICA378" s="3"/>
      <c r="ICB378" s="3"/>
      <c r="ICC378" s="3"/>
      <c r="ICD378" s="3"/>
      <c r="ICE378" s="3"/>
      <c r="ICF378" s="3"/>
      <c r="ICG378" s="3"/>
      <c r="ICH378" s="3"/>
      <c r="ICI378" s="3"/>
      <c r="ICJ378" s="3"/>
      <c r="ICK378" s="3"/>
      <c r="ICL378" s="3"/>
      <c r="ICM378" s="3"/>
      <c r="ICN378" s="3"/>
      <c r="ICO378" s="3"/>
      <c r="ICP378" s="3"/>
      <c r="ICQ378" s="3"/>
      <c r="ICR378" s="3"/>
      <c r="ICS378" s="3"/>
      <c r="ICT378" s="3"/>
      <c r="ICU378" s="3"/>
      <c r="ICV378" s="3"/>
      <c r="ICW378" s="3"/>
      <c r="ICX378" s="3"/>
      <c r="ICY378" s="3"/>
      <c r="ICZ378" s="3"/>
      <c r="IDA378" s="3"/>
      <c r="IDB378" s="3"/>
      <c r="IDC378" s="3"/>
      <c r="IDD378" s="3"/>
      <c r="IDE378" s="3"/>
      <c r="IDF378" s="3"/>
      <c r="IDG378" s="3"/>
      <c r="IDH378" s="3"/>
      <c r="IDI378" s="3"/>
      <c r="IDJ378" s="3"/>
      <c r="IDK378" s="3"/>
      <c r="IDL378" s="3"/>
      <c r="IDM378" s="3"/>
      <c r="IDN378" s="3"/>
      <c r="IDO378" s="3"/>
      <c r="IDP378" s="3"/>
      <c r="IDQ378" s="3"/>
      <c r="IDR378" s="3"/>
      <c r="IDS378" s="3"/>
      <c r="IDT378" s="3"/>
      <c r="IDU378" s="3"/>
      <c r="IDV378" s="3"/>
      <c r="IDW378" s="3"/>
      <c r="IDX378" s="3"/>
      <c r="IDY378" s="3"/>
      <c r="IDZ378" s="3"/>
      <c r="IEA378" s="3"/>
      <c r="IEB378" s="3"/>
      <c r="IEC378" s="3"/>
      <c r="IED378" s="3"/>
      <c r="IEE378" s="3"/>
      <c r="IEF378" s="3"/>
      <c r="IEG378" s="3"/>
      <c r="IEH378" s="3"/>
      <c r="IEI378" s="3"/>
      <c r="IEJ378" s="3"/>
      <c r="IEK378" s="3"/>
      <c r="IEL378" s="3"/>
      <c r="IEM378" s="3"/>
      <c r="IEN378" s="3"/>
      <c r="IEO378" s="3"/>
      <c r="IEP378" s="3"/>
      <c r="IEQ378" s="3"/>
      <c r="IER378" s="3"/>
      <c r="IES378" s="3"/>
      <c r="IET378" s="3"/>
      <c r="IEU378" s="3"/>
      <c r="IEV378" s="3"/>
      <c r="IEW378" s="3"/>
      <c r="IEX378" s="3"/>
      <c r="IEY378" s="3"/>
      <c r="IEZ378" s="3"/>
      <c r="IFA378" s="3"/>
      <c r="IFB378" s="3"/>
      <c r="IFC378" s="3"/>
      <c r="IFD378" s="3"/>
      <c r="IFE378" s="3"/>
      <c r="IFF378" s="3"/>
      <c r="IFG378" s="3"/>
      <c r="IFH378" s="3"/>
      <c r="IFI378" s="3"/>
      <c r="IFJ378" s="3"/>
      <c r="IFK378" s="3"/>
      <c r="IFL378" s="3"/>
      <c r="IFM378" s="3"/>
      <c r="IFN378" s="3"/>
      <c r="IFO378" s="3"/>
      <c r="IFP378" s="3"/>
      <c r="IFQ378" s="3"/>
      <c r="IFR378" s="3"/>
      <c r="IFS378" s="3"/>
      <c r="IFT378" s="3"/>
      <c r="IFU378" s="3"/>
      <c r="IFV378" s="3"/>
      <c r="IFW378" s="3"/>
      <c r="IFX378" s="3"/>
      <c r="IFY378" s="3"/>
      <c r="IFZ378" s="3"/>
      <c r="IGA378" s="3"/>
      <c r="IGB378" s="3"/>
      <c r="IGC378" s="3"/>
      <c r="IGD378" s="3"/>
      <c r="IGE378" s="3"/>
      <c r="IGF378" s="3"/>
      <c r="IGG378" s="3"/>
      <c r="IGH378" s="3"/>
      <c r="IGI378" s="3"/>
      <c r="IGJ378" s="3"/>
      <c r="IGK378" s="3"/>
      <c r="IGL378" s="3"/>
      <c r="IGM378" s="3"/>
      <c r="IGN378" s="3"/>
      <c r="IGO378" s="3"/>
      <c r="IGP378" s="3"/>
      <c r="IGQ378" s="3"/>
      <c r="IGR378" s="3"/>
      <c r="IGS378" s="3"/>
      <c r="IGT378" s="3"/>
      <c r="IGU378" s="3"/>
      <c r="IGV378" s="3"/>
      <c r="IGW378" s="3"/>
      <c r="IGX378" s="3"/>
      <c r="IGY378" s="3"/>
      <c r="IGZ378" s="3"/>
      <c r="IHA378" s="3"/>
      <c r="IHB378" s="3"/>
      <c r="IHC378" s="3"/>
      <c r="IHD378" s="3"/>
      <c r="IHE378" s="3"/>
      <c r="IHF378" s="3"/>
      <c r="IHG378" s="3"/>
      <c r="IHH378" s="3"/>
      <c r="IHI378" s="3"/>
      <c r="IHJ378" s="3"/>
      <c r="IHK378" s="3"/>
      <c r="IHL378" s="3"/>
      <c r="IHM378" s="3"/>
      <c r="IHN378" s="3"/>
      <c r="IHO378" s="3"/>
      <c r="IHP378" s="3"/>
      <c r="IHQ378" s="3"/>
      <c r="IHR378" s="3"/>
      <c r="IHS378" s="3"/>
      <c r="IHT378" s="3"/>
      <c r="IHU378" s="3"/>
      <c r="IHV378" s="3"/>
      <c r="IHW378" s="3"/>
      <c r="IHX378" s="3"/>
      <c r="IHY378" s="3"/>
      <c r="IHZ378" s="3"/>
      <c r="IIA378" s="3"/>
      <c r="IIB378" s="3"/>
      <c r="IIC378" s="3"/>
      <c r="IID378" s="3"/>
      <c r="IIE378" s="3"/>
      <c r="IIF378" s="3"/>
      <c r="IIG378" s="3"/>
      <c r="IIH378" s="3"/>
      <c r="III378" s="3"/>
      <c r="IIJ378" s="3"/>
      <c r="IIK378" s="3"/>
      <c r="IIL378" s="3"/>
      <c r="IIM378" s="3"/>
      <c r="IIN378" s="3"/>
      <c r="IIO378" s="3"/>
      <c r="IIP378" s="3"/>
      <c r="IIQ378" s="3"/>
      <c r="IIR378" s="3"/>
      <c r="IIS378" s="3"/>
      <c r="IIT378" s="3"/>
      <c r="IIU378" s="3"/>
      <c r="IIV378" s="3"/>
      <c r="IIW378" s="3"/>
      <c r="IIX378" s="3"/>
      <c r="IIY378" s="3"/>
      <c r="IIZ378" s="3"/>
      <c r="IJA378" s="3"/>
      <c r="IJB378" s="3"/>
      <c r="IJC378" s="3"/>
      <c r="IJD378" s="3"/>
      <c r="IJE378" s="3"/>
      <c r="IJF378" s="3"/>
      <c r="IJG378" s="3"/>
      <c r="IJH378" s="3"/>
      <c r="IJI378" s="3"/>
      <c r="IJJ378" s="3"/>
      <c r="IJK378" s="3"/>
      <c r="IJL378" s="3"/>
      <c r="IJM378" s="3"/>
      <c r="IJN378" s="3"/>
      <c r="IJO378" s="3"/>
      <c r="IJP378" s="3"/>
      <c r="IJQ378" s="3"/>
      <c r="IJR378" s="3"/>
      <c r="IJS378" s="3"/>
      <c r="IJT378" s="3"/>
      <c r="IJU378" s="3"/>
      <c r="IJV378" s="3"/>
      <c r="IJW378" s="3"/>
      <c r="IJX378" s="3"/>
      <c r="IJY378" s="3"/>
      <c r="IJZ378" s="3"/>
      <c r="IKA378" s="3"/>
      <c r="IKB378" s="3"/>
      <c r="IKC378" s="3"/>
      <c r="IKD378" s="3"/>
      <c r="IKE378" s="3"/>
      <c r="IKF378" s="3"/>
      <c r="IKG378" s="3"/>
      <c r="IKH378" s="3"/>
      <c r="IKI378" s="3"/>
      <c r="IKJ378" s="3"/>
      <c r="IKK378" s="3"/>
      <c r="IKL378" s="3"/>
      <c r="IKM378" s="3"/>
      <c r="IKN378" s="3"/>
      <c r="IKO378" s="3"/>
      <c r="IKP378" s="3"/>
      <c r="IKQ378" s="3"/>
      <c r="IKR378" s="3"/>
      <c r="IKS378" s="3"/>
      <c r="IKT378" s="3"/>
      <c r="IKU378" s="3"/>
      <c r="IKV378" s="3"/>
      <c r="IKW378" s="3"/>
      <c r="IKX378" s="3"/>
      <c r="IKY378" s="3"/>
      <c r="IKZ378" s="3"/>
      <c r="ILA378" s="3"/>
      <c r="ILB378" s="3"/>
      <c r="ILC378" s="3"/>
      <c r="ILD378" s="3"/>
      <c r="ILE378" s="3"/>
      <c r="ILF378" s="3"/>
      <c r="ILG378" s="3"/>
      <c r="ILH378" s="3"/>
      <c r="ILI378" s="3"/>
      <c r="ILJ378" s="3"/>
      <c r="ILK378" s="3"/>
      <c r="ILL378" s="3"/>
      <c r="ILM378" s="3"/>
      <c r="ILN378" s="3"/>
      <c r="ILO378" s="3"/>
      <c r="ILP378" s="3"/>
      <c r="ILQ378" s="3"/>
      <c r="ILR378" s="3"/>
      <c r="ILS378" s="3"/>
      <c r="ILT378" s="3"/>
      <c r="ILU378" s="3"/>
      <c r="ILV378" s="3"/>
      <c r="ILW378" s="3"/>
      <c r="ILX378" s="3"/>
      <c r="ILY378" s="3"/>
      <c r="ILZ378" s="3"/>
      <c r="IMA378" s="3"/>
      <c r="IMB378" s="3"/>
      <c r="IMC378" s="3"/>
      <c r="IMD378" s="3"/>
      <c r="IME378" s="3"/>
      <c r="IMF378" s="3"/>
      <c r="IMG378" s="3"/>
      <c r="IMH378" s="3"/>
      <c r="IMI378" s="3"/>
      <c r="IMJ378" s="3"/>
      <c r="IMK378" s="3"/>
      <c r="IML378" s="3"/>
      <c r="IMM378" s="3"/>
      <c r="IMN378" s="3"/>
      <c r="IMO378" s="3"/>
      <c r="IMP378" s="3"/>
      <c r="IMQ378" s="3"/>
      <c r="IMR378" s="3"/>
      <c r="IMS378" s="3"/>
      <c r="IMT378" s="3"/>
      <c r="IMU378" s="3"/>
      <c r="IMV378" s="3"/>
      <c r="IMW378" s="3"/>
      <c r="IMX378" s="3"/>
      <c r="IMY378" s="3"/>
      <c r="IMZ378" s="3"/>
      <c r="INA378" s="3"/>
      <c r="INB378" s="3"/>
      <c r="INC378" s="3"/>
      <c r="IND378" s="3"/>
      <c r="INE378" s="3"/>
      <c r="INF378" s="3"/>
      <c r="ING378" s="3"/>
      <c r="INH378" s="3"/>
      <c r="INI378" s="3"/>
      <c r="INJ378" s="3"/>
      <c r="INK378" s="3"/>
      <c r="INL378" s="3"/>
      <c r="INM378" s="3"/>
      <c r="INN378" s="3"/>
      <c r="INO378" s="3"/>
      <c r="INP378" s="3"/>
      <c r="INQ378" s="3"/>
      <c r="INR378" s="3"/>
      <c r="INS378" s="3"/>
      <c r="INT378" s="3"/>
      <c r="INU378" s="3"/>
      <c r="INV378" s="3"/>
      <c r="INW378" s="3"/>
      <c r="INX378" s="3"/>
      <c r="INY378" s="3"/>
      <c r="INZ378" s="3"/>
      <c r="IOA378" s="3"/>
      <c r="IOB378" s="3"/>
      <c r="IOC378" s="3"/>
      <c r="IOD378" s="3"/>
      <c r="IOE378" s="3"/>
      <c r="IOF378" s="3"/>
      <c r="IOG378" s="3"/>
      <c r="IOH378" s="3"/>
      <c r="IOI378" s="3"/>
      <c r="IOJ378" s="3"/>
      <c r="IOK378" s="3"/>
      <c r="IOL378" s="3"/>
      <c r="IOM378" s="3"/>
      <c r="ION378" s="3"/>
      <c r="IOO378" s="3"/>
      <c r="IOP378" s="3"/>
      <c r="IOQ378" s="3"/>
      <c r="IOR378" s="3"/>
      <c r="IOS378" s="3"/>
      <c r="IOT378" s="3"/>
      <c r="IOU378" s="3"/>
      <c r="IOV378" s="3"/>
      <c r="IOW378" s="3"/>
      <c r="IOX378" s="3"/>
      <c r="IOY378" s="3"/>
      <c r="IOZ378" s="3"/>
      <c r="IPA378" s="3"/>
      <c r="IPB378" s="3"/>
      <c r="IPC378" s="3"/>
      <c r="IPD378" s="3"/>
      <c r="IPE378" s="3"/>
      <c r="IPF378" s="3"/>
      <c r="IPG378" s="3"/>
      <c r="IPH378" s="3"/>
      <c r="IPI378" s="3"/>
      <c r="IPJ378" s="3"/>
      <c r="IPK378" s="3"/>
      <c r="IPL378" s="3"/>
      <c r="IPM378" s="3"/>
      <c r="IPN378" s="3"/>
      <c r="IPO378" s="3"/>
      <c r="IPP378" s="3"/>
      <c r="IPQ378" s="3"/>
      <c r="IPR378" s="3"/>
      <c r="IPS378" s="3"/>
      <c r="IPT378" s="3"/>
      <c r="IPU378" s="3"/>
      <c r="IPV378" s="3"/>
      <c r="IPW378" s="3"/>
      <c r="IPX378" s="3"/>
      <c r="IPY378" s="3"/>
      <c r="IPZ378" s="3"/>
      <c r="IQA378" s="3"/>
      <c r="IQB378" s="3"/>
      <c r="IQC378" s="3"/>
      <c r="IQD378" s="3"/>
      <c r="IQE378" s="3"/>
      <c r="IQF378" s="3"/>
      <c r="IQG378" s="3"/>
      <c r="IQH378" s="3"/>
      <c r="IQI378" s="3"/>
      <c r="IQJ378" s="3"/>
      <c r="IQK378" s="3"/>
      <c r="IQL378" s="3"/>
      <c r="IQM378" s="3"/>
      <c r="IQN378" s="3"/>
      <c r="IQO378" s="3"/>
      <c r="IQP378" s="3"/>
      <c r="IQQ378" s="3"/>
      <c r="IQR378" s="3"/>
      <c r="IQS378" s="3"/>
      <c r="IQT378" s="3"/>
      <c r="IQU378" s="3"/>
      <c r="IQV378" s="3"/>
      <c r="IQW378" s="3"/>
      <c r="IQX378" s="3"/>
      <c r="IQY378" s="3"/>
      <c r="IQZ378" s="3"/>
      <c r="IRA378" s="3"/>
      <c r="IRB378" s="3"/>
      <c r="IRC378" s="3"/>
      <c r="IRD378" s="3"/>
      <c r="IRE378" s="3"/>
      <c r="IRF378" s="3"/>
      <c r="IRG378" s="3"/>
      <c r="IRH378" s="3"/>
      <c r="IRI378" s="3"/>
      <c r="IRJ378" s="3"/>
      <c r="IRK378" s="3"/>
      <c r="IRL378" s="3"/>
      <c r="IRM378" s="3"/>
      <c r="IRN378" s="3"/>
      <c r="IRO378" s="3"/>
      <c r="IRP378" s="3"/>
      <c r="IRQ378" s="3"/>
      <c r="IRR378" s="3"/>
      <c r="IRS378" s="3"/>
      <c r="IRT378" s="3"/>
      <c r="IRU378" s="3"/>
      <c r="IRV378" s="3"/>
      <c r="IRW378" s="3"/>
      <c r="IRX378" s="3"/>
      <c r="IRY378" s="3"/>
      <c r="IRZ378" s="3"/>
      <c r="ISA378" s="3"/>
      <c r="ISB378" s="3"/>
      <c r="ISC378" s="3"/>
      <c r="ISD378" s="3"/>
      <c r="ISE378" s="3"/>
      <c r="ISF378" s="3"/>
      <c r="ISG378" s="3"/>
      <c r="ISH378" s="3"/>
      <c r="ISI378" s="3"/>
      <c r="ISJ378" s="3"/>
      <c r="ISK378" s="3"/>
      <c r="ISL378" s="3"/>
      <c r="ISM378" s="3"/>
      <c r="ISN378" s="3"/>
      <c r="ISO378" s="3"/>
      <c r="ISP378" s="3"/>
      <c r="ISQ378" s="3"/>
      <c r="ISR378" s="3"/>
      <c r="ISS378" s="3"/>
      <c r="IST378" s="3"/>
      <c r="ISU378" s="3"/>
      <c r="ISV378" s="3"/>
      <c r="ISW378" s="3"/>
      <c r="ISX378" s="3"/>
      <c r="ISY378" s="3"/>
      <c r="ISZ378" s="3"/>
      <c r="ITA378" s="3"/>
      <c r="ITB378" s="3"/>
      <c r="ITC378" s="3"/>
      <c r="ITD378" s="3"/>
      <c r="ITE378" s="3"/>
      <c r="ITF378" s="3"/>
      <c r="ITG378" s="3"/>
      <c r="ITH378" s="3"/>
      <c r="ITI378" s="3"/>
      <c r="ITJ378" s="3"/>
      <c r="ITK378" s="3"/>
      <c r="ITL378" s="3"/>
      <c r="ITM378" s="3"/>
      <c r="ITN378" s="3"/>
      <c r="ITO378" s="3"/>
      <c r="ITP378" s="3"/>
      <c r="ITQ378" s="3"/>
      <c r="ITR378" s="3"/>
      <c r="ITS378" s="3"/>
      <c r="ITT378" s="3"/>
      <c r="ITU378" s="3"/>
      <c r="ITV378" s="3"/>
      <c r="ITW378" s="3"/>
      <c r="ITX378" s="3"/>
      <c r="ITY378" s="3"/>
      <c r="ITZ378" s="3"/>
      <c r="IUA378" s="3"/>
      <c r="IUB378" s="3"/>
      <c r="IUC378" s="3"/>
      <c r="IUD378" s="3"/>
      <c r="IUE378" s="3"/>
      <c r="IUF378" s="3"/>
      <c r="IUG378" s="3"/>
      <c r="IUH378" s="3"/>
      <c r="IUI378" s="3"/>
      <c r="IUJ378" s="3"/>
      <c r="IUK378" s="3"/>
      <c r="IUL378" s="3"/>
      <c r="IUM378" s="3"/>
      <c r="IUN378" s="3"/>
      <c r="IUO378" s="3"/>
      <c r="IUP378" s="3"/>
      <c r="IUQ378" s="3"/>
      <c r="IUR378" s="3"/>
      <c r="IUS378" s="3"/>
      <c r="IUT378" s="3"/>
      <c r="IUU378" s="3"/>
      <c r="IUV378" s="3"/>
      <c r="IUW378" s="3"/>
      <c r="IUX378" s="3"/>
      <c r="IUY378" s="3"/>
      <c r="IUZ378" s="3"/>
      <c r="IVA378" s="3"/>
      <c r="IVB378" s="3"/>
      <c r="IVC378" s="3"/>
      <c r="IVD378" s="3"/>
      <c r="IVE378" s="3"/>
      <c r="IVF378" s="3"/>
      <c r="IVG378" s="3"/>
      <c r="IVH378" s="3"/>
      <c r="IVI378" s="3"/>
      <c r="IVJ378" s="3"/>
      <c r="IVK378" s="3"/>
      <c r="IVL378" s="3"/>
      <c r="IVM378" s="3"/>
      <c r="IVN378" s="3"/>
      <c r="IVO378" s="3"/>
      <c r="IVP378" s="3"/>
      <c r="IVQ378" s="3"/>
      <c r="IVR378" s="3"/>
      <c r="IVS378" s="3"/>
      <c r="IVT378" s="3"/>
      <c r="IVU378" s="3"/>
      <c r="IVV378" s="3"/>
      <c r="IVW378" s="3"/>
      <c r="IVX378" s="3"/>
      <c r="IVY378" s="3"/>
      <c r="IVZ378" s="3"/>
      <c r="IWA378" s="3"/>
      <c r="IWB378" s="3"/>
      <c r="IWC378" s="3"/>
      <c r="IWD378" s="3"/>
      <c r="IWE378" s="3"/>
      <c r="IWF378" s="3"/>
      <c r="IWG378" s="3"/>
      <c r="IWH378" s="3"/>
      <c r="IWI378" s="3"/>
      <c r="IWJ378" s="3"/>
      <c r="IWK378" s="3"/>
      <c r="IWL378" s="3"/>
      <c r="IWM378" s="3"/>
      <c r="IWN378" s="3"/>
      <c r="IWO378" s="3"/>
      <c r="IWP378" s="3"/>
      <c r="IWQ378" s="3"/>
      <c r="IWR378" s="3"/>
      <c r="IWS378" s="3"/>
      <c r="IWT378" s="3"/>
      <c r="IWU378" s="3"/>
      <c r="IWV378" s="3"/>
      <c r="IWW378" s="3"/>
      <c r="IWX378" s="3"/>
      <c r="IWY378" s="3"/>
      <c r="IWZ378" s="3"/>
      <c r="IXA378" s="3"/>
      <c r="IXB378" s="3"/>
      <c r="IXC378" s="3"/>
      <c r="IXD378" s="3"/>
      <c r="IXE378" s="3"/>
      <c r="IXF378" s="3"/>
      <c r="IXG378" s="3"/>
      <c r="IXH378" s="3"/>
      <c r="IXI378" s="3"/>
      <c r="IXJ378" s="3"/>
      <c r="IXK378" s="3"/>
      <c r="IXL378" s="3"/>
      <c r="IXM378" s="3"/>
      <c r="IXN378" s="3"/>
      <c r="IXO378" s="3"/>
      <c r="IXP378" s="3"/>
      <c r="IXQ378" s="3"/>
      <c r="IXR378" s="3"/>
      <c r="IXS378" s="3"/>
      <c r="IXT378" s="3"/>
      <c r="IXU378" s="3"/>
      <c r="IXV378" s="3"/>
      <c r="IXW378" s="3"/>
      <c r="IXX378" s="3"/>
      <c r="IXY378" s="3"/>
      <c r="IXZ378" s="3"/>
      <c r="IYA378" s="3"/>
      <c r="IYB378" s="3"/>
      <c r="IYC378" s="3"/>
      <c r="IYD378" s="3"/>
      <c r="IYE378" s="3"/>
      <c r="IYF378" s="3"/>
      <c r="IYG378" s="3"/>
      <c r="IYH378" s="3"/>
      <c r="IYI378" s="3"/>
      <c r="IYJ378" s="3"/>
      <c r="IYK378" s="3"/>
      <c r="IYL378" s="3"/>
      <c r="IYM378" s="3"/>
      <c r="IYN378" s="3"/>
      <c r="IYO378" s="3"/>
      <c r="IYP378" s="3"/>
      <c r="IYQ378" s="3"/>
      <c r="IYR378" s="3"/>
      <c r="IYS378" s="3"/>
      <c r="IYT378" s="3"/>
      <c r="IYU378" s="3"/>
      <c r="IYV378" s="3"/>
      <c r="IYW378" s="3"/>
      <c r="IYX378" s="3"/>
      <c r="IYY378" s="3"/>
      <c r="IYZ378" s="3"/>
      <c r="IZA378" s="3"/>
      <c r="IZB378" s="3"/>
      <c r="IZC378" s="3"/>
      <c r="IZD378" s="3"/>
      <c r="IZE378" s="3"/>
      <c r="IZF378" s="3"/>
      <c r="IZG378" s="3"/>
      <c r="IZH378" s="3"/>
      <c r="IZI378" s="3"/>
      <c r="IZJ378" s="3"/>
      <c r="IZK378" s="3"/>
      <c r="IZL378" s="3"/>
      <c r="IZM378" s="3"/>
      <c r="IZN378" s="3"/>
      <c r="IZO378" s="3"/>
      <c r="IZP378" s="3"/>
      <c r="IZQ378" s="3"/>
      <c r="IZR378" s="3"/>
      <c r="IZS378" s="3"/>
      <c r="IZT378" s="3"/>
      <c r="IZU378" s="3"/>
      <c r="IZV378" s="3"/>
      <c r="IZW378" s="3"/>
      <c r="IZX378" s="3"/>
      <c r="IZY378" s="3"/>
      <c r="IZZ378" s="3"/>
      <c r="JAA378" s="3"/>
      <c r="JAB378" s="3"/>
      <c r="JAC378" s="3"/>
      <c r="JAD378" s="3"/>
      <c r="JAE378" s="3"/>
      <c r="JAF378" s="3"/>
      <c r="JAG378" s="3"/>
      <c r="JAH378" s="3"/>
      <c r="JAI378" s="3"/>
      <c r="JAJ378" s="3"/>
      <c r="JAK378" s="3"/>
      <c r="JAL378" s="3"/>
      <c r="JAM378" s="3"/>
      <c r="JAN378" s="3"/>
      <c r="JAO378" s="3"/>
      <c r="JAP378" s="3"/>
      <c r="JAQ378" s="3"/>
      <c r="JAR378" s="3"/>
      <c r="JAS378" s="3"/>
      <c r="JAT378" s="3"/>
      <c r="JAU378" s="3"/>
      <c r="JAV378" s="3"/>
      <c r="JAW378" s="3"/>
      <c r="JAX378" s="3"/>
      <c r="JAY378" s="3"/>
      <c r="JAZ378" s="3"/>
      <c r="JBA378" s="3"/>
      <c r="JBB378" s="3"/>
      <c r="JBC378" s="3"/>
      <c r="JBD378" s="3"/>
      <c r="JBE378" s="3"/>
      <c r="JBF378" s="3"/>
      <c r="JBG378" s="3"/>
      <c r="JBH378" s="3"/>
      <c r="JBI378" s="3"/>
      <c r="JBJ378" s="3"/>
      <c r="JBK378" s="3"/>
      <c r="JBL378" s="3"/>
      <c r="JBM378" s="3"/>
      <c r="JBN378" s="3"/>
      <c r="JBO378" s="3"/>
      <c r="JBP378" s="3"/>
      <c r="JBQ378" s="3"/>
      <c r="JBR378" s="3"/>
      <c r="JBS378" s="3"/>
      <c r="JBT378" s="3"/>
      <c r="JBU378" s="3"/>
      <c r="JBV378" s="3"/>
      <c r="JBW378" s="3"/>
      <c r="JBX378" s="3"/>
      <c r="JBY378" s="3"/>
      <c r="JBZ378" s="3"/>
      <c r="JCA378" s="3"/>
      <c r="JCB378" s="3"/>
      <c r="JCC378" s="3"/>
      <c r="JCD378" s="3"/>
      <c r="JCE378" s="3"/>
      <c r="JCF378" s="3"/>
      <c r="JCG378" s="3"/>
      <c r="JCH378" s="3"/>
      <c r="JCI378" s="3"/>
      <c r="JCJ378" s="3"/>
      <c r="JCK378" s="3"/>
      <c r="JCL378" s="3"/>
      <c r="JCM378" s="3"/>
      <c r="JCN378" s="3"/>
      <c r="JCO378" s="3"/>
      <c r="JCP378" s="3"/>
      <c r="JCQ378" s="3"/>
      <c r="JCR378" s="3"/>
      <c r="JCS378" s="3"/>
      <c r="JCT378" s="3"/>
      <c r="JCU378" s="3"/>
      <c r="JCV378" s="3"/>
      <c r="JCW378" s="3"/>
      <c r="JCX378" s="3"/>
      <c r="JCY378" s="3"/>
      <c r="JCZ378" s="3"/>
      <c r="JDA378" s="3"/>
      <c r="JDB378" s="3"/>
      <c r="JDC378" s="3"/>
      <c r="JDD378" s="3"/>
      <c r="JDE378" s="3"/>
      <c r="JDF378" s="3"/>
      <c r="JDG378" s="3"/>
      <c r="JDH378" s="3"/>
      <c r="JDI378" s="3"/>
      <c r="JDJ378" s="3"/>
      <c r="JDK378" s="3"/>
      <c r="JDL378" s="3"/>
      <c r="JDM378" s="3"/>
      <c r="JDN378" s="3"/>
      <c r="JDO378" s="3"/>
      <c r="JDP378" s="3"/>
      <c r="JDQ378" s="3"/>
      <c r="JDR378" s="3"/>
      <c r="JDS378" s="3"/>
      <c r="JDT378" s="3"/>
      <c r="JDU378" s="3"/>
      <c r="JDV378" s="3"/>
      <c r="JDW378" s="3"/>
      <c r="JDX378" s="3"/>
      <c r="JDY378" s="3"/>
      <c r="JDZ378" s="3"/>
      <c r="JEA378" s="3"/>
      <c r="JEB378" s="3"/>
      <c r="JEC378" s="3"/>
      <c r="JED378" s="3"/>
      <c r="JEE378" s="3"/>
      <c r="JEF378" s="3"/>
      <c r="JEG378" s="3"/>
      <c r="JEH378" s="3"/>
      <c r="JEI378" s="3"/>
      <c r="JEJ378" s="3"/>
      <c r="JEK378" s="3"/>
      <c r="JEL378" s="3"/>
      <c r="JEM378" s="3"/>
      <c r="JEN378" s="3"/>
      <c r="JEO378" s="3"/>
      <c r="JEP378" s="3"/>
      <c r="JEQ378" s="3"/>
      <c r="JER378" s="3"/>
      <c r="JES378" s="3"/>
      <c r="JET378" s="3"/>
      <c r="JEU378" s="3"/>
      <c r="JEV378" s="3"/>
      <c r="JEW378" s="3"/>
      <c r="JEX378" s="3"/>
      <c r="JEY378" s="3"/>
      <c r="JEZ378" s="3"/>
      <c r="JFA378" s="3"/>
      <c r="JFB378" s="3"/>
      <c r="JFC378" s="3"/>
      <c r="JFD378" s="3"/>
      <c r="JFE378" s="3"/>
      <c r="JFF378" s="3"/>
      <c r="JFG378" s="3"/>
      <c r="JFH378" s="3"/>
      <c r="JFI378" s="3"/>
      <c r="JFJ378" s="3"/>
      <c r="JFK378" s="3"/>
      <c r="JFL378" s="3"/>
      <c r="JFM378" s="3"/>
      <c r="JFN378" s="3"/>
      <c r="JFO378" s="3"/>
      <c r="JFP378" s="3"/>
      <c r="JFQ378" s="3"/>
      <c r="JFR378" s="3"/>
      <c r="JFS378" s="3"/>
      <c r="JFT378" s="3"/>
      <c r="JFU378" s="3"/>
      <c r="JFV378" s="3"/>
      <c r="JFW378" s="3"/>
      <c r="JFX378" s="3"/>
      <c r="JFY378" s="3"/>
      <c r="JFZ378" s="3"/>
      <c r="JGA378" s="3"/>
      <c r="JGB378" s="3"/>
      <c r="JGC378" s="3"/>
      <c r="JGD378" s="3"/>
      <c r="JGE378" s="3"/>
      <c r="JGF378" s="3"/>
      <c r="JGG378" s="3"/>
      <c r="JGH378" s="3"/>
      <c r="JGI378" s="3"/>
      <c r="JGJ378" s="3"/>
      <c r="JGK378" s="3"/>
      <c r="JGL378" s="3"/>
      <c r="JGM378" s="3"/>
      <c r="JGN378" s="3"/>
      <c r="JGO378" s="3"/>
      <c r="JGP378" s="3"/>
      <c r="JGQ378" s="3"/>
      <c r="JGR378" s="3"/>
      <c r="JGS378" s="3"/>
      <c r="JGT378" s="3"/>
      <c r="JGU378" s="3"/>
      <c r="JGV378" s="3"/>
      <c r="JGW378" s="3"/>
      <c r="JGX378" s="3"/>
      <c r="JGY378" s="3"/>
      <c r="JGZ378" s="3"/>
      <c r="JHA378" s="3"/>
      <c r="JHB378" s="3"/>
      <c r="JHC378" s="3"/>
      <c r="JHD378" s="3"/>
      <c r="JHE378" s="3"/>
      <c r="JHF378" s="3"/>
      <c r="JHG378" s="3"/>
      <c r="JHH378" s="3"/>
      <c r="JHI378" s="3"/>
      <c r="JHJ378" s="3"/>
      <c r="JHK378" s="3"/>
      <c r="JHL378" s="3"/>
      <c r="JHM378" s="3"/>
      <c r="JHN378" s="3"/>
      <c r="JHO378" s="3"/>
      <c r="JHP378" s="3"/>
      <c r="JHQ378" s="3"/>
      <c r="JHR378" s="3"/>
      <c r="JHS378" s="3"/>
      <c r="JHT378" s="3"/>
      <c r="JHU378" s="3"/>
      <c r="JHV378" s="3"/>
      <c r="JHW378" s="3"/>
      <c r="JHX378" s="3"/>
      <c r="JHY378" s="3"/>
      <c r="JHZ378" s="3"/>
      <c r="JIA378" s="3"/>
      <c r="JIB378" s="3"/>
      <c r="JIC378" s="3"/>
      <c r="JID378" s="3"/>
      <c r="JIE378" s="3"/>
      <c r="JIF378" s="3"/>
      <c r="JIG378" s="3"/>
      <c r="JIH378" s="3"/>
      <c r="JII378" s="3"/>
      <c r="JIJ378" s="3"/>
      <c r="JIK378" s="3"/>
      <c r="JIL378" s="3"/>
      <c r="JIM378" s="3"/>
      <c r="JIN378" s="3"/>
      <c r="JIO378" s="3"/>
      <c r="JIP378" s="3"/>
      <c r="JIQ378" s="3"/>
      <c r="JIR378" s="3"/>
      <c r="JIS378" s="3"/>
      <c r="JIT378" s="3"/>
      <c r="JIU378" s="3"/>
      <c r="JIV378" s="3"/>
      <c r="JIW378" s="3"/>
      <c r="JIX378" s="3"/>
      <c r="JIY378" s="3"/>
      <c r="JIZ378" s="3"/>
      <c r="JJA378" s="3"/>
      <c r="JJB378" s="3"/>
      <c r="JJC378" s="3"/>
      <c r="JJD378" s="3"/>
      <c r="JJE378" s="3"/>
      <c r="JJF378" s="3"/>
      <c r="JJG378" s="3"/>
      <c r="JJH378" s="3"/>
      <c r="JJI378" s="3"/>
      <c r="JJJ378" s="3"/>
      <c r="JJK378" s="3"/>
      <c r="JJL378" s="3"/>
      <c r="JJM378" s="3"/>
      <c r="JJN378" s="3"/>
      <c r="JJO378" s="3"/>
      <c r="JJP378" s="3"/>
      <c r="JJQ378" s="3"/>
      <c r="JJR378" s="3"/>
      <c r="JJS378" s="3"/>
      <c r="JJT378" s="3"/>
      <c r="JJU378" s="3"/>
      <c r="JJV378" s="3"/>
      <c r="JJW378" s="3"/>
      <c r="JJX378" s="3"/>
      <c r="JJY378" s="3"/>
      <c r="JJZ378" s="3"/>
      <c r="JKA378" s="3"/>
      <c r="JKB378" s="3"/>
      <c r="JKC378" s="3"/>
      <c r="JKD378" s="3"/>
      <c r="JKE378" s="3"/>
      <c r="JKF378" s="3"/>
      <c r="JKG378" s="3"/>
      <c r="JKH378" s="3"/>
      <c r="JKI378" s="3"/>
      <c r="JKJ378" s="3"/>
      <c r="JKK378" s="3"/>
      <c r="JKL378" s="3"/>
      <c r="JKM378" s="3"/>
      <c r="JKN378" s="3"/>
      <c r="JKO378" s="3"/>
      <c r="JKP378" s="3"/>
      <c r="JKQ378" s="3"/>
      <c r="JKR378" s="3"/>
      <c r="JKS378" s="3"/>
      <c r="JKT378" s="3"/>
      <c r="JKU378" s="3"/>
      <c r="JKV378" s="3"/>
      <c r="JKW378" s="3"/>
      <c r="JKX378" s="3"/>
      <c r="JKY378" s="3"/>
      <c r="JKZ378" s="3"/>
      <c r="JLA378" s="3"/>
      <c r="JLB378" s="3"/>
      <c r="JLC378" s="3"/>
      <c r="JLD378" s="3"/>
      <c r="JLE378" s="3"/>
      <c r="JLF378" s="3"/>
      <c r="JLG378" s="3"/>
      <c r="JLH378" s="3"/>
      <c r="JLI378" s="3"/>
      <c r="JLJ378" s="3"/>
      <c r="JLK378" s="3"/>
      <c r="JLL378" s="3"/>
      <c r="JLM378" s="3"/>
      <c r="JLN378" s="3"/>
      <c r="JLO378" s="3"/>
      <c r="JLP378" s="3"/>
      <c r="JLQ378" s="3"/>
      <c r="JLR378" s="3"/>
      <c r="JLS378" s="3"/>
      <c r="JLT378" s="3"/>
      <c r="JLU378" s="3"/>
      <c r="JLV378" s="3"/>
      <c r="JLW378" s="3"/>
      <c r="JLX378" s="3"/>
      <c r="JLY378" s="3"/>
      <c r="JLZ378" s="3"/>
      <c r="JMA378" s="3"/>
      <c r="JMB378" s="3"/>
      <c r="JMC378" s="3"/>
      <c r="JMD378" s="3"/>
      <c r="JME378" s="3"/>
      <c r="JMF378" s="3"/>
      <c r="JMG378" s="3"/>
      <c r="JMH378" s="3"/>
      <c r="JMI378" s="3"/>
      <c r="JMJ378" s="3"/>
      <c r="JMK378" s="3"/>
      <c r="JML378" s="3"/>
      <c r="JMM378" s="3"/>
      <c r="JMN378" s="3"/>
      <c r="JMO378" s="3"/>
      <c r="JMP378" s="3"/>
      <c r="JMQ378" s="3"/>
      <c r="JMR378" s="3"/>
      <c r="JMS378" s="3"/>
      <c r="JMT378" s="3"/>
      <c r="JMU378" s="3"/>
      <c r="JMV378" s="3"/>
      <c r="JMW378" s="3"/>
      <c r="JMX378" s="3"/>
      <c r="JMY378" s="3"/>
      <c r="JMZ378" s="3"/>
      <c r="JNA378" s="3"/>
      <c r="JNB378" s="3"/>
      <c r="JNC378" s="3"/>
      <c r="JND378" s="3"/>
      <c r="JNE378" s="3"/>
      <c r="JNF378" s="3"/>
      <c r="JNG378" s="3"/>
      <c r="JNH378" s="3"/>
      <c r="JNI378" s="3"/>
      <c r="JNJ378" s="3"/>
      <c r="JNK378" s="3"/>
      <c r="JNL378" s="3"/>
      <c r="JNM378" s="3"/>
      <c r="JNN378" s="3"/>
      <c r="JNO378" s="3"/>
      <c r="JNP378" s="3"/>
      <c r="JNQ378" s="3"/>
      <c r="JNR378" s="3"/>
      <c r="JNS378" s="3"/>
      <c r="JNT378" s="3"/>
      <c r="JNU378" s="3"/>
      <c r="JNV378" s="3"/>
      <c r="JNW378" s="3"/>
      <c r="JNX378" s="3"/>
      <c r="JNY378" s="3"/>
      <c r="JNZ378" s="3"/>
      <c r="JOA378" s="3"/>
      <c r="JOB378" s="3"/>
      <c r="JOC378" s="3"/>
      <c r="JOD378" s="3"/>
      <c r="JOE378" s="3"/>
      <c r="JOF378" s="3"/>
      <c r="JOG378" s="3"/>
      <c r="JOH378" s="3"/>
      <c r="JOI378" s="3"/>
      <c r="JOJ378" s="3"/>
      <c r="JOK378" s="3"/>
      <c r="JOL378" s="3"/>
      <c r="JOM378" s="3"/>
      <c r="JON378" s="3"/>
      <c r="JOO378" s="3"/>
      <c r="JOP378" s="3"/>
      <c r="JOQ378" s="3"/>
      <c r="JOR378" s="3"/>
      <c r="JOS378" s="3"/>
      <c r="JOT378" s="3"/>
      <c r="JOU378" s="3"/>
      <c r="JOV378" s="3"/>
      <c r="JOW378" s="3"/>
      <c r="JOX378" s="3"/>
      <c r="JOY378" s="3"/>
      <c r="JOZ378" s="3"/>
      <c r="JPA378" s="3"/>
      <c r="JPB378" s="3"/>
      <c r="JPC378" s="3"/>
      <c r="JPD378" s="3"/>
      <c r="JPE378" s="3"/>
      <c r="JPF378" s="3"/>
      <c r="JPG378" s="3"/>
      <c r="JPH378" s="3"/>
      <c r="JPI378" s="3"/>
      <c r="JPJ378" s="3"/>
      <c r="JPK378" s="3"/>
      <c r="JPL378" s="3"/>
      <c r="JPM378" s="3"/>
      <c r="JPN378" s="3"/>
      <c r="JPO378" s="3"/>
      <c r="JPP378" s="3"/>
      <c r="JPQ378" s="3"/>
      <c r="JPR378" s="3"/>
      <c r="JPS378" s="3"/>
      <c r="JPT378" s="3"/>
      <c r="JPU378" s="3"/>
      <c r="JPV378" s="3"/>
      <c r="JPW378" s="3"/>
      <c r="JPX378" s="3"/>
      <c r="JPY378" s="3"/>
      <c r="JPZ378" s="3"/>
      <c r="JQA378" s="3"/>
      <c r="JQB378" s="3"/>
      <c r="JQC378" s="3"/>
      <c r="JQD378" s="3"/>
      <c r="JQE378" s="3"/>
      <c r="JQF378" s="3"/>
      <c r="JQG378" s="3"/>
      <c r="JQH378" s="3"/>
      <c r="JQI378" s="3"/>
      <c r="JQJ378" s="3"/>
      <c r="JQK378" s="3"/>
      <c r="JQL378" s="3"/>
      <c r="JQM378" s="3"/>
      <c r="JQN378" s="3"/>
      <c r="JQO378" s="3"/>
      <c r="JQP378" s="3"/>
      <c r="JQQ378" s="3"/>
      <c r="JQR378" s="3"/>
      <c r="JQS378" s="3"/>
      <c r="JQT378" s="3"/>
      <c r="JQU378" s="3"/>
      <c r="JQV378" s="3"/>
      <c r="JQW378" s="3"/>
      <c r="JQX378" s="3"/>
      <c r="JQY378" s="3"/>
      <c r="JQZ378" s="3"/>
      <c r="JRA378" s="3"/>
      <c r="JRB378" s="3"/>
      <c r="JRC378" s="3"/>
      <c r="JRD378" s="3"/>
      <c r="JRE378" s="3"/>
      <c r="JRF378" s="3"/>
      <c r="JRG378" s="3"/>
      <c r="JRH378" s="3"/>
      <c r="JRI378" s="3"/>
      <c r="JRJ378" s="3"/>
      <c r="JRK378" s="3"/>
      <c r="JRL378" s="3"/>
      <c r="JRM378" s="3"/>
      <c r="JRN378" s="3"/>
      <c r="JRO378" s="3"/>
      <c r="JRP378" s="3"/>
      <c r="JRQ378" s="3"/>
      <c r="JRR378" s="3"/>
      <c r="JRS378" s="3"/>
      <c r="JRT378" s="3"/>
      <c r="JRU378" s="3"/>
      <c r="JRV378" s="3"/>
      <c r="JRW378" s="3"/>
      <c r="JRX378" s="3"/>
      <c r="JRY378" s="3"/>
      <c r="JRZ378" s="3"/>
      <c r="JSA378" s="3"/>
      <c r="JSB378" s="3"/>
      <c r="JSC378" s="3"/>
      <c r="JSD378" s="3"/>
      <c r="JSE378" s="3"/>
      <c r="JSF378" s="3"/>
      <c r="JSG378" s="3"/>
      <c r="JSH378" s="3"/>
      <c r="JSI378" s="3"/>
      <c r="JSJ378" s="3"/>
      <c r="JSK378" s="3"/>
      <c r="JSL378" s="3"/>
      <c r="JSM378" s="3"/>
      <c r="JSN378" s="3"/>
      <c r="JSO378" s="3"/>
      <c r="JSP378" s="3"/>
      <c r="JSQ378" s="3"/>
      <c r="JSR378" s="3"/>
      <c r="JSS378" s="3"/>
      <c r="JST378" s="3"/>
      <c r="JSU378" s="3"/>
      <c r="JSV378" s="3"/>
      <c r="JSW378" s="3"/>
      <c r="JSX378" s="3"/>
      <c r="JSY378" s="3"/>
      <c r="JSZ378" s="3"/>
      <c r="JTA378" s="3"/>
      <c r="JTB378" s="3"/>
      <c r="JTC378" s="3"/>
      <c r="JTD378" s="3"/>
      <c r="JTE378" s="3"/>
      <c r="JTF378" s="3"/>
      <c r="JTG378" s="3"/>
      <c r="JTH378" s="3"/>
      <c r="JTI378" s="3"/>
      <c r="JTJ378" s="3"/>
      <c r="JTK378" s="3"/>
      <c r="JTL378" s="3"/>
      <c r="JTM378" s="3"/>
      <c r="JTN378" s="3"/>
      <c r="JTO378" s="3"/>
      <c r="JTP378" s="3"/>
      <c r="JTQ378" s="3"/>
      <c r="JTR378" s="3"/>
      <c r="JTS378" s="3"/>
      <c r="JTT378" s="3"/>
      <c r="JTU378" s="3"/>
      <c r="JTV378" s="3"/>
      <c r="JTW378" s="3"/>
      <c r="JTX378" s="3"/>
      <c r="JTY378" s="3"/>
      <c r="JTZ378" s="3"/>
      <c r="JUA378" s="3"/>
      <c r="JUB378" s="3"/>
      <c r="JUC378" s="3"/>
      <c r="JUD378" s="3"/>
      <c r="JUE378" s="3"/>
      <c r="JUF378" s="3"/>
      <c r="JUG378" s="3"/>
      <c r="JUH378" s="3"/>
      <c r="JUI378" s="3"/>
      <c r="JUJ378" s="3"/>
      <c r="JUK378" s="3"/>
      <c r="JUL378" s="3"/>
      <c r="JUM378" s="3"/>
      <c r="JUN378" s="3"/>
      <c r="JUO378" s="3"/>
      <c r="JUP378" s="3"/>
      <c r="JUQ378" s="3"/>
      <c r="JUR378" s="3"/>
      <c r="JUS378" s="3"/>
      <c r="JUT378" s="3"/>
      <c r="JUU378" s="3"/>
      <c r="JUV378" s="3"/>
      <c r="JUW378" s="3"/>
      <c r="JUX378" s="3"/>
      <c r="JUY378" s="3"/>
      <c r="JUZ378" s="3"/>
      <c r="JVA378" s="3"/>
      <c r="JVB378" s="3"/>
      <c r="JVC378" s="3"/>
      <c r="JVD378" s="3"/>
      <c r="JVE378" s="3"/>
      <c r="JVF378" s="3"/>
      <c r="JVG378" s="3"/>
      <c r="JVH378" s="3"/>
      <c r="JVI378" s="3"/>
      <c r="JVJ378" s="3"/>
      <c r="JVK378" s="3"/>
      <c r="JVL378" s="3"/>
      <c r="JVM378" s="3"/>
      <c r="JVN378" s="3"/>
      <c r="JVO378" s="3"/>
      <c r="JVP378" s="3"/>
      <c r="JVQ378" s="3"/>
      <c r="JVR378" s="3"/>
      <c r="JVS378" s="3"/>
      <c r="JVT378" s="3"/>
      <c r="JVU378" s="3"/>
      <c r="JVV378" s="3"/>
      <c r="JVW378" s="3"/>
      <c r="JVX378" s="3"/>
      <c r="JVY378" s="3"/>
      <c r="JVZ378" s="3"/>
      <c r="JWA378" s="3"/>
      <c r="JWB378" s="3"/>
      <c r="JWC378" s="3"/>
      <c r="JWD378" s="3"/>
      <c r="JWE378" s="3"/>
      <c r="JWF378" s="3"/>
      <c r="JWG378" s="3"/>
      <c r="JWH378" s="3"/>
      <c r="JWI378" s="3"/>
      <c r="JWJ378" s="3"/>
      <c r="JWK378" s="3"/>
      <c r="JWL378" s="3"/>
      <c r="JWM378" s="3"/>
      <c r="JWN378" s="3"/>
      <c r="JWO378" s="3"/>
      <c r="JWP378" s="3"/>
      <c r="JWQ378" s="3"/>
      <c r="JWR378" s="3"/>
      <c r="JWS378" s="3"/>
      <c r="JWT378" s="3"/>
      <c r="JWU378" s="3"/>
      <c r="JWV378" s="3"/>
      <c r="JWW378" s="3"/>
      <c r="JWX378" s="3"/>
      <c r="JWY378" s="3"/>
      <c r="JWZ378" s="3"/>
      <c r="JXA378" s="3"/>
      <c r="JXB378" s="3"/>
      <c r="JXC378" s="3"/>
      <c r="JXD378" s="3"/>
      <c r="JXE378" s="3"/>
      <c r="JXF378" s="3"/>
      <c r="JXG378" s="3"/>
      <c r="JXH378" s="3"/>
      <c r="JXI378" s="3"/>
      <c r="JXJ378" s="3"/>
      <c r="JXK378" s="3"/>
      <c r="JXL378" s="3"/>
      <c r="JXM378" s="3"/>
      <c r="JXN378" s="3"/>
      <c r="JXO378" s="3"/>
      <c r="JXP378" s="3"/>
      <c r="JXQ378" s="3"/>
      <c r="JXR378" s="3"/>
      <c r="JXS378" s="3"/>
      <c r="JXT378" s="3"/>
      <c r="JXU378" s="3"/>
      <c r="JXV378" s="3"/>
      <c r="JXW378" s="3"/>
      <c r="JXX378" s="3"/>
      <c r="JXY378" s="3"/>
      <c r="JXZ378" s="3"/>
      <c r="JYA378" s="3"/>
      <c r="JYB378" s="3"/>
      <c r="JYC378" s="3"/>
      <c r="JYD378" s="3"/>
      <c r="JYE378" s="3"/>
      <c r="JYF378" s="3"/>
      <c r="JYG378" s="3"/>
      <c r="JYH378" s="3"/>
      <c r="JYI378" s="3"/>
      <c r="JYJ378" s="3"/>
      <c r="JYK378" s="3"/>
      <c r="JYL378" s="3"/>
      <c r="JYM378" s="3"/>
      <c r="JYN378" s="3"/>
      <c r="JYO378" s="3"/>
      <c r="JYP378" s="3"/>
      <c r="JYQ378" s="3"/>
      <c r="JYR378" s="3"/>
      <c r="JYS378" s="3"/>
      <c r="JYT378" s="3"/>
      <c r="JYU378" s="3"/>
      <c r="JYV378" s="3"/>
      <c r="JYW378" s="3"/>
      <c r="JYX378" s="3"/>
      <c r="JYY378" s="3"/>
      <c r="JYZ378" s="3"/>
      <c r="JZA378" s="3"/>
      <c r="JZB378" s="3"/>
      <c r="JZC378" s="3"/>
      <c r="JZD378" s="3"/>
      <c r="JZE378" s="3"/>
      <c r="JZF378" s="3"/>
      <c r="JZG378" s="3"/>
      <c r="JZH378" s="3"/>
      <c r="JZI378" s="3"/>
      <c r="JZJ378" s="3"/>
      <c r="JZK378" s="3"/>
      <c r="JZL378" s="3"/>
      <c r="JZM378" s="3"/>
      <c r="JZN378" s="3"/>
      <c r="JZO378" s="3"/>
      <c r="JZP378" s="3"/>
      <c r="JZQ378" s="3"/>
      <c r="JZR378" s="3"/>
      <c r="JZS378" s="3"/>
      <c r="JZT378" s="3"/>
      <c r="JZU378" s="3"/>
      <c r="JZV378" s="3"/>
      <c r="JZW378" s="3"/>
      <c r="JZX378" s="3"/>
      <c r="JZY378" s="3"/>
      <c r="JZZ378" s="3"/>
      <c r="KAA378" s="3"/>
      <c r="KAB378" s="3"/>
      <c r="KAC378" s="3"/>
      <c r="KAD378" s="3"/>
      <c r="KAE378" s="3"/>
      <c r="KAF378" s="3"/>
      <c r="KAG378" s="3"/>
      <c r="KAH378" s="3"/>
      <c r="KAI378" s="3"/>
      <c r="KAJ378" s="3"/>
      <c r="KAK378" s="3"/>
      <c r="KAL378" s="3"/>
      <c r="KAM378" s="3"/>
      <c r="KAN378" s="3"/>
      <c r="KAO378" s="3"/>
      <c r="KAP378" s="3"/>
      <c r="KAQ378" s="3"/>
      <c r="KAR378" s="3"/>
      <c r="KAS378" s="3"/>
      <c r="KAT378" s="3"/>
      <c r="KAU378" s="3"/>
      <c r="KAV378" s="3"/>
      <c r="KAW378" s="3"/>
      <c r="KAX378" s="3"/>
      <c r="KAY378" s="3"/>
      <c r="KAZ378" s="3"/>
      <c r="KBA378" s="3"/>
      <c r="KBB378" s="3"/>
      <c r="KBC378" s="3"/>
      <c r="KBD378" s="3"/>
      <c r="KBE378" s="3"/>
      <c r="KBF378" s="3"/>
      <c r="KBG378" s="3"/>
      <c r="KBH378" s="3"/>
      <c r="KBI378" s="3"/>
      <c r="KBJ378" s="3"/>
      <c r="KBK378" s="3"/>
      <c r="KBL378" s="3"/>
      <c r="KBM378" s="3"/>
      <c r="KBN378" s="3"/>
      <c r="KBO378" s="3"/>
      <c r="KBP378" s="3"/>
      <c r="KBQ378" s="3"/>
      <c r="KBR378" s="3"/>
      <c r="KBS378" s="3"/>
      <c r="KBT378" s="3"/>
      <c r="KBU378" s="3"/>
      <c r="KBV378" s="3"/>
      <c r="KBW378" s="3"/>
      <c r="KBX378" s="3"/>
      <c r="KBY378" s="3"/>
      <c r="KBZ378" s="3"/>
      <c r="KCA378" s="3"/>
      <c r="KCB378" s="3"/>
      <c r="KCC378" s="3"/>
      <c r="KCD378" s="3"/>
      <c r="KCE378" s="3"/>
      <c r="KCF378" s="3"/>
      <c r="KCG378" s="3"/>
      <c r="KCH378" s="3"/>
      <c r="KCI378" s="3"/>
      <c r="KCJ378" s="3"/>
      <c r="KCK378" s="3"/>
      <c r="KCL378" s="3"/>
      <c r="KCM378" s="3"/>
      <c r="KCN378" s="3"/>
      <c r="KCO378" s="3"/>
      <c r="KCP378" s="3"/>
      <c r="KCQ378" s="3"/>
      <c r="KCR378" s="3"/>
      <c r="KCS378" s="3"/>
      <c r="KCT378" s="3"/>
      <c r="KCU378" s="3"/>
      <c r="KCV378" s="3"/>
      <c r="KCW378" s="3"/>
      <c r="KCX378" s="3"/>
      <c r="KCY378" s="3"/>
      <c r="KCZ378" s="3"/>
      <c r="KDA378" s="3"/>
      <c r="KDB378" s="3"/>
      <c r="KDC378" s="3"/>
      <c r="KDD378" s="3"/>
      <c r="KDE378" s="3"/>
      <c r="KDF378" s="3"/>
      <c r="KDG378" s="3"/>
      <c r="KDH378" s="3"/>
      <c r="KDI378" s="3"/>
      <c r="KDJ378" s="3"/>
      <c r="KDK378" s="3"/>
      <c r="KDL378" s="3"/>
      <c r="KDM378" s="3"/>
      <c r="KDN378" s="3"/>
      <c r="KDO378" s="3"/>
      <c r="KDP378" s="3"/>
      <c r="KDQ378" s="3"/>
      <c r="KDR378" s="3"/>
      <c r="KDS378" s="3"/>
      <c r="KDT378" s="3"/>
      <c r="KDU378" s="3"/>
      <c r="KDV378" s="3"/>
      <c r="KDW378" s="3"/>
      <c r="KDX378" s="3"/>
      <c r="KDY378" s="3"/>
      <c r="KDZ378" s="3"/>
      <c r="KEA378" s="3"/>
      <c r="KEB378" s="3"/>
      <c r="KEC378" s="3"/>
      <c r="KED378" s="3"/>
      <c r="KEE378" s="3"/>
      <c r="KEF378" s="3"/>
      <c r="KEG378" s="3"/>
      <c r="KEH378" s="3"/>
      <c r="KEI378" s="3"/>
      <c r="KEJ378" s="3"/>
      <c r="KEK378" s="3"/>
      <c r="KEL378" s="3"/>
      <c r="KEM378" s="3"/>
      <c r="KEN378" s="3"/>
      <c r="KEO378" s="3"/>
      <c r="KEP378" s="3"/>
      <c r="KEQ378" s="3"/>
      <c r="KER378" s="3"/>
      <c r="KES378" s="3"/>
      <c r="KET378" s="3"/>
      <c r="KEU378" s="3"/>
      <c r="KEV378" s="3"/>
      <c r="KEW378" s="3"/>
      <c r="KEX378" s="3"/>
      <c r="KEY378" s="3"/>
      <c r="KEZ378" s="3"/>
      <c r="KFA378" s="3"/>
      <c r="KFB378" s="3"/>
      <c r="KFC378" s="3"/>
      <c r="KFD378" s="3"/>
      <c r="KFE378" s="3"/>
      <c r="KFF378" s="3"/>
      <c r="KFG378" s="3"/>
      <c r="KFH378" s="3"/>
      <c r="KFI378" s="3"/>
      <c r="KFJ378" s="3"/>
      <c r="KFK378" s="3"/>
      <c r="KFL378" s="3"/>
      <c r="KFM378" s="3"/>
      <c r="KFN378" s="3"/>
      <c r="KFO378" s="3"/>
      <c r="KFP378" s="3"/>
      <c r="KFQ378" s="3"/>
      <c r="KFR378" s="3"/>
      <c r="KFS378" s="3"/>
      <c r="KFT378" s="3"/>
      <c r="KFU378" s="3"/>
      <c r="KFV378" s="3"/>
      <c r="KFW378" s="3"/>
      <c r="KFX378" s="3"/>
      <c r="KFY378" s="3"/>
      <c r="KFZ378" s="3"/>
      <c r="KGA378" s="3"/>
      <c r="KGB378" s="3"/>
      <c r="KGC378" s="3"/>
      <c r="KGD378" s="3"/>
      <c r="KGE378" s="3"/>
      <c r="KGF378" s="3"/>
      <c r="KGG378" s="3"/>
      <c r="KGH378" s="3"/>
      <c r="KGI378" s="3"/>
      <c r="KGJ378" s="3"/>
      <c r="KGK378" s="3"/>
      <c r="KGL378" s="3"/>
      <c r="KGM378" s="3"/>
      <c r="KGN378" s="3"/>
      <c r="KGO378" s="3"/>
      <c r="KGP378" s="3"/>
      <c r="KGQ378" s="3"/>
      <c r="KGR378" s="3"/>
      <c r="KGS378" s="3"/>
      <c r="KGT378" s="3"/>
      <c r="KGU378" s="3"/>
      <c r="KGV378" s="3"/>
      <c r="KGW378" s="3"/>
      <c r="KGX378" s="3"/>
      <c r="KGY378" s="3"/>
      <c r="KGZ378" s="3"/>
      <c r="KHA378" s="3"/>
      <c r="KHB378" s="3"/>
      <c r="KHC378" s="3"/>
      <c r="KHD378" s="3"/>
      <c r="KHE378" s="3"/>
      <c r="KHF378" s="3"/>
      <c r="KHG378" s="3"/>
      <c r="KHH378" s="3"/>
      <c r="KHI378" s="3"/>
      <c r="KHJ378" s="3"/>
      <c r="KHK378" s="3"/>
      <c r="KHL378" s="3"/>
      <c r="KHM378" s="3"/>
      <c r="KHN378" s="3"/>
      <c r="KHO378" s="3"/>
      <c r="KHP378" s="3"/>
      <c r="KHQ378" s="3"/>
      <c r="KHR378" s="3"/>
      <c r="KHS378" s="3"/>
      <c r="KHT378" s="3"/>
      <c r="KHU378" s="3"/>
      <c r="KHV378" s="3"/>
      <c r="KHW378" s="3"/>
      <c r="KHX378" s="3"/>
      <c r="KHY378" s="3"/>
      <c r="KHZ378" s="3"/>
      <c r="KIA378" s="3"/>
      <c r="KIB378" s="3"/>
      <c r="KIC378" s="3"/>
      <c r="KID378" s="3"/>
      <c r="KIE378" s="3"/>
      <c r="KIF378" s="3"/>
      <c r="KIG378" s="3"/>
      <c r="KIH378" s="3"/>
      <c r="KII378" s="3"/>
      <c r="KIJ378" s="3"/>
      <c r="KIK378" s="3"/>
      <c r="KIL378" s="3"/>
      <c r="KIM378" s="3"/>
      <c r="KIN378" s="3"/>
      <c r="KIO378" s="3"/>
      <c r="KIP378" s="3"/>
      <c r="KIQ378" s="3"/>
      <c r="KIR378" s="3"/>
      <c r="KIS378" s="3"/>
      <c r="KIT378" s="3"/>
      <c r="KIU378" s="3"/>
      <c r="KIV378" s="3"/>
      <c r="KIW378" s="3"/>
      <c r="KIX378" s="3"/>
      <c r="KIY378" s="3"/>
      <c r="KIZ378" s="3"/>
      <c r="KJA378" s="3"/>
      <c r="KJB378" s="3"/>
      <c r="KJC378" s="3"/>
      <c r="KJD378" s="3"/>
      <c r="KJE378" s="3"/>
      <c r="KJF378" s="3"/>
      <c r="KJG378" s="3"/>
      <c r="KJH378" s="3"/>
      <c r="KJI378" s="3"/>
      <c r="KJJ378" s="3"/>
      <c r="KJK378" s="3"/>
      <c r="KJL378" s="3"/>
      <c r="KJM378" s="3"/>
      <c r="KJN378" s="3"/>
      <c r="KJO378" s="3"/>
      <c r="KJP378" s="3"/>
      <c r="KJQ378" s="3"/>
      <c r="KJR378" s="3"/>
      <c r="KJS378" s="3"/>
      <c r="KJT378" s="3"/>
      <c r="KJU378" s="3"/>
      <c r="KJV378" s="3"/>
      <c r="KJW378" s="3"/>
      <c r="KJX378" s="3"/>
      <c r="KJY378" s="3"/>
      <c r="KJZ378" s="3"/>
      <c r="KKA378" s="3"/>
      <c r="KKB378" s="3"/>
      <c r="KKC378" s="3"/>
      <c r="KKD378" s="3"/>
      <c r="KKE378" s="3"/>
      <c r="KKF378" s="3"/>
      <c r="KKG378" s="3"/>
      <c r="KKH378" s="3"/>
      <c r="KKI378" s="3"/>
      <c r="KKJ378" s="3"/>
      <c r="KKK378" s="3"/>
      <c r="KKL378" s="3"/>
      <c r="KKM378" s="3"/>
      <c r="KKN378" s="3"/>
      <c r="KKO378" s="3"/>
      <c r="KKP378" s="3"/>
      <c r="KKQ378" s="3"/>
      <c r="KKR378" s="3"/>
      <c r="KKS378" s="3"/>
      <c r="KKT378" s="3"/>
      <c r="KKU378" s="3"/>
      <c r="KKV378" s="3"/>
      <c r="KKW378" s="3"/>
      <c r="KKX378" s="3"/>
      <c r="KKY378" s="3"/>
      <c r="KKZ378" s="3"/>
      <c r="KLA378" s="3"/>
      <c r="KLB378" s="3"/>
      <c r="KLC378" s="3"/>
      <c r="KLD378" s="3"/>
      <c r="KLE378" s="3"/>
      <c r="KLF378" s="3"/>
      <c r="KLG378" s="3"/>
      <c r="KLH378" s="3"/>
      <c r="KLI378" s="3"/>
      <c r="KLJ378" s="3"/>
      <c r="KLK378" s="3"/>
      <c r="KLL378" s="3"/>
      <c r="KLM378" s="3"/>
      <c r="KLN378" s="3"/>
      <c r="KLO378" s="3"/>
      <c r="KLP378" s="3"/>
      <c r="KLQ378" s="3"/>
      <c r="KLR378" s="3"/>
      <c r="KLS378" s="3"/>
      <c r="KLT378" s="3"/>
      <c r="KLU378" s="3"/>
      <c r="KLV378" s="3"/>
      <c r="KLW378" s="3"/>
      <c r="KLX378" s="3"/>
      <c r="KLY378" s="3"/>
      <c r="KLZ378" s="3"/>
      <c r="KMA378" s="3"/>
      <c r="KMB378" s="3"/>
      <c r="KMC378" s="3"/>
      <c r="KMD378" s="3"/>
      <c r="KME378" s="3"/>
      <c r="KMF378" s="3"/>
      <c r="KMG378" s="3"/>
      <c r="KMH378" s="3"/>
      <c r="KMI378" s="3"/>
      <c r="KMJ378" s="3"/>
      <c r="KMK378" s="3"/>
      <c r="KML378" s="3"/>
      <c r="KMM378" s="3"/>
      <c r="KMN378" s="3"/>
      <c r="KMO378" s="3"/>
      <c r="KMP378" s="3"/>
      <c r="KMQ378" s="3"/>
      <c r="KMR378" s="3"/>
      <c r="KMS378" s="3"/>
      <c r="KMT378" s="3"/>
      <c r="KMU378" s="3"/>
      <c r="KMV378" s="3"/>
      <c r="KMW378" s="3"/>
      <c r="KMX378" s="3"/>
      <c r="KMY378" s="3"/>
      <c r="KMZ378" s="3"/>
      <c r="KNA378" s="3"/>
      <c r="KNB378" s="3"/>
      <c r="KNC378" s="3"/>
      <c r="KND378" s="3"/>
      <c r="KNE378" s="3"/>
      <c r="KNF378" s="3"/>
      <c r="KNG378" s="3"/>
      <c r="KNH378" s="3"/>
      <c r="KNI378" s="3"/>
      <c r="KNJ378" s="3"/>
      <c r="KNK378" s="3"/>
      <c r="KNL378" s="3"/>
      <c r="KNM378" s="3"/>
      <c r="KNN378" s="3"/>
      <c r="KNO378" s="3"/>
      <c r="KNP378" s="3"/>
      <c r="KNQ378" s="3"/>
      <c r="KNR378" s="3"/>
      <c r="KNS378" s="3"/>
      <c r="KNT378" s="3"/>
      <c r="KNU378" s="3"/>
      <c r="KNV378" s="3"/>
      <c r="KNW378" s="3"/>
      <c r="KNX378" s="3"/>
      <c r="KNY378" s="3"/>
      <c r="KNZ378" s="3"/>
      <c r="KOA378" s="3"/>
      <c r="KOB378" s="3"/>
      <c r="KOC378" s="3"/>
      <c r="KOD378" s="3"/>
      <c r="KOE378" s="3"/>
      <c r="KOF378" s="3"/>
      <c r="KOG378" s="3"/>
      <c r="KOH378" s="3"/>
      <c r="KOI378" s="3"/>
      <c r="KOJ378" s="3"/>
      <c r="KOK378" s="3"/>
      <c r="KOL378" s="3"/>
      <c r="KOM378" s="3"/>
      <c r="KON378" s="3"/>
      <c r="KOO378" s="3"/>
      <c r="KOP378" s="3"/>
      <c r="KOQ378" s="3"/>
      <c r="KOR378" s="3"/>
      <c r="KOS378" s="3"/>
      <c r="KOT378" s="3"/>
      <c r="KOU378" s="3"/>
      <c r="KOV378" s="3"/>
      <c r="KOW378" s="3"/>
      <c r="KOX378" s="3"/>
      <c r="KOY378" s="3"/>
      <c r="KOZ378" s="3"/>
      <c r="KPA378" s="3"/>
      <c r="KPB378" s="3"/>
      <c r="KPC378" s="3"/>
      <c r="KPD378" s="3"/>
      <c r="KPE378" s="3"/>
      <c r="KPF378" s="3"/>
      <c r="KPG378" s="3"/>
      <c r="KPH378" s="3"/>
      <c r="KPI378" s="3"/>
      <c r="KPJ378" s="3"/>
      <c r="KPK378" s="3"/>
      <c r="KPL378" s="3"/>
      <c r="KPM378" s="3"/>
      <c r="KPN378" s="3"/>
      <c r="KPO378" s="3"/>
      <c r="KPP378" s="3"/>
      <c r="KPQ378" s="3"/>
      <c r="KPR378" s="3"/>
      <c r="KPS378" s="3"/>
      <c r="KPT378" s="3"/>
      <c r="KPU378" s="3"/>
      <c r="KPV378" s="3"/>
      <c r="KPW378" s="3"/>
      <c r="KPX378" s="3"/>
      <c r="KPY378" s="3"/>
      <c r="KPZ378" s="3"/>
      <c r="KQA378" s="3"/>
      <c r="KQB378" s="3"/>
      <c r="KQC378" s="3"/>
      <c r="KQD378" s="3"/>
      <c r="KQE378" s="3"/>
      <c r="KQF378" s="3"/>
      <c r="KQG378" s="3"/>
      <c r="KQH378" s="3"/>
      <c r="KQI378" s="3"/>
      <c r="KQJ378" s="3"/>
      <c r="KQK378" s="3"/>
      <c r="KQL378" s="3"/>
      <c r="KQM378" s="3"/>
      <c r="KQN378" s="3"/>
      <c r="KQO378" s="3"/>
      <c r="KQP378" s="3"/>
      <c r="KQQ378" s="3"/>
      <c r="KQR378" s="3"/>
      <c r="KQS378" s="3"/>
      <c r="KQT378" s="3"/>
      <c r="KQU378" s="3"/>
      <c r="KQV378" s="3"/>
      <c r="KQW378" s="3"/>
      <c r="KQX378" s="3"/>
      <c r="KQY378" s="3"/>
      <c r="KQZ378" s="3"/>
      <c r="KRA378" s="3"/>
      <c r="KRB378" s="3"/>
      <c r="KRC378" s="3"/>
      <c r="KRD378" s="3"/>
      <c r="KRE378" s="3"/>
      <c r="KRF378" s="3"/>
      <c r="KRG378" s="3"/>
      <c r="KRH378" s="3"/>
      <c r="KRI378" s="3"/>
      <c r="KRJ378" s="3"/>
      <c r="KRK378" s="3"/>
      <c r="KRL378" s="3"/>
      <c r="KRM378" s="3"/>
      <c r="KRN378" s="3"/>
      <c r="KRO378" s="3"/>
      <c r="KRP378" s="3"/>
      <c r="KRQ378" s="3"/>
      <c r="KRR378" s="3"/>
      <c r="KRS378" s="3"/>
      <c r="KRT378" s="3"/>
      <c r="KRU378" s="3"/>
      <c r="KRV378" s="3"/>
      <c r="KRW378" s="3"/>
      <c r="KRX378" s="3"/>
      <c r="KRY378" s="3"/>
      <c r="KRZ378" s="3"/>
      <c r="KSA378" s="3"/>
      <c r="KSB378" s="3"/>
      <c r="KSC378" s="3"/>
      <c r="KSD378" s="3"/>
      <c r="KSE378" s="3"/>
      <c r="KSF378" s="3"/>
      <c r="KSG378" s="3"/>
      <c r="KSH378" s="3"/>
      <c r="KSI378" s="3"/>
      <c r="KSJ378" s="3"/>
      <c r="KSK378" s="3"/>
      <c r="KSL378" s="3"/>
      <c r="KSM378" s="3"/>
      <c r="KSN378" s="3"/>
      <c r="KSO378" s="3"/>
      <c r="KSP378" s="3"/>
      <c r="KSQ378" s="3"/>
      <c r="KSR378" s="3"/>
      <c r="KSS378" s="3"/>
      <c r="KST378" s="3"/>
      <c r="KSU378" s="3"/>
      <c r="KSV378" s="3"/>
      <c r="KSW378" s="3"/>
      <c r="KSX378" s="3"/>
      <c r="KSY378" s="3"/>
      <c r="KSZ378" s="3"/>
      <c r="KTA378" s="3"/>
      <c r="KTB378" s="3"/>
      <c r="KTC378" s="3"/>
      <c r="KTD378" s="3"/>
      <c r="KTE378" s="3"/>
      <c r="KTF378" s="3"/>
      <c r="KTG378" s="3"/>
      <c r="KTH378" s="3"/>
      <c r="KTI378" s="3"/>
      <c r="KTJ378" s="3"/>
      <c r="KTK378" s="3"/>
      <c r="KTL378" s="3"/>
      <c r="KTM378" s="3"/>
      <c r="KTN378" s="3"/>
      <c r="KTO378" s="3"/>
      <c r="KTP378" s="3"/>
      <c r="KTQ378" s="3"/>
      <c r="KTR378" s="3"/>
      <c r="KTS378" s="3"/>
      <c r="KTT378" s="3"/>
      <c r="KTU378" s="3"/>
      <c r="KTV378" s="3"/>
      <c r="KTW378" s="3"/>
      <c r="KTX378" s="3"/>
      <c r="KTY378" s="3"/>
      <c r="KTZ378" s="3"/>
      <c r="KUA378" s="3"/>
      <c r="KUB378" s="3"/>
      <c r="KUC378" s="3"/>
      <c r="KUD378" s="3"/>
      <c r="KUE378" s="3"/>
      <c r="KUF378" s="3"/>
      <c r="KUG378" s="3"/>
      <c r="KUH378" s="3"/>
      <c r="KUI378" s="3"/>
      <c r="KUJ378" s="3"/>
      <c r="KUK378" s="3"/>
      <c r="KUL378" s="3"/>
      <c r="KUM378" s="3"/>
      <c r="KUN378" s="3"/>
      <c r="KUO378" s="3"/>
      <c r="KUP378" s="3"/>
      <c r="KUQ378" s="3"/>
      <c r="KUR378" s="3"/>
      <c r="KUS378" s="3"/>
      <c r="KUT378" s="3"/>
      <c r="KUU378" s="3"/>
      <c r="KUV378" s="3"/>
      <c r="KUW378" s="3"/>
      <c r="KUX378" s="3"/>
      <c r="KUY378" s="3"/>
      <c r="KUZ378" s="3"/>
      <c r="KVA378" s="3"/>
      <c r="KVB378" s="3"/>
      <c r="KVC378" s="3"/>
      <c r="KVD378" s="3"/>
      <c r="KVE378" s="3"/>
      <c r="KVF378" s="3"/>
      <c r="KVG378" s="3"/>
      <c r="KVH378" s="3"/>
      <c r="KVI378" s="3"/>
      <c r="KVJ378" s="3"/>
      <c r="KVK378" s="3"/>
      <c r="KVL378" s="3"/>
      <c r="KVM378" s="3"/>
      <c r="KVN378" s="3"/>
      <c r="KVO378" s="3"/>
      <c r="KVP378" s="3"/>
      <c r="KVQ378" s="3"/>
      <c r="KVR378" s="3"/>
      <c r="KVS378" s="3"/>
      <c r="KVT378" s="3"/>
      <c r="KVU378" s="3"/>
      <c r="KVV378" s="3"/>
      <c r="KVW378" s="3"/>
      <c r="KVX378" s="3"/>
      <c r="KVY378" s="3"/>
      <c r="KVZ378" s="3"/>
      <c r="KWA378" s="3"/>
      <c r="KWB378" s="3"/>
      <c r="KWC378" s="3"/>
      <c r="KWD378" s="3"/>
      <c r="KWE378" s="3"/>
      <c r="KWF378" s="3"/>
      <c r="KWG378" s="3"/>
      <c r="KWH378" s="3"/>
      <c r="KWI378" s="3"/>
      <c r="KWJ378" s="3"/>
      <c r="KWK378" s="3"/>
      <c r="KWL378" s="3"/>
      <c r="KWM378" s="3"/>
      <c r="KWN378" s="3"/>
      <c r="KWO378" s="3"/>
      <c r="KWP378" s="3"/>
      <c r="KWQ378" s="3"/>
      <c r="KWR378" s="3"/>
      <c r="KWS378" s="3"/>
      <c r="KWT378" s="3"/>
      <c r="KWU378" s="3"/>
      <c r="KWV378" s="3"/>
      <c r="KWW378" s="3"/>
      <c r="KWX378" s="3"/>
      <c r="KWY378" s="3"/>
      <c r="KWZ378" s="3"/>
      <c r="KXA378" s="3"/>
      <c r="KXB378" s="3"/>
      <c r="KXC378" s="3"/>
      <c r="KXD378" s="3"/>
      <c r="KXE378" s="3"/>
      <c r="KXF378" s="3"/>
      <c r="KXG378" s="3"/>
      <c r="KXH378" s="3"/>
      <c r="KXI378" s="3"/>
      <c r="KXJ378" s="3"/>
      <c r="KXK378" s="3"/>
      <c r="KXL378" s="3"/>
      <c r="KXM378" s="3"/>
      <c r="KXN378" s="3"/>
      <c r="KXO378" s="3"/>
      <c r="KXP378" s="3"/>
      <c r="KXQ378" s="3"/>
      <c r="KXR378" s="3"/>
      <c r="KXS378" s="3"/>
      <c r="KXT378" s="3"/>
      <c r="KXU378" s="3"/>
      <c r="KXV378" s="3"/>
      <c r="KXW378" s="3"/>
      <c r="KXX378" s="3"/>
      <c r="KXY378" s="3"/>
      <c r="KXZ378" s="3"/>
      <c r="KYA378" s="3"/>
      <c r="KYB378" s="3"/>
      <c r="KYC378" s="3"/>
      <c r="KYD378" s="3"/>
      <c r="KYE378" s="3"/>
      <c r="KYF378" s="3"/>
      <c r="KYG378" s="3"/>
      <c r="KYH378" s="3"/>
      <c r="KYI378" s="3"/>
      <c r="KYJ378" s="3"/>
      <c r="KYK378" s="3"/>
      <c r="KYL378" s="3"/>
      <c r="KYM378" s="3"/>
      <c r="KYN378" s="3"/>
      <c r="KYO378" s="3"/>
      <c r="KYP378" s="3"/>
      <c r="KYQ378" s="3"/>
      <c r="KYR378" s="3"/>
      <c r="KYS378" s="3"/>
      <c r="KYT378" s="3"/>
      <c r="KYU378" s="3"/>
      <c r="KYV378" s="3"/>
      <c r="KYW378" s="3"/>
      <c r="KYX378" s="3"/>
      <c r="KYY378" s="3"/>
      <c r="KYZ378" s="3"/>
      <c r="KZA378" s="3"/>
      <c r="KZB378" s="3"/>
      <c r="KZC378" s="3"/>
      <c r="KZD378" s="3"/>
      <c r="KZE378" s="3"/>
      <c r="KZF378" s="3"/>
      <c r="KZG378" s="3"/>
      <c r="KZH378" s="3"/>
      <c r="KZI378" s="3"/>
      <c r="KZJ378" s="3"/>
      <c r="KZK378" s="3"/>
      <c r="KZL378" s="3"/>
      <c r="KZM378" s="3"/>
      <c r="KZN378" s="3"/>
      <c r="KZO378" s="3"/>
      <c r="KZP378" s="3"/>
      <c r="KZQ378" s="3"/>
      <c r="KZR378" s="3"/>
      <c r="KZS378" s="3"/>
      <c r="KZT378" s="3"/>
      <c r="KZU378" s="3"/>
      <c r="KZV378" s="3"/>
      <c r="KZW378" s="3"/>
      <c r="KZX378" s="3"/>
      <c r="KZY378" s="3"/>
      <c r="KZZ378" s="3"/>
      <c r="LAA378" s="3"/>
      <c r="LAB378" s="3"/>
      <c r="LAC378" s="3"/>
      <c r="LAD378" s="3"/>
      <c r="LAE378" s="3"/>
      <c r="LAF378" s="3"/>
      <c r="LAG378" s="3"/>
      <c r="LAH378" s="3"/>
      <c r="LAI378" s="3"/>
      <c r="LAJ378" s="3"/>
      <c r="LAK378" s="3"/>
      <c r="LAL378" s="3"/>
      <c r="LAM378" s="3"/>
      <c r="LAN378" s="3"/>
      <c r="LAO378" s="3"/>
      <c r="LAP378" s="3"/>
      <c r="LAQ378" s="3"/>
      <c r="LAR378" s="3"/>
      <c r="LAS378" s="3"/>
      <c r="LAT378" s="3"/>
      <c r="LAU378" s="3"/>
      <c r="LAV378" s="3"/>
      <c r="LAW378" s="3"/>
      <c r="LAX378" s="3"/>
      <c r="LAY378" s="3"/>
      <c r="LAZ378" s="3"/>
      <c r="LBA378" s="3"/>
      <c r="LBB378" s="3"/>
      <c r="LBC378" s="3"/>
      <c r="LBD378" s="3"/>
      <c r="LBE378" s="3"/>
      <c r="LBF378" s="3"/>
      <c r="LBG378" s="3"/>
      <c r="LBH378" s="3"/>
      <c r="LBI378" s="3"/>
      <c r="LBJ378" s="3"/>
      <c r="LBK378" s="3"/>
      <c r="LBL378" s="3"/>
      <c r="LBM378" s="3"/>
      <c r="LBN378" s="3"/>
      <c r="LBO378" s="3"/>
      <c r="LBP378" s="3"/>
      <c r="LBQ378" s="3"/>
      <c r="LBR378" s="3"/>
      <c r="LBS378" s="3"/>
      <c r="LBT378" s="3"/>
      <c r="LBU378" s="3"/>
      <c r="LBV378" s="3"/>
      <c r="LBW378" s="3"/>
      <c r="LBX378" s="3"/>
      <c r="LBY378" s="3"/>
      <c r="LBZ378" s="3"/>
      <c r="LCA378" s="3"/>
      <c r="LCB378" s="3"/>
      <c r="LCC378" s="3"/>
      <c r="LCD378" s="3"/>
      <c r="LCE378" s="3"/>
      <c r="LCF378" s="3"/>
      <c r="LCG378" s="3"/>
      <c r="LCH378" s="3"/>
      <c r="LCI378" s="3"/>
      <c r="LCJ378" s="3"/>
      <c r="LCK378" s="3"/>
      <c r="LCL378" s="3"/>
      <c r="LCM378" s="3"/>
      <c r="LCN378" s="3"/>
      <c r="LCO378" s="3"/>
      <c r="LCP378" s="3"/>
      <c r="LCQ378" s="3"/>
      <c r="LCR378" s="3"/>
      <c r="LCS378" s="3"/>
      <c r="LCT378" s="3"/>
      <c r="LCU378" s="3"/>
      <c r="LCV378" s="3"/>
      <c r="LCW378" s="3"/>
      <c r="LCX378" s="3"/>
      <c r="LCY378" s="3"/>
      <c r="LCZ378" s="3"/>
      <c r="LDA378" s="3"/>
      <c r="LDB378" s="3"/>
      <c r="LDC378" s="3"/>
      <c r="LDD378" s="3"/>
      <c r="LDE378" s="3"/>
      <c r="LDF378" s="3"/>
      <c r="LDG378" s="3"/>
      <c r="LDH378" s="3"/>
      <c r="LDI378" s="3"/>
      <c r="LDJ378" s="3"/>
      <c r="LDK378" s="3"/>
      <c r="LDL378" s="3"/>
      <c r="LDM378" s="3"/>
      <c r="LDN378" s="3"/>
      <c r="LDO378" s="3"/>
      <c r="LDP378" s="3"/>
      <c r="LDQ378" s="3"/>
      <c r="LDR378" s="3"/>
      <c r="LDS378" s="3"/>
      <c r="LDT378" s="3"/>
      <c r="LDU378" s="3"/>
      <c r="LDV378" s="3"/>
      <c r="LDW378" s="3"/>
      <c r="LDX378" s="3"/>
      <c r="LDY378" s="3"/>
      <c r="LDZ378" s="3"/>
      <c r="LEA378" s="3"/>
      <c r="LEB378" s="3"/>
      <c r="LEC378" s="3"/>
      <c r="LED378" s="3"/>
      <c r="LEE378" s="3"/>
      <c r="LEF378" s="3"/>
      <c r="LEG378" s="3"/>
      <c r="LEH378" s="3"/>
      <c r="LEI378" s="3"/>
      <c r="LEJ378" s="3"/>
      <c r="LEK378" s="3"/>
      <c r="LEL378" s="3"/>
      <c r="LEM378" s="3"/>
      <c r="LEN378" s="3"/>
      <c r="LEO378" s="3"/>
      <c r="LEP378" s="3"/>
      <c r="LEQ378" s="3"/>
      <c r="LER378" s="3"/>
      <c r="LES378" s="3"/>
      <c r="LET378" s="3"/>
      <c r="LEU378" s="3"/>
      <c r="LEV378" s="3"/>
      <c r="LEW378" s="3"/>
      <c r="LEX378" s="3"/>
      <c r="LEY378" s="3"/>
      <c r="LEZ378" s="3"/>
      <c r="LFA378" s="3"/>
      <c r="LFB378" s="3"/>
      <c r="LFC378" s="3"/>
      <c r="LFD378" s="3"/>
      <c r="LFE378" s="3"/>
      <c r="LFF378" s="3"/>
      <c r="LFG378" s="3"/>
      <c r="LFH378" s="3"/>
      <c r="LFI378" s="3"/>
      <c r="LFJ378" s="3"/>
      <c r="LFK378" s="3"/>
      <c r="LFL378" s="3"/>
      <c r="LFM378" s="3"/>
      <c r="LFN378" s="3"/>
      <c r="LFO378" s="3"/>
      <c r="LFP378" s="3"/>
      <c r="LFQ378" s="3"/>
      <c r="LFR378" s="3"/>
      <c r="LFS378" s="3"/>
      <c r="LFT378" s="3"/>
      <c r="LFU378" s="3"/>
      <c r="LFV378" s="3"/>
      <c r="LFW378" s="3"/>
      <c r="LFX378" s="3"/>
      <c r="LFY378" s="3"/>
      <c r="LFZ378" s="3"/>
      <c r="LGA378" s="3"/>
      <c r="LGB378" s="3"/>
      <c r="LGC378" s="3"/>
      <c r="LGD378" s="3"/>
      <c r="LGE378" s="3"/>
      <c r="LGF378" s="3"/>
      <c r="LGG378" s="3"/>
      <c r="LGH378" s="3"/>
      <c r="LGI378" s="3"/>
      <c r="LGJ378" s="3"/>
      <c r="LGK378" s="3"/>
      <c r="LGL378" s="3"/>
      <c r="LGM378" s="3"/>
      <c r="LGN378" s="3"/>
      <c r="LGO378" s="3"/>
      <c r="LGP378" s="3"/>
      <c r="LGQ378" s="3"/>
      <c r="LGR378" s="3"/>
      <c r="LGS378" s="3"/>
      <c r="LGT378" s="3"/>
      <c r="LGU378" s="3"/>
      <c r="LGV378" s="3"/>
      <c r="LGW378" s="3"/>
      <c r="LGX378" s="3"/>
      <c r="LGY378" s="3"/>
      <c r="LGZ378" s="3"/>
      <c r="LHA378" s="3"/>
      <c r="LHB378" s="3"/>
      <c r="LHC378" s="3"/>
      <c r="LHD378" s="3"/>
      <c r="LHE378" s="3"/>
      <c r="LHF378" s="3"/>
      <c r="LHG378" s="3"/>
      <c r="LHH378" s="3"/>
      <c r="LHI378" s="3"/>
      <c r="LHJ378" s="3"/>
      <c r="LHK378" s="3"/>
      <c r="LHL378" s="3"/>
      <c r="LHM378" s="3"/>
      <c r="LHN378" s="3"/>
      <c r="LHO378" s="3"/>
      <c r="LHP378" s="3"/>
      <c r="LHQ378" s="3"/>
      <c r="LHR378" s="3"/>
      <c r="LHS378" s="3"/>
      <c r="LHT378" s="3"/>
      <c r="LHU378" s="3"/>
      <c r="LHV378" s="3"/>
      <c r="LHW378" s="3"/>
      <c r="LHX378" s="3"/>
      <c r="LHY378" s="3"/>
      <c r="LHZ378" s="3"/>
      <c r="LIA378" s="3"/>
      <c r="LIB378" s="3"/>
      <c r="LIC378" s="3"/>
      <c r="LID378" s="3"/>
      <c r="LIE378" s="3"/>
      <c r="LIF378" s="3"/>
      <c r="LIG378" s="3"/>
      <c r="LIH378" s="3"/>
      <c r="LII378" s="3"/>
      <c r="LIJ378" s="3"/>
      <c r="LIK378" s="3"/>
      <c r="LIL378" s="3"/>
      <c r="LIM378" s="3"/>
      <c r="LIN378" s="3"/>
      <c r="LIO378" s="3"/>
      <c r="LIP378" s="3"/>
      <c r="LIQ378" s="3"/>
      <c r="LIR378" s="3"/>
      <c r="LIS378" s="3"/>
      <c r="LIT378" s="3"/>
      <c r="LIU378" s="3"/>
      <c r="LIV378" s="3"/>
      <c r="LIW378" s="3"/>
      <c r="LIX378" s="3"/>
      <c r="LIY378" s="3"/>
      <c r="LIZ378" s="3"/>
      <c r="LJA378" s="3"/>
      <c r="LJB378" s="3"/>
      <c r="LJC378" s="3"/>
      <c r="LJD378" s="3"/>
      <c r="LJE378" s="3"/>
      <c r="LJF378" s="3"/>
      <c r="LJG378" s="3"/>
      <c r="LJH378" s="3"/>
      <c r="LJI378" s="3"/>
      <c r="LJJ378" s="3"/>
      <c r="LJK378" s="3"/>
      <c r="LJL378" s="3"/>
      <c r="LJM378" s="3"/>
      <c r="LJN378" s="3"/>
      <c r="LJO378" s="3"/>
      <c r="LJP378" s="3"/>
      <c r="LJQ378" s="3"/>
      <c r="LJR378" s="3"/>
      <c r="LJS378" s="3"/>
      <c r="LJT378" s="3"/>
      <c r="LJU378" s="3"/>
      <c r="LJV378" s="3"/>
      <c r="LJW378" s="3"/>
      <c r="LJX378" s="3"/>
      <c r="LJY378" s="3"/>
      <c r="LJZ378" s="3"/>
      <c r="LKA378" s="3"/>
      <c r="LKB378" s="3"/>
      <c r="LKC378" s="3"/>
      <c r="LKD378" s="3"/>
      <c r="LKE378" s="3"/>
      <c r="LKF378" s="3"/>
      <c r="LKG378" s="3"/>
      <c r="LKH378" s="3"/>
      <c r="LKI378" s="3"/>
      <c r="LKJ378" s="3"/>
      <c r="LKK378" s="3"/>
      <c r="LKL378" s="3"/>
      <c r="LKM378" s="3"/>
      <c r="LKN378" s="3"/>
      <c r="LKO378" s="3"/>
      <c r="LKP378" s="3"/>
      <c r="LKQ378" s="3"/>
      <c r="LKR378" s="3"/>
      <c r="LKS378" s="3"/>
      <c r="LKT378" s="3"/>
      <c r="LKU378" s="3"/>
      <c r="LKV378" s="3"/>
      <c r="LKW378" s="3"/>
      <c r="LKX378" s="3"/>
      <c r="LKY378" s="3"/>
      <c r="LKZ378" s="3"/>
      <c r="LLA378" s="3"/>
      <c r="LLB378" s="3"/>
      <c r="LLC378" s="3"/>
      <c r="LLD378" s="3"/>
      <c r="LLE378" s="3"/>
      <c r="LLF378" s="3"/>
      <c r="LLG378" s="3"/>
      <c r="LLH378" s="3"/>
      <c r="LLI378" s="3"/>
      <c r="LLJ378" s="3"/>
      <c r="LLK378" s="3"/>
      <c r="LLL378" s="3"/>
      <c r="LLM378" s="3"/>
      <c r="LLN378" s="3"/>
      <c r="LLO378" s="3"/>
      <c r="LLP378" s="3"/>
      <c r="LLQ378" s="3"/>
      <c r="LLR378" s="3"/>
      <c r="LLS378" s="3"/>
      <c r="LLT378" s="3"/>
      <c r="LLU378" s="3"/>
      <c r="LLV378" s="3"/>
      <c r="LLW378" s="3"/>
      <c r="LLX378" s="3"/>
      <c r="LLY378" s="3"/>
      <c r="LLZ378" s="3"/>
      <c r="LMA378" s="3"/>
      <c r="LMB378" s="3"/>
      <c r="LMC378" s="3"/>
      <c r="LMD378" s="3"/>
      <c r="LME378" s="3"/>
      <c r="LMF378" s="3"/>
      <c r="LMG378" s="3"/>
      <c r="LMH378" s="3"/>
      <c r="LMI378" s="3"/>
      <c r="LMJ378" s="3"/>
      <c r="LMK378" s="3"/>
      <c r="LML378" s="3"/>
      <c r="LMM378" s="3"/>
      <c r="LMN378" s="3"/>
      <c r="LMO378" s="3"/>
      <c r="LMP378" s="3"/>
      <c r="LMQ378" s="3"/>
      <c r="LMR378" s="3"/>
      <c r="LMS378" s="3"/>
      <c r="LMT378" s="3"/>
      <c r="LMU378" s="3"/>
      <c r="LMV378" s="3"/>
      <c r="LMW378" s="3"/>
      <c r="LMX378" s="3"/>
      <c r="LMY378" s="3"/>
      <c r="LMZ378" s="3"/>
      <c r="LNA378" s="3"/>
      <c r="LNB378" s="3"/>
      <c r="LNC378" s="3"/>
      <c r="LND378" s="3"/>
      <c r="LNE378" s="3"/>
      <c r="LNF378" s="3"/>
      <c r="LNG378" s="3"/>
      <c r="LNH378" s="3"/>
      <c r="LNI378" s="3"/>
      <c r="LNJ378" s="3"/>
      <c r="LNK378" s="3"/>
      <c r="LNL378" s="3"/>
      <c r="LNM378" s="3"/>
      <c r="LNN378" s="3"/>
      <c r="LNO378" s="3"/>
      <c r="LNP378" s="3"/>
      <c r="LNQ378" s="3"/>
      <c r="LNR378" s="3"/>
      <c r="LNS378" s="3"/>
      <c r="LNT378" s="3"/>
      <c r="LNU378" s="3"/>
      <c r="LNV378" s="3"/>
      <c r="LNW378" s="3"/>
      <c r="LNX378" s="3"/>
      <c r="LNY378" s="3"/>
      <c r="LNZ378" s="3"/>
      <c r="LOA378" s="3"/>
      <c r="LOB378" s="3"/>
      <c r="LOC378" s="3"/>
      <c r="LOD378" s="3"/>
      <c r="LOE378" s="3"/>
      <c r="LOF378" s="3"/>
      <c r="LOG378" s="3"/>
      <c r="LOH378" s="3"/>
      <c r="LOI378" s="3"/>
      <c r="LOJ378" s="3"/>
      <c r="LOK378" s="3"/>
      <c r="LOL378" s="3"/>
      <c r="LOM378" s="3"/>
      <c r="LON378" s="3"/>
      <c r="LOO378" s="3"/>
      <c r="LOP378" s="3"/>
      <c r="LOQ378" s="3"/>
      <c r="LOR378" s="3"/>
      <c r="LOS378" s="3"/>
      <c r="LOT378" s="3"/>
      <c r="LOU378" s="3"/>
      <c r="LOV378" s="3"/>
      <c r="LOW378" s="3"/>
      <c r="LOX378" s="3"/>
      <c r="LOY378" s="3"/>
      <c r="LOZ378" s="3"/>
      <c r="LPA378" s="3"/>
      <c r="LPB378" s="3"/>
      <c r="LPC378" s="3"/>
      <c r="LPD378" s="3"/>
      <c r="LPE378" s="3"/>
      <c r="LPF378" s="3"/>
      <c r="LPG378" s="3"/>
      <c r="LPH378" s="3"/>
      <c r="LPI378" s="3"/>
      <c r="LPJ378" s="3"/>
      <c r="LPK378" s="3"/>
      <c r="LPL378" s="3"/>
      <c r="LPM378" s="3"/>
      <c r="LPN378" s="3"/>
      <c r="LPO378" s="3"/>
      <c r="LPP378" s="3"/>
      <c r="LPQ378" s="3"/>
      <c r="LPR378" s="3"/>
      <c r="LPS378" s="3"/>
      <c r="LPT378" s="3"/>
      <c r="LPU378" s="3"/>
      <c r="LPV378" s="3"/>
      <c r="LPW378" s="3"/>
      <c r="LPX378" s="3"/>
      <c r="LPY378" s="3"/>
      <c r="LPZ378" s="3"/>
      <c r="LQA378" s="3"/>
      <c r="LQB378" s="3"/>
      <c r="LQC378" s="3"/>
      <c r="LQD378" s="3"/>
      <c r="LQE378" s="3"/>
      <c r="LQF378" s="3"/>
      <c r="LQG378" s="3"/>
      <c r="LQH378" s="3"/>
      <c r="LQI378" s="3"/>
      <c r="LQJ378" s="3"/>
      <c r="LQK378" s="3"/>
      <c r="LQL378" s="3"/>
      <c r="LQM378" s="3"/>
      <c r="LQN378" s="3"/>
      <c r="LQO378" s="3"/>
      <c r="LQP378" s="3"/>
      <c r="LQQ378" s="3"/>
      <c r="LQR378" s="3"/>
      <c r="LQS378" s="3"/>
      <c r="LQT378" s="3"/>
      <c r="LQU378" s="3"/>
      <c r="LQV378" s="3"/>
      <c r="LQW378" s="3"/>
      <c r="LQX378" s="3"/>
      <c r="LQY378" s="3"/>
      <c r="LQZ378" s="3"/>
      <c r="LRA378" s="3"/>
      <c r="LRB378" s="3"/>
      <c r="LRC378" s="3"/>
      <c r="LRD378" s="3"/>
      <c r="LRE378" s="3"/>
      <c r="LRF378" s="3"/>
      <c r="LRG378" s="3"/>
      <c r="LRH378" s="3"/>
      <c r="LRI378" s="3"/>
      <c r="LRJ378" s="3"/>
      <c r="LRK378" s="3"/>
      <c r="LRL378" s="3"/>
      <c r="LRM378" s="3"/>
      <c r="LRN378" s="3"/>
      <c r="LRO378" s="3"/>
      <c r="LRP378" s="3"/>
      <c r="LRQ378" s="3"/>
      <c r="LRR378" s="3"/>
      <c r="LRS378" s="3"/>
      <c r="LRT378" s="3"/>
      <c r="LRU378" s="3"/>
      <c r="LRV378" s="3"/>
      <c r="LRW378" s="3"/>
      <c r="LRX378" s="3"/>
      <c r="LRY378" s="3"/>
      <c r="LRZ378" s="3"/>
      <c r="LSA378" s="3"/>
      <c r="LSB378" s="3"/>
      <c r="LSC378" s="3"/>
      <c r="LSD378" s="3"/>
      <c r="LSE378" s="3"/>
      <c r="LSF378" s="3"/>
      <c r="LSG378" s="3"/>
      <c r="LSH378" s="3"/>
      <c r="LSI378" s="3"/>
      <c r="LSJ378" s="3"/>
      <c r="LSK378" s="3"/>
      <c r="LSL378" s="3"/>
      <c r="LSM378" s="3"/>
      <c r="LSN378" s="3"/>
      <c r="LSO378" s="3"/>
      <c r="LSP378" s="3"/>
      <c r="LSQ378" s="3"/>
      <c r="LSR378" s="3"/>
      <c r="LSS378" s="3"/>
      <c r="LST378" s="3"/>
      <c r="LSU378" s="3"/>
      <c r="LSV378" s="3"/>
      <c r="LSW378" s="3"/>
      <c r="LSX378" s="3"/>
      <c r="LSY378" s="3"/>
      <c r="LSZ378" s="3"/>
      <c r="LTA378" s="3"/>
      <c r="LTB378" s="3"/>
      <c r="LTC378" s="3"/>
      <c r="LTD378" s="3"/>
      <c r="LTE378" s="3"/>
      <c r="LTF378" s="3"/>
      <c r="LTG378" s="3"/>
      <c r="LTH378" s="3"/>
      <c r="LTI378" s="3"/>
      <c r="LTJ378" s="3"/>
      <c r="LTK378" s="3"/>
      <c r="LTL378" s="3"/>
      <c r="LTM378" s="3"/>
      <c r="LTN378" s="3"/>
      <c r="LTO378" s="3"/>
      <c r="LTP378" s="3"/>
      <c r="LTQ378" s="3"/>
      <c r="LTR378" s="3"/>
      <c r="LTS378" s="3"/>
      <c r="LTT378" s="3"/>
      <c r="LTU378" s="3"/>
      <c r="LTV378" s="3"/>
      <c r="LTW378" s="3"/>
      <c r="LTX378" s="3"/>
      <c r="LTY378" s="3"/>
      <c r="LTZ378" s="3"/>
      <c r="LUA378" s="3"/>
      <c r="LUB378" s="3"/>
      <c r="LUC378" s="3"/>
      <c r="LUD378" s="3"/>
      <c r="LUE378" s="3"/>
      <c r="LUF378" s="3"/>
      <c r="LUG378" s="3"/>
      <c r="LUH378" s="3"/>
      <c r="LUI378" s="3"/>
      <c r="LUJ378" s="3"/>
      <c r="LUK378" s="3"/>
      <c r="LUL378" s="3"/>
      <c r="LUM378" s="3"/>
      <c r="LUN378" s="3"/>
      <c r="LUO378" s="3"/>
      <c r="LUP378" s="3"/>
      <c r="LUQ378" s="3"/>
      <c r="LUR378" s="3"/>
      <c r="LUS378" s="3"/>
      <c r="LUT378" s="3"/>
      <c r="LUU378" s="3"/>
      <c r="LUV378" s="3"/>
      <c r="LUW378" s="3"/>
      <c r="LUX378" s="3"/>
      <c r="LUY378" s="3"/>
      <c r="LUZ378" s="3"/>
      <c r="LVA378" s="3"/>
      <c r="LVB378" s="3"/>
      <c r="LVC378" s="3"/>
      <c r="LVD378" s="3"/>
      <c r="LVE378" s="3"/>
      <c r="LVF378" s="3"/>
      <c r="LVG378" s="3"/>
      <c r="LVH378" s="3"/>
      <c r="LVI378" s="3"/>
      <c r="LVJ378" s="3"/>
      <c r="LVK378" s="3"/>
      <c r="LVL378" s="3"/>
      <c r="LVM378" s="3"/>
      <c r="LVN378" s="3"/>
      <c r="LVO378" s="3"/>
      <c r="LVP378" s="3"/>
      <c r="LVQ378" s="3"/>
      <c r="LVR378" s="3"/>
      <c r="LVS378" s="3"/>
      <c r="LVT378" s="3"/>
      <c r="LVU378" s="3"/>
      <c r="LVV378" s="3"/>
      <c r="LVW378" s="3"/>
      <c r="LVX378" s="3"/>
      <c r="LVY378" s="3"/>
      <c r="LVZ378" s="3"/>
      <c r="LWA378" s="3"/>
      <c r="LWB378" s="3"/>
      <c r="LWC378" s="3"/>
      <c r="LWD378" s="3"/>
      <c r="LWE378" s="3"/>
      <c r="LWF378" s="3"/>
      <c r="LWG378" s="3"/>
      <c r="LWH378" s="3"/>
      <c r="LWI378" s="3"/>
      <c r="LWJ378" s="3"/>
      <c r="LWK378" s="3"/>
      <c r="LWL378" s="3"/>
      <c r="LWM378" s="3"/>
      <c r="LWN378" s="3"/>
      <c r="LWO378" s="3"/>
      <c r="LWP378" s="3"/>
      <c r="LWQ378" s="3"/>
      <c r="LWR378" s="3"/>
      <c r="LWS378" s="3"/>
      <c r="LWT378" s="3"/>
      <c r="LWU378" s="3"/>
      <c r="LWV378" s="3"/>
      <c r="LWW378" s="3"/>
      <c r="LWX378" s="3"/>
      <c r="LWY378" s="3"/>
      <c r="LWZ378" s="3"/>
      <c r="LXA378" s="3"/>
      <c r="LXB378" s="3"/>
      <c r="LXC378" s="3"/>
      <c r="LXD378" s="3"/>
      <c r="LXE378" s="3"/>
      <c r="LXF378" s="3"/>
      <c r="LXG378" s="3"/>
      <c r="LXH378" s="3"/>
      <c r="LXI378" s="3"/>
      <c r="LXJ378" s="3"/>
      <c r="LXK378" s="3"/>
      <c r="LXL378" s="3"/>
      <c r="LXM378" s="3"/>
      <c r="LXN378" s="3"/>
      <c r="LXO378" s="3"/>
      <c r="LXP378" s="3"/>
      <c r="LXQ378" s="3"/>
      <c r="LXR378" s="3"/>
      <c r="LXS378" s="3"/>
      <c r="LXT378" s="3"/>
      <c r="LXU378" s="3"/>
      <c r="LXV378" s="3"/>
      <c r="LXW378" s="3"/>
      <c r="LXX378" s="3"/>
      <c r="LXY378" s="3"/>
      <c r="LXZ378" s="3"/>
      <c r="LYA378" s="3"/>
      <c r="LYB378" s="3"/>
      <c r="LYC378" s="3"/>
      <c r="LYD378" s="3"/>
      <c r="LYE378" s="3"/>
      <c r="LYF378" s="3"/>
      <c r="LYG378" s="3"/>
      <c r="LYH378" s="3"/>
      <c r="LYI378" s="3"/>
      <c r="LYJ378" s="3"/>
      <c r="LYK378" s="3"/>
      <c r="LYL378" s="3"/>
      <c r="LYM378" s="3"/>
      <c r="LYN378" s="3"/>
      <c r="LYO378" s="3"/>
      <c r="LYP378" s="3"/>
      <c r="LYQ378" s="3"/>
      <c r="LYR378" s="3"/>
      <c r="LYS378" s="3"/>
      <c r="LYT378" s="3"/>
      <c r="LYU378" s="3"/>
      <c r="LYV378" s="3"/>
      <c r="LYW378" s="3"/>
      <c r="LYX378" s="3"/>
      <c r="LYY378" s="3"/>
      <c r="LYZ378" s="3"/>
      <c r="LZA378" s="3"/>
      <c r="LZB378" s="3"/>
      <c r="LZC378" s="3"/>
      <c r="LZD378" s="3"/>
      <c r="LZE378" s="3"/>
      <c r="LZF378" s="3"/>
      <c r="LZG378" s="3"/>
      <c r="LZH378" s="3"/>
      <c r="LZI378" s="3"/>
      <c r="LZJ378" s="3"/>
      <c r="LZK378" s="3"/>
      <c r="LZL378" s="3"/>
      <c r="LZM378" s="3"/>
      <c r="LZN378" s="3"/>
      <c r="LZO378" s="3"/>
      <c r="LZP378" s="3"/>
      <c r="LZQ378" s="3"/>
      <c r="LZR378" s="3"/>
      <c r="LZS378" s="3"/>
      <c r="LZT378" s="3"/>
      <c r="LZU378" s="3"/>
      <c r="LZV378" s="3"/>
      <c r="LZW378" s="3"/>
      <c r="LZX378" s="3"/>
      <c r="LZY378" s="3"/>
      <c r="LZZ378" s="3"/>
      <c r="MAA378" s="3"/>
      <c r="MAB378" s="3"/>
      <c r="MAC378" s="3"/>
      <c r="MAD378" s="3"/>
      <c r="MAE378" s="3"/>
      <c r="MAF378" s="3"/>
      <c r="MAG378" s="3"/>
      <c r="MAH378" s="3"/>
      <c r="MAI378" s="3"/>
      <c r="MAJ378" s="3"/>
      <c r="MAK378" s="3"/>
      <c r="MAL378" s="3"/>
      <c r="MAM378" s="3"/>
      <c r="MAN378" s="3"/>
      <c r="MAO378" s="3"/>
      <c r="MAP378" s="3"/>
      <c r="MAQ378" s="3"/>
      <c r="MAR378" s="3"/>
      <c r="MAS378" s="3"/>
      <c r="MAT378" s="3"/>
      <c r="MAU378" s="3"/>
      <c r="MAV378" s="3"/>
      <c r="MAW378" s="3"/>
      <c r="MAX378" s="3"/>
      <c r="MAY378" s="3"/>
      <c r="MAZ378" s="3"/>
      <c r="MBA378" s="3"/>
      <c r="MBB378" s="3"/>
      <c r="MBC378" s="3"/>
      <c r="MBD378" s="3"/>
      <c r="MBE378" s="3"/>
      <c r="MBF378" s="3"/>
      <c r="MBG378" s="3"/>
      <c r="MBH378" s="3"/>
      <c r="MBI378" s="3"/>
      <c r="MBJ378" s="3"/>
      <c r="MBK378" s="3"/>
      <c r="MBL378" s="3"/>
      <c r="MBM378" s="3"/>
      <c r="MBN378" s="3"/>
      <c r="MBO378" s="3"/>
      <c r="MBP378" s="3"/>
      <c r="MBQ378" s="3"/>
      <c r="MBR378" s="3"/>
      <c r="MBS378" s="3"/>
      <c r="MBT378" s="3"/>
      <c r="MBU378" s="3"/>
      <c r="MBV378" s="3"/>
      <c r="MBW378" s="3"/>
      <c r="MBX378" s="3"/>
      <c r="MBY378" s="3"/>
      <c r="MBZ378" s="3"/>
      <c r="MCA378" s="3"/>
      <c r="MCB378" s="3"/>
      <c r="MCC378" s="3"/>
      <c r="MCD378" s="3"/>
      <c r="MCE378" s="3"/>
      <c r="MCF378" s="3"/>
      <c r="MCG378" s="3"/>
      <c r="MCH378" s="3"/>
      <c r="MCI378" s="3"/>
      <c r="MCJ378" s="3"/>
      <c r="MCK378" s="3"/>
      <c r="MCL378" s="3"/>
      <c r="MCM378" s="3"/>
      <c r="MCN378" s="3"/>
      <c r="MCO378" s="3"/>
      <c r="MCP378" s="3"/>
      <c r="MCQ378" s="3"/>
      <c r="MCR378" s="3"/>
      <c r="MCS378" s="3"/>
      <c r="MCT378" s="3"/>
      <c r="MCU378" s="3"/>
      <c r="MCV378" s="3"/>
      <c r="MCW378" s="3"/>
      <c r="MCX378" s="3"/>
      <c r="MCY378" s="3"/>
      <c r="MCZ378" s="3"/>
      <c r="MDA378" s="3"/>
      <c r="MDB378" s="3"/>
      <c r="MDC378" s="3"/>
      <c r="MDD378" s="3"/>
      <c r="MDE378" s="3"/>
      <c r="MDF378" s="3"/>
      <c r="MDG378" s="3"/>
      <c r="MDH378" s="3"/>
      <c r="MDI378" s="3"/>
      <c r="MDJ378" s="3"/>
      <c r="MDK378" s="3"/>
      <c r="MDL378" s="3"/>
      <c r="MDM378" s="3"/>
      <c r="MDN378" s="3"/>
      <c r="MDO378" s="3"/>
      <c r="MDP378" s="3"/>
      <c r="MDQ378" s="3"/>
      <c r="MDR378" s="3"/>
      <c r="MDS378" s="3"/>
      <c r="MDT378" s="3"/>
      <c r="MDU378" s="3"/>
      <c r="MDV378" s="3"/>
      <c r="MDW378" s="3"/>
      <c r="MDX378" s="3"/>
      <c r="MDY378" s="3"/>
      <c r="MDZ378" s="3"/>
      <c r="MEA378" s="3"/>
      <c r="MEB378" s="3"/>
      <c r="MEC378" s="3"/>
      <c r="MED378" s="3"/>
      <c r="MEE378" s="3"/>
      <c r="MEF378" s="3"/>
      <c r="MEG378" s="3"/>
      <c r="MEH378" s="3"/>
      <c r="MEI378" s="3"/>
      <c r="MEJ378" s="3"/>
      <c r="MEK378" s="3"/>
      <c r="MEL378" s="3"/>
      <c r="MEM378" s="3"/>
      <c r="MEN378" s="3"/>
      <c r="MEO378" s="3"/>
      <c r="MEP378" s="3"/>
      <c r="MEQ378" s="3"/>
      <c r="MER378" s="3"/>
      <c r="MES378" s="3"/>
      <c r="MET378" s="3"/>
      <c r="MEU378" s="3"/>
      <c r="MEV378" s="3"/>
      <c r="MEW378" s="3"/>
      <c r="MEX378" s="3"/>
      <c r="MEY378" s="3"/>
      <c r="MEZ378" s="3"/>
      <c r="MFA378" s="3"/>
      <c r="MFB378" s="3"/>
      <c r="MFC378" s="3"/>
      <c r="MFD378" s="3"/>
      <c r="MFE378" s="3"/>
      <c r="MFF378" s="3"/>
      <c r="MFG378" s="3"/>
      <c r="MFH378" s="3"/>
      <c r="MFI378" s="3"/>
      <c r="MFJ378" s="3"/>
      <c r="MFK378" s="3"/>
      <c r="MFL378" s="3"/>
      <c r="MFM378" s="3"/>
      <c r="MFN378" s="3"/>
      <c r="MFO378" s="3"/>
      <c r="MFP378" s="3"/>
      <c r="MFQ378" s="3"/>
      <c r="MFR378" s="3"/>
      <c r="MFS378" s="3"/>
      <c r="MFT378" s="3"/>
      <c r="MFU378" s="3"/>
      <c r="MFV378" s="3"/>
      <c r="MFW378" s="3"/>
      <c r="MFX378" s="3"/>
      <c r="MFY378" s="3"/>
      <c r="MFZ378" s="3"/>
      <c r="MGA378" s="3"/>
      <c r="MGB378" s="3"/>
      <c r="MGC378" s="3"/>
      <c r="MGD378" s="3"/>
      <c r="MGE378" s="3"/>
      <c r="MGF378" s="3"/>
      <c r="MGG378" s="3"/>
      <c r="MGH378" s="3"/>
      <c r="MGI378" s="3"/>
      <c r="MGJ378" s="3"/>
      <c r="MGK378" s="3"/>
      <c r="MGL378" s="3"/>
      <c r="MGM378" s="3"/>
      <c r="MGN378" s="3"/>
      <c r="MGO378" s="3"/>
      <c r="MGP378" s="3"/>
      <c r="MGQ378" s="3"/>
      <c r="MGR378" s="3"/>
      <c r="MGS378" s="3"/>
      <c r="MGT378" s="3"/>
      <c r="MGU378" s="3"/>
      <c r="MGV378" s="3"/>
      <c r="MGW378" s="3"/>
      <c r="MGX378" s="3"/>
      <c r="MGY378" s="3"/>
      <c r="MGZ378" s="3"/>
      <c r="MHA378" s="3"/>
      <c r="MHB378" s="3"/>
      <c r="MHC378" s="3"/>
      <c r="MHD378" s="3"/>
      <c r="MHE378" s="3"/>
      <c r="MHF378" s="3"/>
      <c r="MHG378" s="3"/>
      <c r="MHH378" s="3"/>
      <c r="MHI378" s="3"/>
      <c r="MHJ378" s="3"/>
      <c r="MHK378" s="3"/>
      <c r="MHL378" s="3"/>
      <c r="MHM378" s="3"/>
      <c r="MHN378" s="3"/>
      <c r="MHO378" s="3"/>
      <c r="MHP378" s="3"/>
      <c r="MHQ378" s="3"/>
      <c r="MHR378" s="3"/>
      <c r="MHS378" s="3"/>
      <c r="MHT378" s="3"/>
      <c r="MHU378" s="3"/>
      <c r="MHV378" s="3"/>
      <c r="MHW378" s="3"/>
      <c r="MHX378" s="3"/>
      <c r="MHY378" s="3"/>
      <c r="MHZ378" s="3"/>
      <c r="MIA378" s="3"/>
      <c r="MIB378" s="3"/>
      <c r="MIC378" s="3"/>
      <c r="MID378" s="3"/>
      <c r="MIE378" s="3"/>
      <c r="MIF378" s="3"/>
      <c r="MIG378" s="3"/>
      <c r="MIH378" s="3"/>
      <c r="MII378" s="3"/>
      <c r="MIJ378" s="3"/>
      <c r="MIK378" s="3"/>
      <c r="MIL378" s="3"/>
      <c r="MIM378" s="3"/>
      <c r="MIN378" s="3"/>
      <c r="MIO378" s="3"/>
      <c r="MIP378" s="3"/>
      <c r="MIQ378" s="3"/>
      <c r="MIR378" s="3"/>
      <c r="MIS378" s="3"/>
      <c r="MIT378" s="3"/>
      <c r="MIU378" s="3"/>
      <c r="MIV378" s="3"/>
      <c r="MIW378" s="3"/>
      <c r="MIX378" s="3"/>
      <c r="MIY378" s="3"/>
      <c r="MIZ378" s="3"/>
      <c r="MJA378" s="3"/>
      <c r="MJB378" s="3"/>
      <c r="MJC378" s="3"/>
      <c r="MJD378" s="3"/>
      <c r="MJE378" s="3"/>
      <c r="MJF378" s="3"/>
      <c r="MJG378" s="3"/>
      <c r="MJH378" s="3"/>
      <c r="MJI378" s="3"/>
      <c r="MJJ378" s="3"/>
      <c r="MJK378" s="3"/>
      <c r="MJL378" s="3"/>
      <c r="MJM378" s="3"/>
      <c r="MJN378" s="3"/>
      <c r="MJO378" s="3"/>
      <c r="MJP378" s="3"/>
      <c r="MJQ378" s="3"/>
      <c r="MJR378" s="3"/>
      <c r="MJS378" s="3"/>
      <c r="MJT378" s="3"/>
      <c r="MJU378" s="3"/>
      <c r="MJV378" s="3"/>
      <c r="MJW378" s="3"/>
      <c r="MJX378" s="3"/>
      <c r="MJY378" s="3"/>
      <c r="MJZ378" s="3"/>
      <c r="MKA378" s="3"/>
      <c r="MKB378" s="3"/>
      <c r="MKC378" s="3"/>
      <c r="MKD378" s="3"/>
      <c r="MKE378" s="3"/>
      <c r="MKF378" s="3"/>
      <c r="MKG378" s="3"/>
      <c r="MKH378" s="3"/>
      <c r="MKI378" s="3"/>
      <c r="MKJ378" s="3"/>
      <c r="MKK378" s="3"/>
      <c r="MKL378" s="3"/>
      <c r="MKM378" s="3"/>
      <c r="MKN378" s="3"/>
      <c r="MKO378" s="3"/>
      <c r="MKP378" s="3"/>
      <c r="MKQ378" s="3"/>
      <c r="MKR378" s="3"/>
      <c r="MKS378" s="3"/>
      <c r="MKT378" s="3"/>
      <c r="MKU378" s="3"/>
      <c r="MKV378" s="3"/>
      <c r="MKW378" s="3"/>
      <c r="MKX378" s="3"/>
      <c r="MKY378" s="3"/>
      <c r="MKZ378" s="3"/>
      <c r="MLA378" s="3"/>
      <c r="MLB378" s="3"/>
      <c r="MLC378" s="3"/>
      <c r="MLD378" s="3"/>
      <c r="MLE378" s="3"/>
      <c r="MLF378" s="3"/>
      <c r="MLG378" s="3"/>
      <c r="MLH378" s="3"/>
      <c r="MLI378" s="3"/>
      <c r="MLJ378" s="3"/>
      <c r="MLK378" s="3"/>
      <c r="MLL378" s="3"/>
      <c r="MLM378" s="3"/>
      <c r="MLN378" s="3"/>
      <c r="MLO378" s="3"/>
      <c r="MLP378" s="3"/>
      <c r="MLQ378" s="3"/>
      <c r="MLR378" s="3"/>
      <c r="MLS378" s="3"/>
      <c r="MLT378" s="3"/>
      <c r="MLU378" s="3"/>
      <c r="MLV378" s="3"/>
      <c r="MLW378" s="3"/>
      <c r="MLX378" s="3"/>
      <c r="MLY378" s="3"/>
      <c r="MLZ378" s="3"/>
      <c r="MMA378" s="3"/>
      <c r="MMB378" s="3"/>
      <c r="MMC378" s="3"/>
      <c r="MMD378" s="3"/>
      <c r="MME378" s="3"/>
      <c r="MMF378" s="3"/>
      <c r="MMG378" s="3"/>
      <c r="MMH378" s="3"/>
      <c r="MMI378" s="3"/>
      <c r="MMJ378" s="3"/>
      <c r="MMK378" s="3"/>
      <c r="MML378" s="3"/>
      <c r="MMM378" s="3"/>
      <c r="MMN378" s="3"/>
      <c r="MMO378" s="3"/>
      <c r="MMP378" s="3"/>
      <c r="MMQ378" s="3"/>
      <c r="MMR378" s="3"/>
      <c r="MMS378" s="3"/>
      <c r="MMT378" s="3"/>
      <c r="MMU378" s="3"/>
      <c r="MMV378" s="3"/>
      <c r="MMW378" s="3"/>
      <c r="MMX378" s="3"/>
      <c r="MMY378" s="3"/>
      <c r="MMZ378" s="3"/>
      <c r="MNA378" s="3"/>
      <c r="MNB378" s="3"/>
      <c r="MNC378" s="3"/>
      <c r="MND378" s="3"/>
      <c r="MNE378" s="3"/>
      <c r="MNF378" s="3"/>
      <c r="MNG378" s="3"/>
      <c r="MNH378" s="3"/>
      <c r="MNI378" s="3"/>
      <c r="MNJ378" s="3"/>
      <c r="MNK378" s="3"/>
      <c r="MNL378" s="3"/>
      <c r="MNM378" s="3"/>
      <c r="MNN378" s="3"/>
      <c r="MNO378" s="3"/>
      <c r="MNP378" s="3"/>
      <c r="MNQ378" s="3"/>
      <c r="MNR378" s="3"/>
      <c r="MNS378" s="3"/>
      <c r="MNT378" s="3"/>
      <c r="MNU378" s="3"/>
      <c r="MNV378" s="3"/>
      <c r="MNW378" s="3"/>
      <c r="MNX378" s="3"/>
      <c r="MNY378" s="3"/>
      <c r="MNZ378" s="3"/>
      <c r="MOA378" s="3"/>
      <c r="MOB378" s="3"/>
      <c r="MOC378" s="3"/>
      <c r="MOD378" s="3"/>
      <c r="MOE378" s="3"/>
      <c r="MOF378" s="3"/>
      <c r="MOG378" s="3"/>
      <c r="MOH378" s="3"/>
      <c r="MOI378" s="3"/>
      <c r="MOJ378" s="3"/>
      <c r="MOK378" s="3"/>
      <c r="MOL378" s="3"/>
      <c r="MOM378" s="3"/>
      <c r="MON378" s="3"/>
      <c r="MOO378" s="3"/>
      <c r="MOP378" s="3"/>
      <c r="MOQ378" s="3"/>
      <c r="MOR378" s="3"/>
      <c r="MOS378" s="3"/>
      <c r="MOT378" s="3"/>
      <c r="MOU378" s="3"/>
      <c r="MOV378" s="3"/>
      <c r="MOW378" s="3"/>
      <c r="MOX378" s="3"/>
      <c r="MOY378" s="3"/>
      <c r="MOZ378" s="3"/>
      <c r="MPA378" s="3"/>
      <c r="MPB378" s="3"/>
      <c r="MPC378" s="3"/>
      <c r="MPD378" s="3"/>
      <c r="MPE378" s="3"/>
      <c r="MPF378" s="3"/>
      <c r="MPG378" s="3"/>
      <c r="MPH378" s="3"/>
      <c r="MPI378" s="3"/>
      <c r="MPJ378" s="3"/>
      <c r="MPK378" s="3"/>
      <c r="MPL378" s="3"/>
      <c r="MPM378" s="3"/>
      <c r="MPN378" s="3"/>
      <c r="MPO378" s="3"/>
      <c r="MPP378" s="3"/>
      <c r="MPQ378" s="3"/>
      <c r="MPR378" s="3"/>
      <c r="MPS378" s="3"/>
      <c r="MPT378" s="3"/>
      <c r="MPU378" s="3"/>
      <c r="MPV378" s="3"/>
      <c r="MPW378" s="3"/>
      <c r="MPX378" s="3"/>
      <c r="MPY378" s="3"/>
      <c r="MPZ378" s="3"/>
      <c r="MQA378" s="3"/>
      <c r="MQB378" s="3"/>
      <c r="MQC378" s="3"/>
      <c r="MQD378" s="3"/>
      <c r="MQE378" s="3"/>
      <c r="MQF378" s="3"/>
      <c r="MQG378" s="3"/>
      <c r="MQH378" s="3"/>
      <c r="MQI378" s="3"/>
      <c r="MQJ378" s="3"/>
      <c r="MQK378" s="3"/>
      <c r="MQL378" s="3"/>
      <c r="MQM378" s="3"/>
      <c r="MQN378" s="3"/>
      <c r="MQO378" s="3"/>
      <c r="MQP378" s="3"/>
      <c r="MQQ378" s="3"/>
      <c r="MQR378" s="3"/>
      <c r="MQS378" s="3"/>
      <c r="MQT378" s="3"/>
      <c r="MQU378" s="3"/>
      <c r="MQV378" s="3"/>
      <c r="MQW378" s="3"/>
      <c r="MQX378" s="3"/>
      <c r="MQY378" s="3"/>
      <c r="MQZ378" s="3"/>
      <c r="MRA378" s="3"/>
      <c r="MRB378" s="3"/>
      <c r="MRC378" s="3"/>
      <c r="MRD378" s="3"/>
      <c r="MRE378" s="3"/>
      <c r="MRF378" s="3"/>
      <c r="MRG378" s="3"/>
      <c r="MRH378" s="3"/>
      <c r="MRI378" s="3"/>
      <c r="MRJ378" s="3"/>
      <c r="MRK378" s="3"/>
      <c r="MRL378" s="3"/>
      <c r="MRM378" s="3"/>
      <c r="MRN378" s="3"/>
      <c r="MRO378" s="3"/>
      <c r="MRP378" s="3"/>
      <c r="MRQ378" s="3"/>
      <c r="MRR378" s="3"/>
      <c r="MRS378" s="3"/>
      <c r="MRT378" s="3"/>
      <c r="MRU378" s="3"/>
      <c r="MRV378" s="3"/>
      <c r="MRW378" s="3"/>
      <c r="MRX378" s="3"/>
      <c r="MRY378" s="3"/>
      <c r="MRZ378" s="3"/>
      <c r="MSA378" s="3"/>
      <c r="MSB378" s="3"/>
      <c r="MSC378" s="3"/>
      <c r="MSD378" s="3"/>
      <c r="MSE378" s="3"/>
      <c r="MSF378" s="3"/>
      <c r="MSG378" s="3"/>
      <c r="MSH378" s="3"/>
      <c r="MSI378" s="3"/>
      <c r="MSJ378" s="3"/>
      <c r="MSK378" s="3"/>
      <c r="MSL378" s="3"/>
      <c r="MSM378" s="3"/>
      <c r="MSN378" s="3"/>
      <c r="MSO378" s="3"/>
      <c r="MSP378" s="3"/>
      <c r="MSQ378" s="3"/>
      <c r="MSR378" s="3"/>
      <c r="MSS378" s="3"/>
      <c r="MST378" s="3"/>
      <c r="MSU378" s="3"/>
      <c r="MSV378" s="3"/>
      <c r="MSW378" s="3"/>
      <c r="MSX378" s="3"/>
      <c r="MSY378" s="3"/>
      <c r="MSZ378" s="3"/>
      <c r="MTA378" s="3"/>
      <c r="MTB378" s="3"/>
      <c r="MTC378" s="3"/>
      <c r="MTD378" s="3"/>
      <c r="MTE378" s="3"/>
      <c r="MTF378" s="3"/>
      <c r="MTG378" s="3"/>
      <c r="MTH378" s="3"/>
      <c r="MTI378" s="3"/>
      <c r="MTJ378" s="3"/>
      <c r="MTK378" s="3"/>
      <c r="MTL378" s="3"/>
      <c r="MTM378" s="3"/>
      <c r="MTN378" s="3"/>
      <c r="MTO378" s="3"/>
      <c r="MTP378" s="3"/>
      <c r="MTQ378" s="3"/>
      <c r="MTR378" s="3"/>
      <c r="MTS378" s="3"/>
      <c r="MTT378" s="3"/>
      <c r="MTU378" s="3"/>
      <c r="MTV378" s="3"/>
      <c r="MTW378" s="3"/>
      <c r="MTX378" s="3"/>
      <c r="MTY378" s="3"/>
      <c r="MTZ378" s="3"/>
      <c r="MUA378" s="3"/>
      <c r="MUB378" s="3"/>
      <c r="MUC378" s="3"/>
      <c r="MUD378" s="3"/>
      <c r="MUE378" s="3"/>
      <c r="MUF378" s="3"/>
      <c r="MUG378" s="3"/>
      <c r="MUH378" s="3"/>
      <c r="MUI378" s="3"/>
      <c r="MUJ378" s="3"/>
      <c r="MUK378" s="3"/>
      <c r="MUL378" s="3"/>
      <c r="MUM378" s="3"/>
      <c r="MUN378" s="3"/>
      <c r="MUO378" s="3"/>
      <c r="MUP378" s="3"/>
      <c r="MUQ378" s="3"/>
      <c r="MUR378" s="3"/>
      <c r="MUS378" s="3"/>
      <c r="MUT378" s="3"/>
      <c r="MUU378" s="3"/>
      <c r="MUV378" s="3"/>
      <c r="MUW378" s="3"/>
      <c r="MUX378" s="3"/>
      <c r="MUY378" s="3"/>
      <c r="MUZ378" s="3"/>
      <c r="MVA378" s="3"/>
      <c r="MVB378" s="3"/>
      <c r="MVC378" s="3"/>
      <c r="MVD378" s="3"/>
      <c r="MVE378" s="3"/>
      <c r="MVF378" s="3"/>
      <c r="MVG378" s="3"/>
      <c r="MVH378" s="3"/>
      <c r="MVI378" s="3"/>
      <c r="MVJ378" s="3"/>
      <c r="MVK378" s="3"/>
      <c r="MVL378" s="3"/>
      <c r="MVM378" s="3"/>
      <c r="MVN378" s="3"/>
      <c r="MVO378" s="3"/>
      <c r="MVP378" s="3"/>
      <c r="MVQ378" s="3"/>
      <c r="MVR378" s="3"/>
      <c r="MVS378" s="3"/>
      <c r="MVT378" s="3"/>
      <c r="MVU378" s="3"/>
      <c r="MVV378" s="3"/>
      <c r="MVW378" s="3"/>
      <c r="MVX378" s="3"/>
      <c r="MVY378" s="3"/>
      <c r="MVZ378" s="3"/>
      <c r="MWA378" s="3"/>
      <c r="MWB378" s="3"/>
      <c r="MWC378" s="3"/>
      <c r="MWD378" s="3"/>
      <c r="MWE378" s="3"/>
      <c r="MWF378" s="3"/>
      <c r="MWG378" s="3"/>
      <c r="MWH378" s="3"/>
      <c r="MWI378" s="3"/>
      <c r="MWJ378" s="3"/>
      <c r="MWK378" s="3"/>
      <c r="MWL378" s="3"/>
      <c r="MWM378" s="3"/>
      <c r="MWN378" s="3"/>
      <c r="MWO378" s="3"/>
      <c r="MWP378" s="3"/>
      <c r="MWQ378" s="3"/>
      <c r="MWR378" s="3"/>
      <c r="MWS378" s="3"/>
      <c r="MWT378" s="3"/>
      <c r="MWU378" s="3"/>
      <c r="MWV378" s="3"/>
      <c r="MWW378" s="3"/>
      <c r="MWX378" s="3"/>
      <c r="MWY378" s="3"/>
      <c r="MWZ378" s="3"/>
      <c r="MXA378" s="3"/>
      <c r="MXB378" s="3"/>
      <c r="MXC378" s="3"/>
      <c r="MXD378" s="3"/>
      <c r="MXE378" s="3"/>
      <c r="MXF378" s="3"/>
      <c r="MXG378" s="3"/>
      <c r="MXH378" s="3"/>
      <c r="MXI378" s="3"/>
      <c r="MXJ378" s="3"/>
      <c r="MXK378" s="3"/>
      <c r="MXL378" s="3"/>
      <c r="MXM378" s="3"/>
      <c r="MXN378" s="3"/>
      <c r="MXO378" s="3"/>
      <c r="MXP378" s="3"/>
      <c r="MXQ378" s="3"/>
      <c r="MXR378" s="3"/>
      <c r="MXS378" s="3"/>
      <c r="MXT378" s="3"/>
      <c r="MXU378" s="3"/>
      <c r="MXV378" s="3"/>
      <c r="MXW378" s="3"/>
      <c r="MXX378" s="3"/>
      <c r="MXY378" s="3"/>
      <c r="MXZ378" s="3"/>
      <c r="MYA378" s="3"/>
      <c r="MYB378" s="3"/>
      <c r="MYC378" s="3"/>
      <c r="MYD378" s="3"/>
      <c r="MYE378" s="3"/>
      <c r="MYF378" s="3"/>
      <c r="MYG378" s="3"/>
      <c r="MYH378" s="3"/>
      <c r="MYI378" s="3"/>
      <c r="MYJ378" s="3"/>
      <c r="MYK378" s="3"/>
      <c r="MYL378" s="3"/>
      <c r="MYM378" s="3"/>
      <c r="MYN378" s="3"/>
      <c r="MYO378" s="3"/>
      <c r="MYP378" s="3"/>
      <c r="MYQ378" s="3"/>
      <c r="MYR378" s="3"/>
      <c r="MYS378" s="3"/>
      <c r="MYT378" s="3"/>
      <c r="MYU378" s="3"/>
      <c r="MYV378" s="3"/>
      <c r="MYW378" s="3"/>
      <c r="MYX378" s="3"/>
      <c r="MYY378" s="3"/>
      <c r="MYZ378" s="3"/>
      <c r="MZA378" s="3"/>
      <c r="MZB378" s="3"/>
      <c r="MZC378" s="3"/>
      <c r="MZD378" s="3"/>
      <c r="MZE378" s="3"/>
      <c r="MZF378" s="3"/>
      <c r="MZG378" s="3"/>
      <c r="MZH378" s="3"/>
      <c r="MZI378" s="3"/>
      <c r="MZJ378" s="3"/>
      <c r="MZK378" s="3"/>
      <c r="MZL378" s="3"/>
      <c r="MZM378" s="3"/>
      <c r="MZN378" s="3"/>
      <c r="MZO378" s="3"/>
      <c r="MZP378" s="3"/>
      <c r="MZQ378" s="3"/>
      <c r="MZR378" s="3"/>
      <c r="MZS378" s="3"/>
      <c r="MZT378" s="3"/>
      <c r="MZU378" s="3"/>
      <c r="MZV378" s="3"/>
      <c r="MZW378" s="3"/>
      <c r="MZX378" s="3"/>
      <c r="MZY378" s="3"/>
      <c r="MZZ378" s="3"/>
      <c r="NAA378" s="3"/>
      <c r="NAB378" s="3"/>
      <c r="NAC378" s="3"/>
      <c r="NAD378" s="3"/>
      <c r="NAE378" s="3"/>
      <c r="NAF378" s="3"/>
      <c r="NAG378" s="3"/>
      <c r="NAH378" s="3"/>
      <c r="NAI378" s="3"/>
      <c r="NAJ378" s="3"/>
      <c r="NAK378" s="3"/>
      <c r="NAL378" s="3"/>
      <c r="NAM378" s="3"/>
      <c r="NAN378" s="3"/>
      <c r="NAO378" s="3"/>
      <c r="NAP378" s="3"/>
      <c r="NAQ378" s="3"/>
      <c r="NAR378" s="3"/>
      <c r="NAS378" s="3"/>
      <c r="NAT378" s="3"/>
      <c r="NAU378" s="3"/>
      <c r="NAV378" s="3"/>
      <c r="NAW378" s="3"/>
      <c r="NAX378" s="3"/>
      <c r="NAY378" s="3"/>
      <c r="NAZ378" s="3"/>
      <c r="NBA378" s="3"/>
      <c r="NBB378" s="3"/>
      <c r="NBC378" s="3"/>
      <c r="NBD378" s="3"/>
      <c r="NBE378" s="3"/>
      <c r="NBF378" s="3"/>
      <c r="NBG378" s="3"/>
      <c r="NBH378" s="3"/>
      <c r="NBI378" s="3"/>
      <c r="NBJ378" s="3"/>
      <c r="NBK378" s="3"/>
      <c r="NBL378" s="3"/>
      <c r="NBM378" s="3"/>
      <c r="NBN378" s="3"/>
      <c r="NBO378" s="3"/>
      <c r="NBP378" s="3"/>
      <c r="NBQ378" s="3"/>
      <c r="NBR378" s="3"/>
      <c r="NBS378" s="3"/>
      <c r="NBT378" s="3"/>
      <c r="NBU378" s="3"/>
      <c r="NBV378" s="3"/>
      <c r="NBW378" s="3"/>
      <c r="NBX378" s="3"/>
      <c r="NBY378" s="3"/>
      <c r="NBZ378" s="3"/>
      <c r="NCA378" s="3"/>
      <c r="NCB378" s="3"/>
      <c r="NCC378" s="3"/>
      <c r="NCD378" s="3"/>
      <c r="NCE378" s="3"/>
      <c r="NCF378" s="3"/>
      <c r="NCG378" s="3"/>
      <c r="NCH378" s="3"/>
      <c r="NCI378" s="3"/>
      <c r="NCJ378" s="3"/>
      <c r="NCK378" s="3"/>
      <c r="NCL378" s="3"/>
      <c r="NCM378" s="3"/>
      <c r="NCN378" s="3"/>
      <c r="NCO378" s="3"/>
      <c r="NCP378" s="3"/>
      <c r="NCQ378" s="3"/>
      <c r="NCR378" s="3"/>
      <c r="NCS378" s="3"/>
      <c r="NCT378" s="3"/>
      <c r="NCU378" s="3"/>
      <c r="NCV378" s="3"/>
      <c r="NCW378" s="3"/>
      <c r="NCX378" s="3"/>
      <c r="NCY378" s="3"/>
      <c r="NCZ378" s="3"/>
      <c r="NDA378" s="3"/>
      <c r="NDB378" s="3"/>
      <c r="NDC378" s="3"/>
      <c r="NDD378" s="3"/>
      <c r="NDE378" s="3"/>
      <c r="NDF378" s="3"/>
      <c r="NDG378" s="3"/>
      <c r="NDH378" s="3"/>
      <c r="NDI378" s="3"/>
      <c r="NDJ378" s="3"/>
      <c r="NDK378" s="3"/>
      <c r="NDL378" s="3"/>
      <c r="NDM378" s="3"/>
      <c r="NDN378" s="3"/>
      <c r="NDO378" s="3"/>
      <c r="NDP378" s="3"/>
      <c r="NDQ378" s="3"/>
      <c r="NDR378" s="3"/>
      <c r="NDS378" s="3"/>
      <c r="NDT378" s="3"/>
      <c r="NDU378" s="3"/>
      <c r="NDV378" s="3"/>
      <c r="NDW378" s="3"/>
      <c r="NDX378" s="3"/>
      <c r="NDY378" s="3"/>
      <c r="NDZ378" s="3"/>
      <c r="NEA378" s="3"/>
      <c r="NEB378" s="3"/>
      <c r="NEC378" s="3"/>
      <c r="NED378" s="3"/>
      <c r="NEE378" s="3"/>
      <c r="NEF378" s="3"/>
      <c r="NEG378" s="3"/>
      <c r="NEH378" s="3"/>
      <c r="NEI378" s="3"/>
      <c r="NEJ378" s="3"/>
      <c r="NEK378" s="3"/>
      <c r="NEL378" s="3"/>
      <c r="NEM378" s="3"/>
      <c r="NEN378" s="3"/>
      <c r="NEO378" s="3"/>
      <c r="NEP378" s="3"/>
      <c r="NEQ378" s="3"/>
      <c r="NER378" s="3"/>
      <c r="NES378" s="3"/>
      <c r="NET378" s="3"/>
      <c r="NEU378" s="3"/>
      <c r="NEV378" s="3"/>
      <c r="NEW378" s="3"/>
      <c r="NEX378" s="3"/>
      <c r="NEY378" s="3"/>
      <c r="NEZ378" s="3"/>
      <c r="NFA378" s="3"/>
      <c r="NFB378" s="3"/>
      <c r="NFC378" s="3"/>
      <c r="NFD378" s="3"/>
      <c r="NFE378" s="3"/>
      <c r="NFF378" s="3"/>
      <c r="NFG378" s="3"/>
      <c r="NFH378" s="3"/>
      <c r="NFI378" s="3"/>
      <c r="NFJ378" s="3"/>
      <c r="NFK378" s="3"/>
      <c r="NFL378" s="3"/>
      <c r="NFM378" s="3"/>
      <c r="NFN378" s="3"/>
      <c r="NFO378" s="3"/>
      <c r="NFP378" s="3"/>
      <c r="NFQ378" s="3"/>
      <c r="NFR378" s="3"/>
      <c r="NFS378" s="3"/>
      <c r="NFT378" s="3"/>
      <c r="NFU378" s="3"/>
      <c r="NFV378" s="3"/>
      <c r="NFW378" s="3"/>
      <c r="NFX378" s="3"/>
      <c r="NFY378" s="3"/>
      <c r="NFZ378" s="3"/>
      <c r="NGA378" s="3"/>
      <c r="NGB378" s="3"/>
      <c r="NGC378" s="3"/>
      <c r="NGD378" s="3"/>
      <c r="NGE378" s="3"/>
      <c r="NGF378" s="3"/>
      <c r="NGG378" s="3"/>
      <c r="NGH378" s="3"/>
      <c r="NGI378" s="3"/>
      <c r="NGJ378" s="3"/>
      <c r="NGK378" s="3"/>
      <c r="NGL378" s="3"/>
      <c r="NGM378" s="3"/>
      <c r="NGN378" s="3"/>
      <c r="NGO378" s="3"/>
      <c r="NGP378" s="3"/>
      <c r="NGQ378" s="3"/>
      <c r="NGR378" s="3"/>
      <c r="NGS378" s="3"/>
      <c r="NGT378" s="3"/>
      <c r="NGU378" s="3"/>
      <c r="NGV378" s="3"/>
      <c r="NGW378" s="3"/>
      <c r="NGX378" s="3"/>
      <c r="NGY378" s="3"/>
      <c r="NGZ378" s="3"/>
      <c r="NHA378" s="3"/>
      <c r="NHB378" s="3"/>
      <c r="NHC378" s="3"/>
      <c r="NHD378" s="3"/>
      <c r="NHE378" s="3"/>
      <c r="NHF378" s="3"/>
      <c r="NHG378" s="3"/>
      <c r="NHH378" s="3"/>
      <c r="NHI378" s="3"/>
      <c r="NHJ378" s="3"/>
      <c r="NHK378" s="3"/>
      <c r="NHL378" s="3"/>
      <c r="NHM378" s="3"/>
      <c r="NHN378" s="3"/>
      <c r="NHO378" s="3"/>
      <c r="NHP378" s="3"/>
      <c r="NHQ378" s="3"/>
      <c r="NHR378" s="3"/>
      <c r="NHS378" s="3"/>
      <c r="NHT378" s="3"/>
      <c r="NHU378" s="3"/>
      <c r="NHV378" s="3"/>
      <c r="NHW378" s="3"/>
      <c r="NHX378" s="3"/>
      <c r="NHY378" s="3"/>
      <c r="NHZ378" s="3"/>
      <c r="NIA378" s="3"/>
      <c r="NIB378" s="3"/>
      <c r="NIC378" s="3"/>
      <c r="NID378" s="3"/>
      <c r="NIE378" s="3"/>
      <c r="NIF378" s="3"/>
      <c r="NIG378" s="3"/>
      <c r="NIH378" s="3"/>
      <c r="NII378" s="3"/>
      <c r="NIJ378" s="3"/>
      <c r="NIK378" s="3"/>
      <c r="NIL378" s="3"/>
      <c r="NIM378" s="3"/>
      <c r="NIN378" s="3"/>
      <c r="NIO378" s="3"/>
      <c r="NIP378" s="3"/>
      <c r="NIQ378" s="3"/>
      <c r="NIR378" s="3"/>
      <c r="NIS378" s="3"/>
      <c r="NIT378" s="3"/>
      <c r="NIU378" s="3"/>
      <c r="NIV378" s="3"/>
      <c r="NIW378" s="3"/>
      <c r="NIX378" s="3"/>
      <c r="NIY378" s="3"/>
      <c r="NIZ378" s="3"/>
      <c r="NJA378" s="3"/>
      <c r="NJB378" s="3"/>
      <c r="NJC378" s="3"/>
      <c r="NJD378" s="3"/>
      <c r="NJE378" s="3"/>
      <c r="NJF378" s="3"/>
      <c r="NJG378" s="3"/>
      <c r="NJH378" s="3"/>
      <c r="NJI378" s="3"/>
      <c r="NJJ378" s="3"/>
      <c r="NJK378" s="3"/>
      <c r="NJL378" s="3"/>
      <c r="NJM378" s="3"/>
      <c r="NJN378" s="3"/>
      <c r="NJO378" s="3"/>
      <c r="NJP378" s="3"/>
      <c r="NJQ378" s="3"/>
      <c r="NJR378" s="3"/>
      <c r="NJS378" s="3"/>
      <c r="NJT378" s="3"/>
      <c r="NJU378" s="3"/>
      <c r="NJV378" s="3"/>
      <c r="NJW378" s="3"/>
      <c r="NJX378" s="3"/>
      <c r="NJY378" s="3"/>
      <c r="NJZ378" s="3"/>
      <c r="NKA378" s="3"/>
      <c r="NKB378" s="3"/>
      <c r="NKC378" s="3"/>
      <c r="NKD378" s="3"/>
      <c r="NKE378" s="3"/>
      <c r="NKF378" s="3"/>
      <c r="NKG378" s="3"/>
      <c r="NKH378" s="3"/>
      <c r="NKI378" s="3"/>
      <c r="NKJ378" s="3"/>
      <c r="NKK378" s="3"/>
      <c r="NKL378" s="3"/>
      <c r="NKM378" s="3"/>
      <c r="NKN378" s="3"/>
      <c r="NKO378" s="3"/>
      <c r="NKP378" s="3"/>
      <c r="NKQ378" s="3"/>
      <c r="NKR378" s="3"/>
      <c r="NKS378" s="3"/>
      <c r="NKT378" s="3"/>
      <c r="NKU378" s="3"/>
      <c r="NKV378" s="3"/>
      <c r="NKW378" s="3"/>
      <c r="NKX378" s="3"/>
      <c r="NKY378" s="3"/>
      <c r="NKZ378" s="3"/>
      <c r="NLA378" s="3"/>
      <c r="NLB378" s="3"/>
      <c r="NLC378" s="3"/>
      <c r="NLD378" s="3"/>
      <c r="NLE378" s="3"/>
      <c r="NLF378" s="3"/>
      <c r="NLG378" s="3"/>
      <c r="NLH378" s="3"/>
      <c r="NLI378" s="3"/>
      <c r="NLJ378" s="3"/>
      <c r="NLK378" s="3"/>
      <c r="NLL378" s="3"/>
      <c r="NLM378" s="3"/>
      <c r="NLN378" s="3"/>
      <c r="NLO378" s="3"/>
      <c r="NLP378" s="3"/>
      <c r="NLQ378" s="3"/>
      <c r="NLR378" s="3"/>
      <c r="NLS378" s="3"/>
      <c r="NLT378" s="3"/>
      <c r="NLU378" s="3"/>
      <c r="NLV378" s="3"/>
      <c r="NLW378" s="3"/>
      <c r="NLX378" s="3"/>
      <c r="NLY378" s="3"/>
      <c r="NLZ378" s="3"/>
      <c r="NMA378" s="3"/>
      <c r="NMB378" s="3"/>
      <c r="NMC378" s="3"/>
      <c r="NMD378" s="3"/>
      <c r="NME378" s="3"/>
      <c r="NMF378" s="3"/>
      <c r="NMG378" s="3"/>
      <c r="NMH378" s="3"/>
      <c r="NMI378" s="3"/>
      <c r="NMJ378" s="3"/>
      <c r="NMK378" s="3"/>
      <c r="NML378" s="3"/>
      <c r="NMM378" s="3"/>
      <c r="NMN378" s="3"/>
      <c r="NMO378" s="3"/>
      <c r="NMP378" s="3"/>
      <c r="NMQ378" s="3"/>
      <c r="NMR378" s="3"/>
      <c r="NMS378" s="3"/>
      <c r="NMT378" s="3"/>
      <c r="NMU378" s="3"/>
      <c r="NMV378" s="3"/>
      <c r="NMW378" s="3"/>
      <c r="NMX378" s="3"/>
      <c r="NMY378" s="3"/>
      <c r="NMZ378" s="3"/>
      <c r="NNA378" s="3"/>
      <c r="NNB378" s="3"/>
      <c r="NNC378" s="3"/>
      <c r="NND378" s="3"/>
      <c r="NNE378" s="3"/>
      <c r="NNF378" s="3"/>
      <c r="NNG378" s="3"/>
      <c r="NNH378" s="3"/>
      <c r="NNI378" s="3"/>
      <c r="NNJ378" s="3"/>
      <c r="NNK378" s="3"/>
      <c r="NNL378" s="3"/>
      <c r="NNM378" s="3"/>
      <c r="NNN378" s="3"/>
      <c r="NNO378" s="3"/>
      <c r="NNP378" s="3"/>
      <c r="NNQ378" s="3"/>
      <c r="NNR378" s="3"/>
      <c r="NNS378" s="3"/>
      <c r="NNT378" s="3"/>
      <c r="NNU378" s="3"/>
      <c r="NNV378" s="3"/>
      <c r="NNW378" s="3"/>
      <c r="NNX378" s="3"/>
      <c r="NNY378" s="3"/>
      <c r="NNZ378" s="3"/>
      <c r="NOA378" s="3"/>
      <c r="NOB378" s="3"/>
      <c r="NOC378" s="3"/>
      <c r="NOD378" s="3"/>
      <c r="NOE378" s="3"/>
      <c r="NOF378" s="3"/>
      <c r="NOG378" s="3"/>
      <c r="NOH378" s="3"/>
      <c r="NOI378" s="3"/>
      <c r="NOJ378" s="3"/>
      <c r="NOK378" s="3"/>
      <c r="NOL378" s="3"/>
      <c r="NOM378" s="3"/>
      <c r="NON378" s="3"/>
      <c r="NOO378" s="3"/>
      <c r="NOP378" s="3"/>
      <c r="NOQ378" s="3"/>
      <c r="NOR378" s="3"/>
      <c r="NOS378" s="3"/>
      <c r="NOT378" s="3"/>
      <c r="NOU378" s="3"/>
      <c r="NOV378" s="3"/>
      <c r="NOW378" s="3"/>
      <c r="NOX378" s="3"/>
      <c r="NOY378" s="3"/>
      <c r="NOZ378" s="3"/>
      <c r="NPA378" s="3"/>
      <c r="NPB378" s="3"/>
      <c r="NPC378" s="3"/>
      <c r="NPD378" s="3"/>
      <c r="NPE378" s="3"/>
      <c r="NPF378" s="3"/>
      <c r="NPG378" s="3"/>
      <c r="NPH378" s="3"/>
      <c r="NPI378" s="3"/>
      <c r="NPJ378" s="3"/>
      <c r="NPK378" s="3"/>
      <c r="NPL378" s="3"/>
      <c r="NPM378" s="3"/>
      <c r="NPN378" s="3"/>
      <c r="NPO378" s="3"/>
      <c r="NPP378" s="3"/>
      <c r="NPQ378" s="3"/>
      <c r="NPR378" s="3"/>
      <c r="NPS378" s="3"/>
      <c r="NPT378" s="3"/>
      <c r="NPU378" s="3"/>
      <c r="NPV378" s="3"/>
      <c r="NPW378" s="3"/>
      <c r="NPX378" s="3"/>
      <c r="NPY378" s="3"/>
      <c r="NPZ378" s="3"/>
      <c r="NQA378" s="3"/>
      <c r="NQB378" s="3"/>
      <c r="NQC378" s="3"/>
      <c r="NQD378" s="3"/>
      <c r="NQE378" s="3"/>
      <c r="NQF378" s="3"/>
      <c r="NQG378" s="3"/>
      <c r="NQH378" s="3"/>
      <c r="NQI378" s="3"/>
      <c r="NQJ378" s="3"/>
      <c r="NQK378" s="3"/>
      <c r="NQL378" s="3"/>
      <c r="NQM378" s="3"/>
      <c r="NQN378" s="3"/>
      <c r="NQO378" s="3"/>
      <c r="NQP378" s="3"/>
      <c r="NQQ378" s="3"/>
      <c r="NQR378" s="3"/>
      <c r="NQS378" s="3"/>
      <c r="NQT378" s="3"/>
      <c r="NQU378" s="3"/>
      <c r="NQV378" s="3"/>
      <c r="NQW378" s="3"/>
      <c r="NQX378" s="3"/>
      <c r="NQY378" s="3"/>
      <c r="NQZ378" s="3"/>
      <c r="NRA378" s="3"/>
      <c r="NRB378" s="3"/>
      <c r="NRC378" s="3"/>
      <c r="NRD378" s="3"/>
      <c r="NRE378" s="3"/>
      <c r="NRF378" s="3"/>
      <c r="NRG378" s="3"/>
      <c r="NRH378" s="3"/>
      <c r="NRI378" s="3"/>
      <c r="NRJ378" s="3"/>
      <c r="NRK378" s="3"/>
      <c r="NRL378" s="3"/>
      <c r="NRM378" s="3"/>
      <c r="NRN378" s="3"/>
      <c r="NRO378" s="3"/>
      <c r="NRP378" s="3"/>
      <c r="NRQ378" s="3"/>
      <c r="NRR378" s="3"/>
      <c r="NRS378" s="3"/>
      <c r="NRT378" s="3"/>
      <c r="NRU378" s="3"/>
      <c r="NRV378" s="3"/>
      <c r="NRW378" s="3"/>
      <c r="NRX378" s="3"/>
      <c r="NRY378" s="3"/>
      <c r="NRZ378" s="3"/>
      <c r="NSA378" s="3"/>
      <c r="NSB378" s="3"/>
      <c r="NSC378" s="3"/>
      <c r="NSD378" s="3"/>
      <c r="NSE378" s="3"/>
      <c r="NSF378" s="3"/>
      <c r="NSG378" s="3"/>
      <c r="NSH378" s="3"/>
      <c r="NSI378" s="3"/>
      <c r="NSJ378" s="3"/>
      <c r="NSK378" s="3"/>
      <c r="NSL378" s="3"/>
      <c r="NSM378" s="3"/>
      <c r="NSN378" s="3"/>
      <c r="NSO378" s="3"/>
      <c r="NSP378" s="3"/>
      <c r="NSQ378" s="3"/>
      <c r="NSR378" s="3"/>
      <c r="NSS378" s="3"/>
      <c r="NST378" s="3"/>
      <c r="NSU378" s="3"/>
      <c r="NSV378" s="3"/>
      <c r="NSW378" s="3"/>
      <c r="NSX378" s="3"/>
      <c r="NSY378" s="3"/>
      <c r="NSZ378" s="3"/>
      <c r="NTA378" s="3"/>
      <c r="NTB378" s="3"/>
      <c r="NTC378" s="3"/>
      <c r="NTD378" s="3"/>
      <c r="NTE378" s="3"/>
      <c r="NTF378" s="3"/>
      <c r="NTG378" s="3"/>
      <c r="NTH378" s="3"/>
      <c r="NTI378" s="3"/>
      <c r="NTJ378" s="3"/>
      <c r="NTK378" s="3"/>
      <c r="NTL378" s="3"/>
      <c r="NTM378" s="3"/>
      <c r="NTN378" s="3"/>
      <c r="NTO378" s="3"/>
      <c r="NTP378" s="3"/>
      <c r="NTQ378" s="3"/>
      <c r="NTR378" s="3"/>
      <c r="NTS378" s="3"/>
      <c r="NTT378" s="3"/>
      <c r="NTU378" s="3"/>
      <c r="NTV378" s="3"/>
      <c r="NTW378" s="3"/>
      <c r="NTX378" s="3"/>
      <c r="NTY378" s="3"/>
      <c r="NTZ378" s="3"/>
      <c r="NUA378" s="3"/>
      <c r="NUB378" s="3"/>
      <c r="NUC378" s="3"/>
      <c r="NUD378" s="3"/>
      <c r="NUE378" s="3"/>
      <c r="NUF378" s="3"/>
      <c r="NUG378" s="3"/>
      <c r="NUH378" s="3"/>
      <c r="NUI378" s="3"/>
      <c r="NUJ378" s="3"/>
      <c r="NUK378" s="3"/>
      <c r="NUL378" s="3"/>
      <c r="NUM378" s="3"/>
      <c r="NUN378" s="3"/>
      <c r="NUO378" s="3"/>
      <c r="NUP378" s="3"/>
      <c r="NUQ378" s="3"/>
      <c r="NUR378" s="3"/>
      <c r="NUS378" s="3"/>
      <c r="NUT378" s="3"/>
      <c r="NUU378" s="3"/>
      <c r="NUV378" s="3"/>
      <c r="NUW378" s="3"/>
      <c r="NUX378" s="3"/>
      <c r="NUY378" s="3"/>
      <c r="NUZ378" s="3"/>
      <c r="NVA378" s="3"/>
      <c r="NVB378" s="3"/>
      <c r="NVC378" s="3"/>
      <c r="NVD378" s="3"/>
      <c r="NVE378" s="3"/>
      <c r="NVF378" s="3"/>
      <c r="NVG378" s="3"/>
      <c r="NVH378" s="3"/>
      <c r="NVI378" s="3"/>
      <c r="NVJ378" s="3"/>
      <c r="NVK378" s="3"/>
      <c r="NVL378" s="3"/>
      <c r="NVM378" s="3"/>
      <c r="NVN378" s="3"/>
      <c r="NVO378" s="3"/>
      <c r="NVP378" s="3"/>
      <c r="NVQ378" s="3"/>
      <c r="NVR378" s="3"/>
      <c r="NVS378" s="3"/>
      <c r="NVT378" s="3"/>
      <c r="NVU378" s="3"/>
      <c r="NVV378" s="3"/>
      <c r="NVW378" s="3"/>
      <c r="NVX378" s="3"/>
      <c r="NVY378" s="3"/>
      <c r="NVZ378" s="3"/>
      <c r="NWA378" s="3"/>
      <c r="NWB378" s="3"/>
      <c r="NWC378" s="3"/>
      <c r="NWD378" s="3"/>
      <c r="NWE378" s="3"/>
      <c r="NWF378" s="3"/>
      <c r="NWG378" s="3"/>
      <c r="NWH378" s="3"/>
      <c r="NWI378" s="3"/>
      <c r="NWJ378" s="3"/>
      <c r="NWK378" s="3"/>
      <c r="NWL378" s="3"/>
      <c r="NWM378" s="3"/>
      <c r="NWN378" s="3"/>
      <c r="NWO378" s="3"/>
      <c r="NWP378" s="3"/>
      <c r="NWQ378" s="3"/>
      <c r="NWR378" s="3"/>
      <c r="NWS378" s="3"/>
      <c r="NWT378" s="3"/>
      <c r="NWU378" s="3"/>
      <c r="NWV378" s="3"/>
      <c r="NWW378" s="3"/>
      <c r="NWX378" s="3"/>
      <c r="NWY378" s="3"/>
      <c r="NWZ378" s="3"/>
      <c r="NXA378" s="3"/>
      <c r="NXB378" s="3"/>
      <c r="NXC378" s="3"/>
      <c r="NXD378" s="3"/>
      <c r="NXE378" s="3"/>
      <c r="NXF378" s="3"/>
      <c r="NXG378" s="3"/>
      <c r="NXH378" s="3"/>
      <c r="NXI378" s="3"/>
      <c r="NXJ378" s="3"/>
      <c r="NXK378" s="3"/>
      <c r="NXL378" s="3"/>
      <c r="NXM378" s="3"/>
      <c r="NXN378" s="3"/>
      <c r="NXO378" s="3"/>
      <c r="NXP378" s="3"/>
      <c r="NXQ378" s="3"/>
      <c r="NXR378" s="3"/>
      <c r="NXS378" s="3"/>
      <c r="NXT378" s="3"/>
      <c r="NXU378" s="3"/>
      <c r="NXV378" s="3"/>
      <c r="NXW378" s="3"/>
      <c r="NXX378" s="3"/>
      <c r="NXY378" s="3"/>
      <c r="NXZ378" s="3"/>
      <c r="NYA378" s="3"/>
      <c r="NYB378" s="3"/>
      <c r="NYC378" s="3"/>
      <c r="NYD378" s="3"/>
      <c r="NYE378" s="3"/>
      <c r="NYF378" s="3"/>
      <c r="NYG378" s="3"/>
      <c r="NYH378" s="3"/>
      <c r="NYI378" s="3"/>
      <c r="NYJ378" s="3"/>
      <c r="NYK378" s="3"/>
      <c r="NYL378" s="3"/>
      <c r="NYM378" s="3"/>
      <c r="NYN378" s="3"/>
      <c r="NYO378" s="3"/>
      <c r="NYP378" s="3"/>
      <c r="NYQ378" s="3"/>
      <c r="NYR378" s="3"/>
      <c r="NYS378" s="3"/>
      <c r="NYT378" s="3"/>
      <c r="NYU378" s="3"/>
      <c r="NYV378" s="3"/>
      <c r="NYW378" s="3"/>
      <c r="NYX378" s="3"/>
      <c r="NYY378" s="3"/>
      <c r="NYZ378" s="3"/>
      <c r="NZA378" s="3"/>
      <c r="NZB378" s="3"/>
      <c r="NZC378" s="3"/>
      <c r="NZD378" s="3"/>
      <c r="NZE378" s="3"/>
      <c r="NZF378" s="3"/>
      <c r="NZG378" s="3"/>
      <c r="NZH378" s="3"/>
      <c r="NZI378" s="3"/>
      <c r="NZJ378" s="3"/>
      <c r="NZK378" s="3"/>
      <c r="NZL378" s="3"/>
      <c r="NZM378" s="3"/>
      <c r="NZN378" s="3"/>
      <c r="NZO378" s="3"/>
      <c r="NZP378" s="3"/>
      <c r="NZQ378" s="3"/>
      <c r="NZR378" s="3"/>
      <c r="NZS378" s="3"/>
      <c r="NZT378" s="3"/>
      <c r="NZU378" s="3"/>
      <c r="NZV378" s="3"/>
      <c r="NZW378" s="3"/>
      <c r="NZX378" s="3"/>
      <c r="NZY378" s="3"/>
      <c r="NZZ378" s="3"/>
      <c r="OAA378" s="3"/>
      <c r="OAB378" s="3"/>
      <c r="OAC378" s="3"/>
      <c r="OAD378" s="3"/>
      <c r="OAE378" s="3"/>
      <c r="OAF378" s="3"/>
      <c r="OAG378" s="3"/>
      <c r="OAH378" s="3"/>
      <c r="OAI378" s="3"/>
      <c r="OAJ378" s="3"/>
      <c r="OAK378" s="3"/>
      <c r="OAL378" s="3"/>
      <c r="OAM378" s="3"/>
      <c r="OAN378" s="3"/>
      <c r="OAO378" s="3"/>
      <c r="OAP378" s="3"/>
      <c r="OAQ378" s="3"/>
      <c r="OAR378" s="3"/>
      <c r="OAS378" s="3"/>
      <c r="OAT378" s="3"/>
      <c r="OAU378" s="3"/>
      <c r="OAV378" s="3"/>
      <c r="OAW378" s="3"/>
      <c r="OAX378" s="3"/>
      <c r="OAY378" s="3"/>
      <c r="OAZ378" s="3"/>
      <c r="OBA378" s="3"/>
      <c r="OBB378" s="3"/>
      <c r="OBC378" s="3"/>
      <c r="OBD378" s="3"/>
      <c r="OBE378" s="3"/>
      <c r="OBF378" s="3"/>
      <c r="OBG378" s="3"/>
      <c r="OBH378" s="3"/>
      <c r="OBI378" s="3"/>
      <c r="OBJ378" s="3"/>
      <c r="OBK378" s="3"/>
      <c r="OBL378" s="3"/>
      <c r="OBM378" s="3"/>
      <c r="OBN378" s="3"/>
      <c r="OBO378" s="3"/>
      <c r="OBP378" s="3"/>
      <c r="OBQ378" s="3"/>
      <c r="OBR378" s="3"/>
      <c r="OBS378" s="3"/>
      <c r="OBT378" s="3"/>
      <c r="OBU378" s="3"/>
      <c r="OBV378" s="3"/>
      <c r="OBW378" s="3"/>
      <c r="OBX378" s="3"/>
      <c r="OBY378" s="3"/>
      <c r="OBZ378" s="3"/>
      <c r="OCA378" s="3"/>
      <c r="OCB378" s="3"/>
      <c r="OCC378" s="3"/>
      <c r="OCD378" s="3"/>
      <c r="OCE378" s="3"/>
      <c r="OCF378" s="3"/>
      <c r="OCG378" s="3"/>
      <c r="OCH378" s="3"/>
      <c r="OCI378" s="3"/>
      <c r="OCJ378" s="3"/>
      <c r="OCK378" s="3"/>
      <c r="OCL378" s="3"/>
      <c r="OCM378" s="3"/>
      <c r="OCN378" s="3"/>
      <c r="OCO378" s="3"/>
      <c r="OCP378" s="3"/>
      <c r="OCQ378" s="3"/>
      <c r="OCR378" s="3"/>
      <c r="OCS378" s="3"/>
      <c r="OCT378" s="3"/>
      <c r="OCU378" s="3"/>
      <c r="OCV378" s="3"/>
      <c r="OCW378" s="3"/>
      <c r="OCX378" s="3"/>
      <c r="OCY378" s="3"/>
      <c r="OCZ378" s="3"/>
      <c r="ODA378" s="3"/>
      <c r="ODB378" s="3"/>
      <c r="ODC378" s="3"/>
      <c r="ODD378" s="3"/>
      <c r="ODE378" s="3"/>
      <c r="ODF378" s="3"/>
      <c r="ODG378" s="3"/>
      <c r="ODH378" s="3"/>
      <c r="ODI378" s="3"/>
      <c r="ODJ378" s="3"/>
      <c r="ODK378" s="3"/>
      <c r="ODL378" s="3"/>
      <c r="ODM378" s="3"/>
      <c r="ODN378" s="3"/>
      <c r="ODO378" s="3"/>
      <c r="ODP378" s="3"/>
      <c r="ODQ378" s="3"/>
      <c r="ODR378" s="3"/>
      <c r="ODS378" s="3"/>
      <c r="ODT378" s="3"/>
      <c r="ODU378" s="3"/>
      <c r="ODV378" s="3"/>
      <c r="ODW378" s="3"/>
      <c r="ODX378" s="3"/>
      <c r="ODY378" s="3"/>
      <c r="ODZ378" s="3"/>
      <c r="OEA378" s="3"/>
      <c r="OEB378" s="3"/>
      <c r="OEC378" s="3"/>
      <c r="OED378" s="3"/>
      <c r="OEE378" s="3"/>
      <c r="OEF378" s="3"/>
      <c r="OEG378" s="3"/>
      <c r="OEH378" s="3"/>
      <c r="OEI378" s="3"/>
      <c r="OEJ378" s="3"/>
      <c r="OEK378" s="3"/>
      <c r="OEL378" s="3"/>
      <c r="OEM378" s="3"/>
      <c r="OEN378" s="3"/>
      <c r="OEO378" s="3"/>
      <c r="OEP378" s="3"/>
      <c r="OEQ378" s="3"/>
      <c r="OER378" s="3"/>
      <c r="OES378" s="3"/>
      <c r="OET378" s="3"/>
      <c r="OEU378" s="3"/>
      <c r="OEV378" s="3"/>
      <c r="OEW378" s="3"/>
      <c r="OEX378" s="3"/>
      <c r="OEY378" s="3"/>
      <c r="OEZ378" s="3"/>
      <c r="OFA378" s="3"/>
      <c r="OFB378" s="3"/>
      <c r="OFC378" s="3"/>
      <c r="OFD378" s="3"/>
      <c r="OFE378" s="3"/>
      <c r="OFF378" s="3"/>
      <c r="OFG378" s="3"/>
      <c r="OFH378" s="3"/>
      <c r="OFI378" s="3"/>
      <c r="OFJ378" s="3"/>
      <c r="OFK378" s="3"/>
      <c r="OFL378" s="3"/>
      <c r="OFM378" s="3"/>
      <c r="OFN378" s="3"/>
      <c r="OFO378" s="3"/>
      <c r="OFP378" s="3"/>
      <c r="OFQ378" s="3"/>
      <c r="OFR378" s="3"/>
      <c r="OFS378" s="3"/>
      <c r="OFT378" s="3"/>
      <c r="OFU378" s="3"/>
      <c r="OFV378" s="3"/>
      <c r="OFW378" s="3"/>
      <c r="OFX378" s="3"/>
      <c r="OFY378" s="3"/>
      <c r="OFZ378" s="3"/>
      <c r="OGA378" s="3"/>
      <c r="OGB378" s="3"/>
      <c r="OGC378" s="3"/>
      <c r="OGD378" s="3"/>
      <c r="OGE378" s="3"/>
      <c r="OGF378" s="3"/>
      <c r="OGG378" s="3"/>
      <c r="OGH378" s="3"/>
      <c r="OGI378" s="3"/>
      <c r="OGJ378" s="3"/>
      <c r="OGK378" s="3"/>
      <c r="OGL378" s="3"/>
      <c r="OGM378" s="3"/>
      <c r="OGN378" s="3"/>
      <c r="OGO378" s="3"/>
      <c r="OGP378" s="3"/>
      <c r="OGQ378" s="3"/>
      <c r="OGR378" s="3"/>
      <c r="OGS378" s="3"/>
      <c r="OGT378" s="3"/>
      <c r="OGU378" s="3"/>
      <c r="OGV378" s="3"/>
      <c r="OGW378" s="3"/>
      <c r="OGX378" s="3"/>
      <c r="OGY378" s="3"/>
      <c r="OGZ378" s="3"/>
      <c r="OHA378" s="3"/>
      <c r="OHB378" s="3"/>
      <c r="OHC378" s="3"/>
      <c r="OHD378" s="3"/>
      <c r="OHE378" s="3"/>
      <c r="OHF378" s="3"/>
      <c r="OHG378" s="3"/>
      <c r="OHH378" s="3"/>
      <c r="OHI378" s="3"/>
      <c r="OHJ378" s="3"/>
      <c r="OHK378" s="3"/>
      <c r="OHL378" s="3"/>
      <c r="OHM378" s="3"/>
      <c r="OHN378" s="3"/>
      <c r="OHO378" s="3"/>
      <c r="OHP378" s="3"/>
      <c r="OHQ378" s="3"/>
      <c r="OHR378" s="3"/>
      <c r="OHS378" s="3"/>
      <c r="OHT378" s="3"/>
      <c r="OHU378" s="3"/>
      <c r="OHV378" s="3"/>
      <c r="OHW378" s="3"/>
      <c r="OHX378" s="3"/>
      <c r="OHY378" s="3"/>
      <c r="OHZ378" s="3"/>
      <c r="OIA378" s="3"/>
      <c r="OIB378" s="3"/>
      <c r="OIC378" s="3"/>
      <c r="OID378" s="3"/>
      <c r="OIE378" s="3"/>
      <c r="OIF378" s="3"/>
      <c r="OIG378" s="3"/>
      <c r="OIH378" s="3"/>
      <c r="OII378" s="3"/>
      <c r="OIJ378" s="3"/>
      <c r="OIK378" s="3"/>
      <c r="OIL378" s="3"/>
      <c r="OIM378" s="3"/>
      <c r="OIN378" s="3"/>
      <c r="OIO378" s="3"/>
      <c r="OIP378" s="3"/>
      <c r="OIQ378" s="3"/>
      <c r="OIR378" s="3"/>
      <c r="OIS378" s="3"/>
      <c r="OIT378" s="3"/>
      <c r="OIU378" s="3"/>
      <c r="OIV378" s="3"/>
      <c r="OIW378" s="3"/>
      <c r="OIX378" s="3"/>
      <c r="OIY378" s="3"/>
      <c r="OIZ378" s="3"/>
      <c r="OJA378" s="3"/>
      <c r="OJB378" s="3"/>
      <c r="OJC378" s="3"/>
      <c r="OJD378" s="3"/>
      <c r="OJE378" s="3"/>
      <c r="OJF378" s="3"/>
      <c r="OJG378" s="3"/>
      <c r="OJH378" s="3"/>
      <c r="OJI378" s="3"/>
      <c r="OJJ378" s="3"/>
      <c r="OJK378" s="3"/>
      <c r="OJL378" s="3"/>
      <c r="OJM378" s="3"/>
      <c r="OJN378" s="3"/>
      <c r="OJO378" s="3"/>
      <c r="OJP378" s="3"/>
      <c r="OJQ378" s="3"/>
      <c r="OJR378" s="3"/>
      <c r="OJS378" s="3"/>
      <c r="OJT378" s="3"/>
      <c r="OJU378" s="3"/>
      <c r="OJV378" s="3"/>
      <c r="OJW378" s="3"/>
      <c r="OJX378" s="3"/>
      <c r="OJY378" s="3"/>
      <c r="OJZ378" s="3"/>
      <c r="OKA378" s="3"/>
      <c r="OKB378" s="3"/>
      <c r="OKC378" s="3"/>
      <c r="OKD378" s="3"/>
      <c r="OKE378" s="3"/>
      <c r="OKF378" s="3"/>
      <c r="OKG378" s="3"/>
      <c r="OKH378" s="3"/>
      <c r="OKI378" s="3"/>
      <c r="OKJ378" s="3"/>
      <c r="OKK378" s="3"/>
      <c r="OKL378" s="3"/>
      <c r="OKM378" s="3"/>
      <c r="OKN378" s="3"/>
      <c r="OKO378" s="3"/>
      <c r="OKP378" s="3"/>
      <c r="OKQ378" s="3"/>
      <c r="OKR378" s="3"/>
      <c r="OKS378" s="3"/>
      <c r="OKT378" s="3"/>
      <c r="OKU378" s="3"/>
      <c r="OKV378" s="3"/>
      <c r="OKW378" s="3"/>
      <c r="OKX378" s="3"/>
      <c r="OKY378" s="3"/>
      <c r="OKZ378" s="3"/>
      <c r="OLA378" s="3"/>
      <c r="OLB378" s="3"/>
      <c r="OLC378" s="3"/>
      <c r="OLD378" s="3"/>
      <c r="OLE378" s="3"/>
      <c r="OLF378" s="3"/>
      <c r="OLG378" s="3"/>
      <c r="OLH378" s="3"/>
      <c r="OLI378" s="3"/>
      <c r="OLJ378" s="3"/>
      <c r="OLK378" s="3"/>
      <c r="OLL378" s="3"/>
      <c r="OLM378" s="3"/>
      <c r="OLN378" s="3"/>
      <c r="OLO378" s="3"/>
      <c r="OLP378" s="3"/>
      <c r="OLQ378" s="3"/>
      <c r="OLR378" s="3"/>
      <c r="OLS378" s="3"/>
      <c r="OLT378" s="3"/>
      <c r="OLU378" s="3"/>
      <c r="OLV378" s="3"/>
      <c r="OLW378" s="3"/>
      <c r="OLX378" s="3"/>
      <c r="OLY378" s="3"/>
      <c r="OLZ378" s="3"/>
      <c r="OMA378" s="3"/>
      <c r="OMB378" s="3"/>
      <c r="OMC378" s="3"/>
      <c r="OMD378" s="3"/>
      <c r="OME378" s="3"/>
      <c r="OMF378" s="3"/>
      <c r="OMG378" s="3"/>
      <c r="OMH378" s="3"/>
      <c r="OMI378" s="3"/>
      <c r="OMJ378" s="3"/>
      <c r="OMK378" s="3"/>
      <c r="OML378" s="3"/>
      <c r="OMM378" s="3"/>
      <c r="OMN378" s="3"/>
      <c r="OMO378" s="3"/>
      <c r="OMP378" s="3"/>
      <c r="OMQ378" s="3"/>
      <c r="OMR378" s="3"/>
      <c r="OMS378" s="3"/>
      <c r="OMT378" s="3"/>
      <c r="OMU378" s="3"/>
      <c r="OMV378" s="3"/>
      <c r="OMW378" s="3"/>
      <c r="OMX378" s="3"/>
      <c r="OMY378" s="3"/>
      <c r="OMZ378" s="3"/>
      <c r="ONA378" s="3"/>
      <c r="ONB378" s="3"/>
      <c r="ONC378" s="3"/>
      <c r="OND378" s="3"/>
      <c r="ONE378" s="3"/>
      <c r="ONF378" s="3"/>
      <c r="ONG378" s="3"/>
      <c r="ONH378" s="3"/>
      <c r="ONI378" s="3"/>
      <c r="ONJ378" s="3"/>
      <c r="ONK378" s="3"/>
      <c r="ONL378" s="3"/>
      <c r="ONM378" s="3"/>
      <c r="ONN378" s="3"/>
      <c r="ONO378" s="3"/>
      <c r="ONP378" s="3"/>
      <c r="ONQ378" s="3"/>
      <c r="ONR378" s="3"/>
      <c r="ONS378" s="3"/>
      <c r="ONT378" s="3"/>
      <c r="ONU378" s="3"/>
      <c r="ONV378" s="3"/>
      <c r="ONW378" s="3"/>
      <c r="ONX378" s="3"/>
      <c r="ONY378" s="3"/>
      <c r="ONZ378" s="3"/>
      <c r="OOA378" s="3"/>
      <c r="OOB378" s="3"/>
      <c r="OOC378" s="3"/>
      <c r="OOD378" s="3"/>
      <c r="OOE378" s="3"/>
      <c r="OOF378" s="3"/>
      <c r="OOG378" s="3"/>
      <c r="OOH378" s="3"/>
      <c r="OOI378" s="3"/>
      <c r="OOJ378" s="3"/>
      <c r="OOK378" s="3"/>
      <c r="OOL378" s="3"/>
      <c r="OOM378" s="3"/>
      <c r="OON378" s="3"/>
      <c r="OOO378" s="3"/>
      <c r="OOP378" s="3"/>
      <c r="OOQ378" s="3"/>
      <c r="OOR378" s="3"/>
      <c r="OOS378" s="3"/>
      <c r="OOT378" s="3"/>
      <c r="OOU378" s="3"/>
      <c r="OOV378" s="3"/>
      <c r="OOW378" s="3"/>
      <c r="OOX378" s="3"/>
      <c r="OOY378" s="3"/>
      <c r="OOZ378" s="3"/>
      <c r="OPA378" s="3"/>
      <c r="OPB378" s="3"/>
      <c r="OPC378" s="3"/>
      <c r="OPD378" s="3"/>
      <c r="OPE378" s="3"/>
      <c r="OPF378" s="3"/>
      <c r="OPG378" s="3"/>
      <c r="OPH378" s="3"/>
      <c r="OPI378" s="3"/>
      <c r="OPJ378" s="3"/>
      <c r="OPK378" s="3"/>
      <c r="OPL378" s="3"/>
      <c r="OPM378" s="3"/>
      <c r="OPN378" s="3"/>
      <c r="OPO378" s="3"/>
      <c r="OPP378" s="3"/>
      <c r="OPQ378" s="3"/>
      <c r="OPR378" s="3"/>
      <c r="OPS378" s="3"/>
      <c r="OPT378" s="3"/>
      <c r="OPU378" s="3"/>
      <c r="OPV378" s="3"/>
      <c r="OPW378" s="3"/>
      <c r="OPX378" s="3"/>
      <c r="OPY378" s="3"/>
      <c r="OPZ378" s="3"/>
      <c r="OQA378" s="3"/>
      <c r="OQB378" s="3"/>
      <c r="OQC378" s="3"/>
      <c r="OQD378" s="3"/>
      <c r="OQE378" s="3"/>
      <c r="OQF378" s="3"/>
      <c r="OQG378" s="3"/>
      <c r="OQH378" s="3"/>
      <c r="OQI378" s="3"/>
      <c r="OQJ378" s="3"/>
      <c r="OQK378" s="3"/>
      <c r="OQL378" s="3"/>
      <c r="OQM378" s="3"/>
      <c r="OQN378" s="3"/>
      <c r="OQO378" s="3"/>
      <c r="OQP378" s="3"/>
      <c r="OQQ378" s="3"/>
      <c r="OQR378" s="3"/>
      <c r="OQS378" s="3"/>
      <c r="OQT378" s="3"/>
      <c r="OQU378" s="3"/>
      <c r="OQV378" s="3"/>
      <c r="OQW378" s="3"/>
      <c r="OQX378" s="3"/>
      <c r="OQY378" s="3"/>
      <c r="OQZ378" s="3"/>
      <c r="ORA378" s="3"/>
      <c r="ORB378" s="3"/>
      <c r="ORC378" s="3"/>
      <c r="ORD378" s="3"/>
      <c r="ORE378" s="3"/>
      <c r="ORF378" s="3"/>
      <c r="ORG378" s="3"/>
      <c r="ORH378" s="3"/>
      <c r="ORI378" s="3"/>
      <c r="ORJ378" s="3"/>
      <c r="ORK378" s="3"/>
      <c r="ORL378" s="3"/>
      <c r="ORM378" s="3"/>
      <c r="ORN378" s="3"/>
      <c r="ORO378" s="3"/>
      <c r="ORP378" s="3"/>
      <c r="ORQ378" s="3"/>
      <c r="ORR378" s="3"/>
      <c r="ORS378" s="3"/>
      <c r="ORT378" s="3"/>
      <c r="ORU378" s="3"/>
      <c r="ORV378" s="3"/>
      <c r="ORW378" s="3"/>
      <c r="ORX378" s="3"/>
      <c r="ORY378" s="3"/>
      <c r="ORZ378" s="3"/>
      <c r="OSA378" s="3"/>
      <c r="OSB378" s="3"/>
      <c r="OSC378" s="3"/>
      <c r="OSD378" s="3"/>
      <c r="OSE378" s="3"/>
      <c r="OSF378" s="3"/>
      <c r="OSG378" s="3"/>
      <c r="OSH378" s="3"/>
      <c r="OSI378" s="3"/>
      <c r="OSJ378" s="3"/>
      <c r="OSK378" s="3"/>
      <c r="OSL378" s="3"/>
      <c r="OSM378" s="3"/>
      <c r="OSN378" s="3"/>
      <c r="OSO378" s="3"/>
      <c r="OSP378" s="3"/>
      <c r="OSQ378" s="3"/>
      <c r="OSR378" s="3"/>
      <c r="OSS378" s="3"/>
      <c r="OST378" s="3"/>
      <c r="OSU378" s="3"/>
      <c r="OSV378" s="3"/>
      <c r="OSW378" s="3"/>
      <c r="OSX378" s="3"/>
      <c r="OSY378" s="3"/>
      <c r="OSZ378" s="3"/>
      <c r="OTA378" s="3"/>
      <c r="OTB378" s="3"/>
      <c r="OTC378" s="3"/>
      <c r="OTD378" s="3"/>
      <c r="OTE378" s="3"/>
      <c r="OTF378" s="3"/>
      <c r="OTG378" s="3"/>
      <c r="OTH378" s="3"/>
      <c r="OTI378" s="3"/>
      <c r="OTJ378" s="3"/>
      <c r="OTK378" s="3"/>
      <c r="OTL378" s="3"/>
      <c r="OTM378" s="3"/>
      <c r="OTN378" s="3"/>
      <c r="OTO378" s="3"/>
      <c r="OTP378" s="3"/>
      <c r="OTQ378" s="3"/>
      <c r="OTR378" s="3"/>
      <c r="OTS378" s="3"/>
      <c r="OTT378" s="3"/>
      <c r="OTU378" s="3"/>
      <c r="OTV378" s="3"/>
      <c r="OTW378" s="3"/>
      <c r="OTX378" s="3"/>
      <c r="OTY378" s="3"/>
      <c r="OTZ378" s="3"/>
      <c r="OUA378" s="3"/>
      <c r="OUB378" s="3"/>
      <c r="OUC378" s="3"/>
      <c r="OUD378" s="3"/>
      <c r="OUE378" s="3"/>
      <c r="OUF378" s="3"/>
      <c r="OUG378" s="3"/>
      <c r="OUH378" s="3"/>
      <c r="OUI378" s="3"/>
      <c r="OUJ378" s="3"/>
      <c r="OUK378" s="3"/>
      <c r="OUL378" s="3"/>
      <c r="OUM378" s="3"/>
      <c r="OUN378" s="3"/>
      <c r="OUO378" s="3"/>
      <c r="OUP378" s="3"/>
      <c r="OUQ378" s="3"/>
      <c r="OUR378" s="3"/>
      <c r="OUS378" s="3"/>
      <c r="OUT378" s="3"/>
      <c r="OUU378" s="3"/>
      <c r="OUV378" s="3"/>
      <c r="OUW378" s="3"/>
      <c r="OUX378" s="3"/>
      <c r="OUY378" s="3"/>
      <c r="OUZ378" s="3"/>
      <c r="OVA378" s="3"/>
      <c r="OVB378" s="3"/>
      <c r="OVC378" s="3"/>
      <c r="OVD378" s="3"/>
      <c r="OVE378" s="3"/>
      <c r="OVF378" s="3"/>
      <c r="OVG378" s="3"/>
      <c r="OVH378" s="3"/>
      <c r="OVI378" s="3"/>
      <c r="OVJ378" s="3"/>
      <c r="OVK378" s="3"/>
      <c r="OVL378" s="3"/>
      <c r="OVM378" s="3"/>
      <c r="OVN378" s="3"/>
      <c r="OVO378" s="3"/>
      <c r="OVP378" s="3"/>
      <c r="OVQ378" s="3"/>
      <c r="OVR378" s="3"/>
      <c r="OVS378" s="3"/>
      <c r="OVT378" s="3"/>
      <c r="OVU378" s="3"/>
      <c r="OVV378" s="3"/>
      <c r="OVW378" s="3"/>
      <c r="OVX378" s="3"/>
      <c r="OVY378" s="3"/>
      <c r="OVZ378" s="3"/>
      <c r="OWA378" s="3"/>
      <c r="OWB378" s="3"/>
      <c r="OWC378" s="3"/>
      <c r="OWD378" s="3"/>
      <c r="OWE378" s="3"/>
      <c r="OWF378" s="3"/>
      <c r="OWG378" s="3"/>
      <c r="OWH378" s="3"/>
      <c r="OWI378" s="3"/>
      <c r="OWJ378" s="3"/>
      <c r="OWK378" s="3"/>
      <c r="OWL378" s="3"/>
      <c r="OWM378" s="3"/>
      <c r="OWN378" s="3"/>
      <c r="OWO378" s="3"/>
      <c r="OWP378" s="3"/>
      <c r="OWQ378" s="3"/>
      <c r="OWR378" s="3"/>
      <c r="OWS378" s="3"/>
      <c r="OWT378" s="3"/>
      <c r="OWU378" s="3"/>
      <c r="OWV378" s="3"/>
      <c r="OWW378" s="3"/>
      <c r="OWX378" s="3"/>
      <c r="OWY378" s="3"/>
      <c r="OWZ378" s="3"/>
      <c r="OXA378" s="3"/>
      <c r="OXB378" s="3"/>
      <c r="OXC378" s="3"/>
      <c r="OXD378" s="3"/>
      <c r="OXE378" s="3"/>
      <c r="OXF378" s="3"/>
      <c r="OXG378" s="3"/>
      <c r="OXH378" s="3"/>
      <c r="OXI378" s="3"/>
      <c r="OXJ378" s="3"/>
      <c r="OXK378" s="3"/>
      <c r="OXL378" s="3"/>
      <c r="OXM378" s="3"/>
      <c r="OXN378" s="3"/>
      <c r="OXO378" s="3"/>
      <c r="OXP378" s="3"/>
      <c r="OXQ378" s="3"/>
      <c r="OXR378" s="3"/>
      <c r="OXS378" s="3"/>
      <c r="OXT378" s="3"/>
      <c r="OXU378" s="3"/>
      <c r="OXV378" s="3"/>
      <c r="OXW378" s="3"/>
      <c r="OXX378" s="3"/>
      <c r="OXY378" s="3"/>
      <c r="OXZ378" s="3"/>
      <c r="OYA378" s="3"/>
      <c r="OYB378" s="3"/>
      <c r="OYC378" s="3"/>
      <c r="OYD378" s="3"/>
      <c r="OYE378" s="3"/>
      <c r="OYF378" s="3"/>
      <c r="OYG378" s="3"/>
      <c r="OYH378" s="3"/>
      <c r="OYI378" s="3"/>
      <c r="OYJ378" s="3"/>
      <c r="OYK378" s="3"/>
      <c r="OYL378" s="3"/>
      <c r="OYM378" s="3"/>
      <c r="OYN378" s="3"/>
      <c r="OYO378" s="3"/>
      <c r="OYP378" s="3"/>
      <c r="OYQ378" s="3"/>
      <c r="OYR378" s="3"/>
      <c r="OYS378" s="3"/>
      <c r="OYT378" s="3"/>
      <c r="OYU378" s="3"/>
      <c r="OYV378" s="3"/>
      <c r="OYW378" s="3"/>
      <c r="OYX378" s="3"/>
      <c r="OYY378" s="3"/>
      <c r="OYZ378" s="3"/>
      <c r="OZA378" s="3"/>
      <c r="OZB378" s="3"/>
      <c r="OZC378" s="3"/>
      <c r="OZD378" s="3"/>
      <c r="OZE378" s="3"/>
      <c r="OZF378" s="3"/>
      <c r="OZG378" s="3"/>
      <c r="OZH378" s="3"/>
      <c r="OZI378" s="3"/>
      <c r="OZJ378" s="3"/>
      <c r="OZK378" s="3"/>
      <c r="OZL378" s="3"/>
      <c r="OZM378" s="3"/>
      <c r="OZN378" s="3"/>
      <c r="OZO378" s="3"/>
      <c r="OZP378" s="3"/>
      <c r="OZQ378" s="3"/>
      <c r="OZR378" s="3"/>
      <c r="OZS378" s="3"/>
      <c r="OZT378" s="3"/>
      <c r="OZU378" s="3"/>
      <c r="OZV378" s="3"/>
      <c r="OZW378" s="3"/>
      <c r="OZX378" s="3"/>
      <c r="OZY378" s="3"/>
      <c r="OZZ378" s="3"/>
      <c r="PAA378" s="3"/>
      <c r="PAB378" s="3"/>
      <c r="PAC378" s="3"/>
      <c r="PAD378" s="3"/>
      <c r="PAE378" s="3"/>
      <c r="PAF378" s="3"/>
      <c r="PAG378" s="3"/>
      <c r="PAH378" s="3"/>
      <c r="PAI378" s="3"/>
      <c r="PAJ378" s="3"/>
      <c r="PAK378" s="3"/>
      <c r="PAL378" s="3"/>
      <c r="PAM378" s="3"/>
      <c r="PAN378" s="3"/>
      <c r="PAO378" s="3"/>
      <c r="PAP378" s="3"/>
      <c r="PAQ378" s="3"/>
      <c r="PAR378" s="3"/>
      <c r="PAS378" s="3"/>
      <c r="PAT378" s="3"/>
      <c r="PAU378" s="3"/>
      <c r="PAV378" s="3"/>
      <c r="PAW378" s="3"/>
      <c r="PAX378" s="3"/>
      <c r="PAY378" s="3"/>
      <c r="PAZ378" s="3"/>
      <c r="PBA378" s="3"/>
      <c r="PBB378" s="3"/>
      <c r="PBC378" s="3"/>
      <c r="PBD378" s="3"/>
      <c r="PBE378" s="3"/>
      <c r="PBF378" s="3"/>
      <c r="PBG378" s="3"/>
      <c r="PBH378" s="3"/>
      <c r="PBI378" s="3"/>
      <c r="PBJ378" s="3"/>
      <c r="PBK378" s="3"/>
      <c r="PBL378" s="3"/>
      <c r="PBM378" s="3"/>
      <c r="PBN378" s="3"/>
      <c r="PBO378" s="3"/>
      <c r="PBP378" s="3"/>
      <c r="PBQ378" s="3"/>
      <c r="PBR378" s="3"/>
      <c r="PBS378" s="3"/>
      <c r="PBT378" s="3"/>
      <c r="PBU378" s="3"/>
      <c r="PBV378" s="3"/>
      <c r="PBW378" s="3"/>
      <c r="PBX378" s="3"/>
      <c r="PBY378" s="3"/>
      <c r="PBZ378" s="3"/>
      <c r="PCA378" s="3"/>
      <c r="PCB378" s="3"/>
      <c r="PCC378" s="3"/>
      <c r="PCD378" s="3"/>
      <c r="PCE378" s="3"/>
      <c r="PCF378" s="3"/>
      <c r="PCG378" s="3"/>
      <c r="PCH378" s="3"/>
      <c r="PCI378" s="3"/>
      <c r="PCJ378" s="3"/>
      <c r="PCK378" s="3"/>
      <c r="PCL378" s="3"/>
      <c r="PCM378" s="3"/>
      <c r="PCN378" s="3"/>
      <c r="PCO378" s="3"/>
      <c r="PCP378" s="3"/>
      <c r="PCQ378" s="3"/>
      <c r="PCR378" s="3"/>
      <c r="PCS378" s="3"/>
      <c r="PCT378" s="3"/>
      <c r="PCU378" s="3"/>
      <c r="PCV378" s="3"/>
      <c r="PCW378" s="3"/>
      <c r="PCX378" s="3"/>
      <c r="PCY378" s="3"/>
      <c r="PCZ378" s="3"/>
      <c r="PDA378" s="3"/>
      <c r="PDB378" s="3"/>
      <c r="PDC378" s="3"/>
      <c r="PDD378" s="3"/>
      <c r="PDE378" s="3"/>
      <c r="PDF378" s="3"/>
      <c r="PDG378" s="3"/>
      <c r="PDH378" s="3"/>
      <c r="PDI378" s="3"/>
      <c r="PDJ378" s="3"/>
      <c r="PDK378" s="3"/>
      <c r="PDL378" s="3"/>
      <c r="PDM378" s="3"/>
      <c r="PDN378" s="3"/>
      <c r="PDO378" s="3"/>
      <c r="PDP378" s="3"/>
      <c r="PDQ378" s="3"/>
      <c r="PDR378" s="3"/>
      <c r="PDS378" s="3"/>
      <c r="PDT378" s="3"/>
      <c r="PDU378" s="3"/>
      <c r="PDV378" s="3"/>
      <c r="PDW378" s="3"/>
      <c r="PDX378" s="3"/>
      <c r="PDY378" s="3"/>
      <c r="PDZ378" s="3"/>
      <c r="PEA378" s="3"/>
      <c r="PEB378" s="3"/>
      <c r="PEC378" s="3"/>
      <c r="PED378" s="3"/>
      <c r="PEE378" s="3"/>
      <c r="PEF378" s="3"/>
      <c r="PEG378" s="3"/>
      <c r="PEH378" s="3"/>
      <c r="PEI378" s="3"/>
      <c r="PEJ378" s="3"/>
      <c r="PEK378" s="3"/>
      <c r="PEL378" s="3"/>
      <c r="PEM378" s="3"/>
      <c r="PEN378" s="3"/>
      <c r="PEO378" s="3"/>
      <c r="PEP378" s="3"/>
      <c r="PEQ378" s="3"/>
      <c r="PER378" s="3"/>
      <c r="PES378" s="3"/>
      <c r="PET378" s="3"/>
      <c r="PEU378" s="3"/>
      <c r="PEV378" s="3"/>
      <c r="PEW378" s="3"/>
      <c r="PEX378" s="3"/>
      <c r="PEY378" s="3"/>
      <c r="PEZ378" s="3"/>
      <c r="PFA378" s="3"/>
      <c r="PFB378" s="3"/>
      <c r="PFC378" s="3"/>
      <c r="PFD378" s="3"/>
      <c r="PFE378" s="3"/>
      <c r="PFF378" s="3"/>
      <c r="PFG378" s="3"/>
      <c r="PFH378" s="3"/>
      <c r="PFI378" s="3"/>
      <c r="PFJ378" s="3"/>
      <c r="PFK378" s="3"/>
      <c r="PFL378" s="3"/>
      <c r="PFM378" s="3"/>
      <c r="PFN378" s="3"/>
      <c r="PFO378" s="3"/>
      <c r="PFP378" s="3"/>
      <c r="PFQ378" s="3"/>
      <c r="PFR378" s="3"/>
      <c r="PFS378" s="3"/>
      <c r="PFT378" s="3"/>
      <c r="PFU378" s="3"/>
      <c r="PFV378" s="3"/>
      <c r="PFW378" s="3"/>
      <c r="PFX378" s="3"/>
      <c r="PFY378" s="3"/>
      <c r="PFZ378" s="3"/>
      <c r="PGA378" s="3"/>
      <c r="PGB378" s="3"/>
      <c r="PGC378" s="3"/>
      <c r="PGD378" s="3"/>
      <c r="PGE378" s="3"/>
      <c r="PGF378" s="3"/>
      <c r="PGG378" s="3"/>
      <c r="PGH378" s="3"/>
      <c r="PGI378" s="3"/>
      <c r="PGJ378" s="3"/>
      <c r="PGK378" s="3"/>
      <c r="PGL378" s="3"/>
      <c r="PGM378" s="3"/>
      <c r="PGN378" s="3"/>
      <c r="PGO378" s="3"/>
      <c r="PGP378" s="3"/>
      <c r="PGQ378" s="3"/>
      <c r="PGR378" s="3"/>
      <c r="PGS378" s="3"/>
      <c r="PGT378" s="3"/>
      <c r="PGU378" s="3"/>
      <c r="PGV378" s="3"/>
      <c r="PGW378" s="3"/>
      <c r="PGX378" s="3"/>
      <c r="PGY378" s="3"/>
      <c r="PGZ378" s="3"/>
      <c r="PHA378" s="3"/>
      <c r="PHB378" s="3"/>
      <c r="PHC378" s="3"/>
      <c r="PHD378" s="3"/>
      <c r="PHE378" s="3"/>
      <c r="PHF378" s="3"/>
      <c r="PHG378" s="3"/>
      <c r="PHH378" s="3"/>
      <c r="PHI378" s="3"/>
      <c r="PHJ378" s="3"/>
      <c r="PHK378" s="3"/>
      <c r="PHL378" s="3"/>
      <c r="PHM378" s="3"/>
      <c r="PHN378" s="3"/>
      <c r="PHO378" s="3"/>
      <c r="PHP378" s="3"/>
      <c r="PHQ378" s="3"/>
      <c r="PHR378" s="3"/>
      <c r="PHS378" s="3"/>
      <c r="PHT378" s="3"/>
      <c r="PHU378" s="3"/>
      <c r="PHV378" s="3"/>
      <c r="PHW378" s="3"/>
      <c r="PHX378" s="3"/>
      <c r="PHY378" s="3"/>
      <c r="PHZ378" s="3"/>
      <c r="PIA378" s="3"/>
      <c r="PIB378" s="3"/>
      <c r="PIC378" s="3"/>
      <c r="PID378" s="3"/>
      <c r="PIE378" s="3"/>
      <c r="PIF378" s="3"/>
      <c r="PIG378" s="3"/>
      <c r="PIH378" s="3"/>
      <c r="PII378" s="3"/>
      <c r="PIJ378" s="3"/>
      <c r="PIK378" s="3"/>
      <c r="PIL378" s="3"/>
      <c r="PIM378" s="3"/>
      <c r="PIN378" s="3"/>
      <c r="PIO378" s="3"/>
      <c r="PIP378" s="3"/>
      <c r="PIQ378" s="3"/>
      <c r="PIR378" s="3"/>
      <c r="PIS378" s="3"/>
      <c r="PIT378" s="3"/>
      <c r="PIU378" s="3"/>
      <c r="PIV378" s="3"/>
      <c r="PIW378" s="3"/>
      <c r="PIX378" s="3"/>
      <c r="PIY378" s="3"/>
      <c r="PIZ378" s="3"/>
      <c r="PJA378" s="3"/>
      <c r="PJB378" s="3"/>
      <c r="PJC378" s="3"/>
      <c r="PJD378" s="3"/>
      <c r="PJE378" s="3"/>
      <c r="PJF378" s="3"/>
      <c r="PJG378" s="3"/>
      <c r="PJH378" s="3"/>
      <c r="PJI378" s="3"/>
      <c r="PJJ378" s="3"/>
      <c r="PJK378" s="3"/>
      <c r="PJL378" s="3"/>
      <c r="PJM378" s="3"/>
      <c r="PJN378" s="3"/>
      <c r="PJO378" s="3"/>
      <c r="PJP378" s="3"/>
      <c r="PJQ378" s="3"/>
      <c r="PJR378" s="3"/>
      <c r="PJS378" s="3"/>
      <c r="PJT378" s="3"/>
      <c r="PJU378" s="3"/>
      <c r="PJV378" s="3"/>
      <c r="PJW378" s="3"/>
      <c r="PJX378" s="3"/>
      <c r="PJY378" s="3"/>
      <c r="PJZ378" s="3"/>
      <c r="PKA378" s="3"/>
      <c r="PKB378" s="3"/>
      <c r="PKC378" s="3"/>
      <c r="PKD378" s="3"/>
      <c r="PKE378" s="3"/>
      <c r="PKF378" s="3"/>
      <c r="PKG378" s="3"/>
      <c r="PKH378" s="3"/>
      <c r="PKI378" s="3"/>
      <c r="PKJ378" s="3"/>
      <c r="PKK378" s="3"/>
      <c r="PKL378" s="3"/>
      <c r="PKM378" s="3"/>
      <c r="PKN378" s="3"/>
      <c r="PKO378" s="3"/>
      <c r="PKP378" s="3"/>
      <c r="PKQ378" s="3"/>
      <c r="PKR378" s="3"/>
      <c r="PKS378" s="3"/>
      <c r="PKT378" s="3"/>
      <c r="PKU378" s="3"/>
      <c r="PKV378" s="3"/>
      <c r="PKW378" s="3"/>
      <c r="PKX378" s="3"/>
      <c r="PKY378" s="3"/>
      <c r="PKZ378" s="3"/>
      <c r="PLA378" s="3"/>
      <c r="PLB378" s="3"/>
      <c r="PLC378" s="3"/>
      <c r="PLD378" s="3"/>
      <c r="PLE378" s="3"/>
      <c r="PLF378" s="3"/>
      <c r="PLG378" s="3"/>
      <c r="PLH378" s="3"/>
      <c r="PLI378" s="3"/>
      <c r="PLJ378" s="3"/>
      <c r="PLK378" s="3"/>
      <c r="PLL378" s="3"/>
      <c r="PLM378" s="3"/>
      <c r="PLN378" s="3"/>
      <c r="PLO378" s="3"/>
      <c r="PLP378" s="3"/>
      <c r="PLQ378" s="3"/>
      <c r="PLR378" s="3"/>
      <c r="PLS378" s="3"/>
      <c r="PLT378" s="3"/>
      <c r="PLU378" s="3"/>
      <c r="PLV378" s="3"/>
      <c r="PLW378" s="3"/>
      <c r="PLX378" s="3"/>
      <c r="PLY378" s="3"/>
      <c r="PLZ378" s="3"/>
      <c r="PMA378" s="3"/>
      <c r="PMB378" s="3"/>
      <c r="PMC378" s="3"/>
      <c r="PMD378" s="3"/>
      <c r="PME378" s="3"/>
      <c r="PMF378" s="3"/>
      <c r="PMG378" s="3"/>
      <c r="PMH378" s="3"/>
      <c r="PMI378" s="3"/>
      <c r="PMJ378" s="3"/>
      <c r="PMK378" s="3"/>
      <c r="PML378" s="3"/>
      <c r="PMM378" s="3"/>
      <c r="PMN378" s="3"/>
      <c r="PMO378" s="3"/>
      <c r="PMP378" s="3"/>
      <c r="PMQ378" s="3"/>
      <c r="PMR378" s="3"/>
      <c r="PMS378" s="3"/>
      <c r="PMT378" s="3"/>
      <c r="PMU378" s="3"/>
      <c r="PMV378" s="3"/>
      <c r="PMW378" s="3"/>
      <c r="PMX378" s="3"/>
      <c r="PMY378" s="3"/>
      <c r="PMZ378" s="3"/>
      <c r="PNA378" s="3"/>
      <c r="PNB378" s="3"/>
      <c r="PNC378" s="3"/>
      <c r="PND378" s="3"/>
      <c r="PNE378" s="3"/>
      <c r="PNF378" s="3"/>
      <c r="PNG378" s="3"/>
      <c r="PNH378" s="3"/>
      <c r="PNI378" s="3"/>
      <c r="PNJ378" s="3"/>
      <c r="PNK378" s="3"/>
      <c r="PNL378" s="3"/>
      <c r="PNM378" s="3"/>
      <c r="PNN378" s="3"/>
      <c r="PNO378" s="3"/>
      <c r="PNP378" s="3"/>
      <c r="PNQ378" s="3"/>
      <c r="PNR378" s="3"/>
      <c r="PNS378" s="3"/>
      <c r="PNT378" s="3"/>
      <c r="PNU378" s="3"/>
      <c r="PNV378" s="3"/>
      <c r="PNW378" s="3"/>
      <c r="PNX378" s="3"/>
      <c r="PNY378" s="3"/>
      <c r="PNZ378" s="3"/>
      <c r="POA378" s="3"/>
      <c r="POB378" s="3"/>
      <c r="POC378" s="3"/>
      <c r="POD378" s="3"/>
      <c r="POE378" s="3"/>
      <c r="POF378" s="3"/>
      <c r="POG378" s="3"/>
      <c r="POH378" s="3"/>
      <c r="POI378" s="3"/>
      <c r="POJ378" s="3"/>
      <c r="POK378" s="3"/>
      <c r="POL378" s="3"/>
      <c r="POM378" s="3"/>
      <c r="PON378" s="3"/>
      <c r="POO378" s="3"/>
      <c r="POP378" s="3"/>
      <c r="POQ378" s="3"/>
      <c r="POR378" s="3"/>
      <c r="POS378" s="3"/>
      <c r="POT378" s="3"/>
      <c r="POU378" s="3"/>
      <c r="POV378" s="3"/>
      <c r="POW378" s="3"/>
      <c r="POX378" s="3"/>
      <c r="POY378" s="3"/>
      <c r="POZ378" s="3"/>
      <c r="PPA378" s="3"/>
      <c r="PPB378" s="3"/>
      <c r="PPC378" s="3"/>
      <c r="PPD378" s="3"/>
      <c r="PPE378" s="3"/>
      <c r="PPF378" s="3"/>
      <c r="PPG378" s="3"/>
      <c r="PPH378" s="3"/>
      <c r="PPI378" s="3"/>
      <c r="PPJ378" s="3"/>
      <c r="PPK378" s="3"/>
      <c r="PPL378" s="3"/>
      <c r="PPM378" s="3"/>
      <c r="PPN378" s="3"/>
      <c r="PPO378" s="3"/>
      <c r="PPP378" s="3"/>
      <c r="PPQ378" s="3"/>
      <c r="PPR378" s="3"/>
      <c r="PPS378" s="3"/>
      <c r="PPT378" s="3"/>
      <c r="PPU378" s="3"/>
      <c r="PPV378" s="3"/>
      <c r="PPW378" s="3"/>
      <c r="PPX378" s="3"/>
      <c r="PPY378" s="3"/>
      <c r="PPZ378" s="3"/>
      <c r="PQA378" s="3"/>
      <c r="PQB378" s="3"/>
      <c r="PQC378" s="3"/>
      <c r="PQD378" s="3"/>
      <c r="PQE378" s="3"/>
      <c r="PQF378" s="3"/>
      <c r="PQG378" s="3"/>
      <c r="PQH378" s="3"/>
      <c r="PQI378" s="3"/>
      <c r="PQJ378" s="3"/>
      <c r="PQK378" s="3"/>
      <c r="PQL378" s="3"/>
      <c r="PQM378" s="3"/>
      <c r="PQN378" s="3"/>
      <c r="PQO378" s="3"/>
      <c r="PQP378" s="3"/>
      <c r="PQQ378" s="3"/>
      <c r="PQR378" s="3"/>
      <c r="PQS378" s="3"/>
      <c r="PQT378" s="3"/>
      <c r="PQU378" s="3"/>
      <c r="PQV378" s="3"/>
      <c r="PQW378" s="3"/>
      <c r="PQX378" s="3"/>
      <c r="PQY378" s="3"/>
      <c r="PQZ378" s="3"/>
      <c r="PRA378" s="3"/>
      <c r="PRB378" s="3"/>
      <c r="PRC378" s="3"/>
      <c r="PRD378" s="3"/>
      <c r="PRE378" s="3"/>
      <c r="PRF378" s="3"/>
      <c r="PRG378" s="3"/>
      <c r="PRH378" s="3"/>
      <c r="PRI378" s="3"/>
      <c r="PRJ378" s="3"/>
      <c r="PRK378" s="3"/>
      <c r="PRL378" s="3"/>
      <c r="PRM378" s="3"/>
      <c r="PRN378" s="3"/>
      <c r="PRO378" s="3"/>
      <c r="PRP378" s="3"/>
      <c r="PRQ378" s="3"/>
      <c r="PRR378" s="3"/>
      <c r="PRS378" s="3"/>
      <c r="PRT378" s="3"/>
      <c r="PRU378" s="3"/>
      <c r="PRV378" s="3"/>
      <c r="PRW378" s="3"/>
      <c r="PRX378" s="3"/>
      <c r="PRY378" s="3"/>
      <c r="PRZ378" s="3"/>
      <c r="PSA378" s="3"/>
      <c r="PSB378" s="3"/>
      <c r="PSC378" s="3"/>
      <c r="PSD378" s="3"/>
      <c r="PSE378" s="3"/>
      <c r="PSF378" s="3"/>
      <c r="PSG378" s="3"/>
      <c r="PSH378" s="3"/>
      <c r="PSI378" s="3"/>
      <c r="PSJ378" s="3"/>
      <c r="PSK378" s="3"/>
      <c r="PSL378" s="3"/>
      <c r="PSM378" s="3"/>
      <c r="PSN378" s="3"/>
      <c r="PSO378" s="3"/>
      <c r="PSP378" s="3"/>
      <c r="PSQ378" s="3"/>
      <c r="PSR378" s="3"/>
      <c r="PSS378" s="3"/>
      <c r="PST378" s="3"/>
      <c r="PSU378" s="3"/>
      <c r="PSV378" s="3"/>
      <c r="PSW378" s="3"/>
      <c r="PSX378" s="3"/>
      <c r="PSY378" s="3"/>
      <c r="PSZ378" s="3"/>
      <c r="PTA378" s="3"/>
      <c r="PTB378" s="3"/>
      <c r="PTC378" s="3"/>
      <c r="PTD378" s="3"/>
      <c r="PTE378" s="3"/>
      <c r="PTF378" s="3"/>
      <c r="PTG378" s="3"/>
      <c r="PTH378" s="3"/>
      <c r="PTI378" s="3"/>
      <c r="PTJ378" s="3"/>
      <c r="PTK378" s="3"/>
      <c r="PTL378" s="3"/>
      <c r="PTM378" s="3"/>
      <c r="PTN378" s="3"/>
      <c r="PTO378" s="3"/>
      <c r="PTP378" s="3"/>
      <c r="PTQ378" s="3"/>
      <c r="PTR378" s="3"/>
      <c r="PTS378" s="3"/>
      <c r="PTT378" s="3"/>
      <c r="PTU378" s="3"/>
      <c r="PTV378" s="3"/>
      <c r="PTW378" s="3"/>
      <c r="PTX378" s="3"/>
      <c r="PTY378" s="3"/>
      <c r="PTZ378" s="3"/>
      <c r="PUA378" s="3"/>
      <c r="PUB378" s="3"/>
      <c r="PUC378" s="3"/>
      <c r="PUD378" s="3"/>
      <c r="PUE378" s="3"/>
      <c r="PUF378" s="3"/>
      <c r="PUG378" s="3"/>
      <c r="PUH378" s="3"/>
      <c r="PUI378" s="3"/>
      <c r="PUJ378" s="3"/>
      <c r="PUK378" s="3"/>
      <c r="PUL378" s="3"/>
      <c r="PUM378" s="3"/>
      <c r="PUN378" s="3"/>
      <c r="PUO378" s="3"/>
      <c r="PUP378" s="3"/>
      <c r="PUQ378" s="3"/>
      <c r="PUR378" s="3"/>
      <c r="PUS378" s="3"/>
      <c r="PUT378" s="3"/>
      <c r="PUU378" s="3"/>
      <c r="PUV378" s="3"/>
      <c r="PUW378" s="3"/>
      <c r="PUX378" s="3"/>
      <c r="PUY378" s="3"/>
      <c r="PUZ378" s="3"/>
      <c r="PVA378" s="3"/>
      <c r="PVB378" s="3"/>
      <c r="PVC378" s="3"/>
      <c r="PVD378" s="3"/>
      <c r="PVE378" s="3"/>
      <c r="PVF378" s="3"/>
      <c r="PVG378" s="3"/>
      <c r="PVH378" s="3"/>
      <c r="PVI378" s="3"/>
      <c r="PVJ378" s="3"/>
      <c r="PVK378" s="3"/>
      <c r="PVL378" s="3"/>
      <c r="PVM378" s="3"/>
      <c r="PVN378" s="3"/>
      <c r="PVO378" s="3"/>
      <c r="PVP378" s="3"/>
      <c r="PVQ378" s="3"/>
      <c r="PVR378" s="3"/>
      <c r="PVS378" s="3"/>
      <c r="PVT378" s="3"/>
      <c r="PVU378" s="3"/>
      <c r="PVV378" s="3"/>
      <c r="PVW378" s="3"/>
      <c r="PVX378" s="3"/>
      <c r="PVY378" s="3"/>
      <c r="PVZ378" s="3"/>
      <c r="PWA378" s="3"/>
      <c r="PWB378" s="3"/>
      <c r="PWC378" s="3"/>
      <c r="PWD378" s="3"/>
      <c r="PWE378" s="3"/>
      <c r="PWF378" s="3"/>
      <c r="PWG378" s="3"/>
      <c r="PWH378" s="3"/>
      <c r="PWI378" s="3"/>
      <c r="PWJ378" s="3"/>
      <c r="PWK378" s="3"/>
      <c r="PWL378" s="3"/>
      <c r="PWM378" s="3"/>
      <c r="PWN378" s="3"/>
      <c r="PWO378" s="3"/>
      <c r="PWP378" s="3"/>
      <c r="PWQ378" s="3"/>
      <c r="PWR378" s="3"/>
      <c r="PWS378" s="3"/>
      <c r="PWT378" s="3"/>
      <c r="PWU378" s="3"/>
      <c r="PWV378" s="3"/>
      <c r="PWW378" s="3"/>
      <c r="PWX378" s="3"/>
      <c r="PWY378" s="3"/>
      <c r="PWZ378" s="3"/>
      <c r="PXA378" s="3"/>
      <c r="PXB378" s="3"/>
      <c r="PXC378" s="3"/>
      <c r="PXD378" s="3"/>
      <c r="PXE378" s="3"/>
      <c r="PXF378" s="3"/>
      <c r="PXG378" s="3"/>
      <c r="PXH378" s="3"/>
      <c r="PXI378" s="3"/>
      <c r="PXJ378" s="3"/>
      <c r="PXK378" s="3"/>
      <c r="PXL378" s="3"/>
      <c r="PXM378" s="3"/>
      <c r="PXN378" s="3"/>
      <c r="PXO378" s="3"/>
      <c r="PXP378" s="3"/>
      <c r="PXQ378" s="3"/>
      <c r="PXR378" s="3"/>
      <c r="PXS378" s="3"/>
      <c r="PXT378" s="3"/>
      <c r="PXU378" s="3"/>
      <c r="PXV378" s="3"/>
      <c r="PXW378" s="3"/>
      <c r="PXX378" s="3"/>
      <c r="PXY378" s="3"/>
      <c r="PXZ378" s="3"/>
      <c r="PYA378" s="3"/>
      <c r="PYB378" s="3"/>
      <c r="PYC378" s="3"/>
      <c r="PYD378" s="3"/>
      <c r="PYE378" s="3"/>
      <c r="PYF378" s="3"/>
      <c r="PYG378" s="3"/>
      <c r="PYH378" s="3"/>
      <c r="PYI378" s="3"/>
      <c r="PYJ378" s="3"/>
      <c r="PYK378" s="3"/>
      <c r="PYL378" s="3"/>
      <c r="PYM378" s="3"/>
      <c r="PYN378" s="3"/>
      <c r="PYO378" s="3"/>
      <c r="PYP378" s="3"/>
      <c r="PYQ378" s="3"/>
      <c r="PYR378" s="3"/>
      <c r="PYS378" s="3"/>
      <c r="PYT378" s="3"/>
      <c r="PYU378" s="3"/>
      <c r="PYV378" s="3"/>
      <c r="PYW378" s="3"/>
      <c r="PYX378" s="3"/>
      <c r="PYY378" s="3"/>
      <c r="PYZ378" s="3"/>
      <c r="PZA378" s="3"/>
      <c r="PZB378" s="3"/>
      <c r="PZC378" s="3"/>
      <c r="PZD378" s="3"/>
      <c r="PZE378" s="3"/>
      <c r="PZF378" s="3"/>
      <c r="PZG378" s="3"/>
      <c r="PZH378" s="3"/>
      <c r="PZI378" s="3"/>
      <c r="PZJ378" s="3"/>
      <c r="PZK378" s="3"/>
      <c r="PZL378" s="3"/>
      <c r="PZM378" s="3"/>
      <c r="PZN378" s="3"/>
      <c r="PZO378" s="3"/>
      <c r="PZP378" s="3"/>
      <c r="PZQ378" s="3"/>
      <c r="PZR378" s="3"/>
      <c r="PZS378" s="3"/>
      <c r="PZT378" s="3"/>
      <c r="PZU378" s="3"/>
      <c r="PZV378" s="3"/>
      <c r="PZW378" s="3"/>
      <c r="PZX378" s="3"/>
      <c r="PZY378" s="3"/>
      <c r="PZZ378" s="3"/>
      <c r="QAA378" s="3"/>
      <c r="QAB378" s="3"/>
      <c r="QAC378" s="3"/>
      <c r="QAD378" s="3"/>
      <c r="QAE378" s="3"/>
      <c r="QAF378" s="3"/>
      <c r="QAG378" s="3"/>
      <c r="QAH378" s="3"/>
      <c r="QAI378" s="3"/>
      <c r="QAJ378" s="3"/>
      <c r="QAK378" s="3"/>
      <c r="QAL378" s="3"/>
      <c r="QAM378" s="3"/>
      <c r="QAN378" s="3"/>
      <c r="QAO378" s="3"/>
      <c r="QAP378" s="3"/>
      <c r="QAQ378" s="3"/>
      <c r="QAR378" s="3"/>
      <c r="QAS378" s="3"/>
      <c r="QAT378" s="3"/>
      <c r="QAU378" s="3"/>
      <c r="QAV378" s="3"/>
      <c r="QAW378" s="3"/>
      <c r="QAX378" s="3"/>
      <c r="QAY378" s="3"/>
      <c r="QAZ378" s="3"/>
      <c r="QBA378" s="3"/>
      <c r="QBB378" s="3"/>
      <c r="QBC378" s="3"/>
      <c r="QBD378" s="3"/>
      <c r="QBE378" s="3"/>
      <c r="QBF378" s="3"/>
      <c r="QBG378" s="3"/>
      <c r="QBH378" s="3"/>
      <c r="QBI378" s="3"/>
      <c r="QBJ378" s="3"/>
      <c r="QBK378" s="3"/>
      <c r="QBL378" s="3"/>
      <c r="QBM378" s="3"/>
      <c r="QBN378" s="3"/>
      <c r="QBO378" s="3"/>
      <c r="QBP378" s="3"/>
      <c r="QBQ378" s="3"/>
      <c r="QBR378" s="3"/>
      <c r="QBS378" s="3"/>
      <c r="QBT378" s="3"/>
      <c r="QBU378" s="3"/>
      <c r="QBV378" s="3"/>
      <c r="QBW378" s="3"/>
      <c r="QBX378" s="3"/>
      <c r="QBY378" s="3"/>
      <c r="QBZ378" s="3"/>
      <c r="QCA378" s="3"/>
      <c r="QCB378" s="3"/>
      <c r="QCC378" s="3"/>
      <c r="QCD378" s="3"/>
      <c r="QCE378" s="3"/>
      <c r="QCF378" s="3"/>
      <c r="QCG378" s="3"/>
      <c r="QCH378" s="3"/>
      <c r="QCI378" s="3"/>
      <c r="QCJ378" s="3"/>
      <c r="QCK378" s="3"/>
      <c r="QCL378" s="3"/>
      <c r="QCM378" s="3"/>
      <c r="QCN378" s="3"/>
      <c r="QCO378" s="3"/>
      <c r="QCP378" s="3"/>
      <c r="QCQ378" s="3"/>
      <c r="QCR378" s="3"/>
      <c r="QCS378" s="3"/>
      <c r="QCT378" s="3"/>
      <c r="QCU378" s="3"/>
      <c r="QCV378" s="3"/>
      <c r="QCW378" s="3"/>
      <c r="QCX378" s="3"/>
      <c r="QCY378" s="3"/>
      <c r="QCZ378" s="3"/>
      <c r="QDA378" s="3"/>
      <c r="QDB378" s="3"/>
      <c r="QDC378" s="3"/>
      <c r="QDD378" s="3"/>
      <c r="QDE378" s="3"/>
      <c r="QDF378" s="3"/>
      <c r="QDG378" s="3"/>
      <c r="QDH378" s="3"/>
      <c r="QDI378" s="3"/>
      <c r="QDJ378" s="3"/>
      <c r="QDK378" s="3"/>
      <c r="QDL378" s="3"/>
      <c r="QDM378" s="3"/>
      <c r="QDN378" s="3"/>
      <c r="QDO378" s="3"/>
      <c r="QDP378" s="3"/>
      <c r="QDQ378" s="3"/>
      <c r="QDR378" s="3"/>
      <c r="QDS378" s="3"/>
      <c r="QDT378" s="3"/>
      <c r="QDU378" s="3"/>
      <c r="QDV378" s="3"/>
      <c r="QDW378" s="3"/>
      <c r="QDX378" s="3"/>
      <c r="QDY378" s="3"/>
      <c r="QDZ378" s="3"/>
      <c r="QEA378" s="3"/>
      <c r="QEB378" s="3"/>
      <c r="QEC378" s="3"/>
      <c r="QED378" s="3"/>
      <c r="QEE378" s="3"/>
      <c r="QEF378" s="3"/>
      <c r="QEG378" s="3"/>
      <c r="QEH378" s="3"/>
      <c r="QEI378" s="3"/>
      <c r="QEJ378" s="3"/>
      <c r="QEK378" s="3"/>
      <c r="QEL378" s="3"/>
      <c r="QEM378" s="3"/>
      <c r="QEN378" s="3"/>
      <c r="QEO378" s="3"/>
      <c r="QEP378" s="3"/>
      <c r="QEQ378" s="3"/>
      <c r="QER378" s="3"/>
      <c r="QES378" s="3"/>
      <c r="QET378" s="3"/>
      <c r="QEU378" s="3"/>
      <c r="QEV378" s="3"/>
      <c r="QEW378" s="3"/>
      <c r="QEX378" s="3"/>
      <c r="QEY378" s="3"/>
      <c r="QEZ378" s="3"/>
      <c r="QFA378" s="3"/>
      <c r="QFB378" s="3"/>
      <c r="QFC378" s="3"/>
      <c r="QFD378" s="3"/>
      <c r="QFE378" s="3"/>
      <c r="QFF378" s="3"/>
      <c r="QFG378" s="3"/>
      <c r="QFH378" s="3"/>
      <c r="QFI378" s="3"/>
      <c r="QFJ378" s="3"/>
      <c r="QFK378" s="3"/>
      <c r="QFL378" s="3"/>
      <c r="QFM378" s="3"/>
      <c r="QFN378" s="3"/>
      <c r="QFO378" s="3"/>
      <c r="QFP378" s="3"/>
      <c r="QFQ378" s="3"/>
      <c r="QFR378" s="3"/>
      <c r="QFS378" s="3"/>
      <c r="QFT378" s="3"/>
      <c r="QFU378" s="3"/>
      <c r="QFV378" s="3"/>
      <c r="QFW378" s="3"/>
      <c r="QFX378" s="3"/>
      <c r="QFY378" s="3"/>
      <c r="QFZ378" s="3"/>
      <c r="QGA378" s="3"/>
      <c r="QGB378" s="3"/>
      <c r="QGC378" s="3"/>
      <c r="QGD378" s="3"/>
      <c r="QGE378" s="3"/>
      <c r="QGF378" s="3"/>
      <c r="QGG378" s="3"/>
      <c r="QGH378" s="3"/>
      <c r="QGI378" s="3"/>
      <c r="QGJ378" s="3"/>
      <c r="QGK378" s="3"/>
      <c r="QGL378" s="3"/>
      <c r="QGM378" s="3"/>
      <c r="QGN378" s="3"/>
      <c r="QGO378" s="3"/>
      <c r="QGP378" s="3"/>
      <c r="QGQ378" s="3"/>
      <c r="QGR378" s="3"/>
      <c r="QGS378" s="3"/>
      <c r="QGT378" s="3"/>
      <c r="QGU378" s="3"/>
      <c r="QGV378" s="3"/>
      <c r="QGW378" s="3"/>
      <c r="QGX378" s="3"/>
      <c r="QGY378" s="3"/>
      <c r="QGZ378" s="3"/>
      <c r="QHA378" s="3"/>
      <c r="QHB378" s="3"/>
      <c r="QHC378" s="3"/>
      <c r="QHD378" s="3"/>
      <c r="QHE378" s="3"/>
      <c r="QHF378" s="3"/>
      <c r="QHG378" s="3"/>
      <c r="QHH378" s="3"/>
      <c r="QHI378" s="3"/>
      <c r="QHJ378" s="3"/>
      <c r="QHK378" s="3"/>
      <c r="QHL378" s="3"/>
      <c r="QHM378" s="3"/>
      <c r="QHN378" s="3"/>
      <c r="QHO378" s="3"/>
      <c r="QHP378" s="3"/>
      <c r="QHQ378" s="3"/>
      <c r="QHR378" s="3"/>
      <c r="QHS378" s="3"/>
      <c r="QHT378" s="3"/>
      <c r="QHU378" s="3"/>
      <c r="QHV378" s="3"/>
      <c r="QHW378" s="3"/>
      <c r="QHX378" s="3"/>
      <c r="QHY378" s="3"/>
      <c r="QHZ378" s="3"/>
      <c r="QIA378" s="3"/>
      <c r="QIB378" s="3"/>
      <c r="QIC378" s="3"/>
      <c r="QID378" s="3"/>
      <c r="QIE378" s="3"/>
      <c r="QIF378" s="3"/>
      <c r="QIG378" s="3"/>
      <c r="QIH378" s="3"/>
      <c r="QII378" s="3"/>
      <c r="QIJ378" s="3"/>
      <c r="QIK378" s="3"/>
      <c r="QIL378" s="3"/>
      <c r="QIM378" s="3"/>
      <c r="QIN378" s="3"/>
      <c r="QIO378" s="3"/>
      <c r="QIP378" s="3"/>
      <c r="QIQ378" s="3"/>
      <c r="QIR378" s="3"/>
      <c r="QIS378" s="3"/>
      <c r="QIT378" s="3"/>
      <c r="QIU378" s="3"/>
      <c r="QIV378" s="3"/>
      <c r="QIW378" s="3"/>
      <c r="QIX378" s="3"/>
      <c r="QIY378" s="3"/>
      <c r="QIZ378" s="3"/>
      <c r="QJA378" s="3"/>
      <c r="QJB378" s="3"/>
      <c r="QJC378" s="3"/>
      <c r="QJD378" s="3"/>
      <c r="QJE378" s="3"/>
      <c r="QJF378" s="3"/>
      <c r="QJG378" s="3"/>
      <c r="QJH378" s="3"/>
      <c r="QJI378" s="3"/>
      <c r="QJJ378" s="3"/>
      <c r="QJK378" s="3"/>
      <c r="QJL378" s="3"/>
      <c r="QJM378" s="3"/>
      <c r="QJN378" s="3"/>
      <c r="QJO378" s="3"/>
      <c r="QJP378" s="3"/>
      <c r="QJQ378" s="3"/>
      <c r="QJR378" s="3"/>
      <c r="QJS378" s="3"/>
      <c r="QJT378" s="3"/>
      <c r="QJU378" s="3"/>
      <c r="QJV378" s="3"/>
      <c r="QJW378" s="3"/>
      <c r="QJX378" s="3"/>
      <c r="QJY378" s="3"/>
      <c r="QJZ378" s="3"/>
      <c r="QKA378" s="3"/>
      <c r="QKB378" s="3"/>
      <c r="QKC378" s="3"/>
      <c r="QKD378" s="3"/>
      <c r="QKE378" s="3"/>
      <c r="QKF378" s="3"/>
      <c r="QKG378" s="3"/>
      <c r="QKH378" s="3"/>
      <c r="QKI378" s="3"/>
      <c r="QKJ378" s="3"/>
      <c r="QKK378" s="3"/>
      <c r="QKL378" s="3"/>
      <c r="QKM378" s="3"/>
      <c r="QKN378" s="3"/>
      <c r="QKO378" s="3"/>
      <c r="QKP378" s="3"/>
      <c r="QKQ378" s="3"/>
      <c r="QKR378" s="3"/>
      <c r="QKS378" s="3"/>
      <c r="QKT378" s="3"/>
      <c r="QKU378" s="3"/>
      <c r="QKV378" s="3"/>
      <c r="QKW378" s="3"/>
      <c r="QKX378" s="3"/>
      <c r="QKY378" s="3"/>
      <c r="QKZ378" s="3"/>
      <c r="QLA378" s="3"/>
      <c r="QLB378" s="3"/>
      <c r="QLC378" s="3"/>
      <c r="QLD378" s="3"/>
      <c r="QLE378" s="3"/>
      <c r="QLF378" s="3"/>
      <c r="QLG378" s="3"/>
      <c r="QLH378" s="3"/>
      <c r="QLI378" s="3"/>
      <c r="QLJ378" s="3"/>
      <c r="QLK378" s="3"/>
      <c r="QLL378" s="3"/>
      <c r="QLM378" s="3"/>
      <c r="QLN378" s="3"/>
      <c r="QLO378" s="3"/>
      <c r="QLP378" s="3"/>
      <c r="QLQ378" s="3"/>
      <c r="QLR378" s="3"/>
      <c r="QLS378" s="3"/>
      <c r="QLT378" s="3"/>
      <c r="QLU378" s="3"/>
      <c r="QLV378" s="3"/>
      <c r="QLW378" s="3"/>
      <c r="QLX378" s="3"/>
      <c r="QLY378" s="3"/>
      <c r="QLZ378" s="3"/>
      <c r="QMA378" s="3"/>
      <c r="QMB378" s="3"/>
      <c r="QMC378" s="3"/>
      <c r="QMD378" s="3"/>
      <c r="QME378" s="3"/>
      <c r="QMF378" s="3"/>
      <c r="QMG378" s="3"/>
      <c r="QMH378" s="3"/>
      <c r="QMI378" s="3"/>
      <c r="QMJ378" s="3"/>
      <c r="QMK378" s="3"/>
      <c r="QML378" s="3"/>
      <c r="QMM378" s="3"/>
      <c r="QMN378" s="3"/>
      <c r="QMO378" s="3"/>
      <c r="QMP378" s="3"/>
      <c r="QMQ378" s="3"/>
      <c r="QMR378" s="3"/>
      <c r="QMS378" s="3"/>
      <c r="QMT378" s="3"/>
      <c r="QMU378" s="3"/>
      <c r="QMV378" s="3"/>
      <c r="QMW378" s="3"/>
      <c r="QMX378" s="3"/>
      <c r="QMY378" s="3"/>
      <c r="QMZ378" s="3"/>
      <c r="QNA378" s="3"/>
      <c r="QNB378" s="3"/>
      <c r="QNC378" s="3"/>
      <c r="QND378" s="3"/>
      <c r="QNE378" s="3"/>
      <c r="QNF378" s="3"/>
      <c r="QNG378" s="3"/>
      <c r="QNH378" s="3"/>
      <c r="QNI378" s="3"/>
      <c r="QNJ378" s="3"/>
      <c r="QNK378" s="3"/>
      <c r="QNL378" s="3"/>
      <c r="QNM378" s="3"/>
      <c r="QNN378" s="3"/>
      <c r="QNO378" s="3"/>
      <c r="QNP378" s="3"/>
      <c r="QNQ378" s="3"/>
      <c r="QNR378" s="3"/>
      <c r="QNS378" s="3"/>
      <c r="QNT378" s="3"/>
      <c r="QNU378" s="3"/>
      <c r="QNV378" s="3"/>
      <c r="QNW378" s="3"/>
      <c r="QNX378" s="3"/>
      <c r="QNY378" s="3"/>
      <c r="QNZ378" s="3"/>
      <c r="QOA378" s="3"/>
      <c r="QOB378" s="3"/>
      <c r="QOC378" s="3"/>
      <c r="QOD378" s="3"/>
      <c r="QOE378" s="3"/>
      <c r="QOF378" s="3"/>
      <c r="QOG378" s="3"/>
      <c r="QOH378" s="3"/>
      <c r="QOI378" s="3"/>
      <c r="QOJ378" s="3"/>
      <c r="QOK378" s="3"/>
      <c r="QOL378" s="3"/>
      <c r="QOM378" s="3"/>
      <c r="QON378" s="3"/>
      <c r="QOO378" s="3"/>
      <c r="QOP378" s="3"/>
      <c r="QOQ378" s="3"/>
      <c r="QOR378" s="3"/>
      <c r="QOS378" s="3"/>
      <c r="QOT378" s="3"/>
      <c r="QOU378" s="3"/>
      <c r="QOV378" s="3"/>
      <c r="QOW378" s="3"/>
      <c r="QOX378" s="3"/>
      <c r="QOY378" s="3"/>
      <c r="QOZ378" s="3"/>
      <c r="QPA378" s="3"/>
      <c r="QPB378" s="3"/>
      <c r="QPC378" s="3"/>
      <c r="QPD378" s="3"/>
      <c r="QPE378" s="3"/>
      <c r="QPF378" s="3"/>
      <c r="QPG378" s="3"/>
      <c r="QPH378" s="3"/>
      <c r="QPI378" s="3"/>
      <c r="QPJ378" s="3"/>
      <c r="QPK378" s="3"/>
      <c r="QPL378" s="3"/>
      <c r="QPM378" s="3"/>
      <c r="QPN378" s="3"/>
      <c r="QPO378" s="3"/>
      <c r="QPP378" s="3"/>
      <c r="QPQ378" s="3"/>
      <c r="QPR378" s="3"/>
      <c r="QPS378" s="3"/>
      <c r="QPT378" s="3"/>
      <c r="QPU378" s="3"/>
      <c r="QPV378" s="3"/>
      <c r="QPW378" s="3"/>
      <c r="QPX378" s="3"/>
      <c r="QPY378" s="3"/>
      <c r="QPZ378" s="3"/>
      <c r="QQA378" s="3"/>
      <c r="QQB378" s="3"/>
      <c r="QQC378" s="3"/>
      <c r="QQD378" s="3"/>
      <c r="QQE378" s="3"/>
      <c r="QQF378" s="3"/>
      <c r="QQG378" s="3"/>
      <c r="QQH378" s="3"/>
      <c r="QQI378" s="3"/>
      <c r="QQJ378" s="3"/>
      <c r="QQK378" s="3"/>
      <c r="QQL378" s="3"/>
      <c r="QQM378" s="3"/>
      <c r="QQN378" s="3"/>
      <c r="QQO378" s="3"/>
      <c r="QQP378" s="3"/>
      <c r="QQQ378" s="3"/>
      <c r="QQR378" s="3"/>
      <c r="QQS378" s="3"/>
      <c r="QQT378" s="3"/>
      <c r="QQU378" s="3"/>
      <c r="QQV378" s="3"/>
      <c r="QQW378" s="3"/>
      <c r="QQX378" s="3"/>
      <c r="QQY378" s="3"/>
      <c r="QQZ378" s="3"/>
      <c r="QRA378" s="3"/>
      <c r="QRB378" s="3"/>
      <c r="QRC378" s="3"/>
      <c r="QRD378" s="3"/>
      <c r="QRE378" s="3"/>
      <c r="QRF378" s="3"/>
      <c r="QRG378" s="3"/>
      <c r="QRH378" s="3"/>
      <c r="QRI378" s="3"/>
      <c r="QRJ378" s="3"/>
      <c r="QRK378" s="3"/>
      <c r="QRL378" s="3"/>
      <c r="QRM378" s="3"/>
      <c r="QRN378" s="3"/>
      <c r="QRO378" s="3"/>
      <c r="QRP378" s="3"/>
      <c r="QRQ378" s="3"/>
      <c r="QRR378" s="3"/>
      <c r="QRS378" s="3"/>
      <c r="QRT378" s="3"/>
      <c r="QRU378" s="3"/>
      <c r="QRV378" s="3"/>
      <c r="QRW378" s="3"/>
      <c r="QRX378" s="3"/>
      <c r="QRY378" s="3"/>
      <c r="QRZ378" s="3"/>
      <c r="QSA378" s="3"/>
      <c r="QSB378" s="3"/>
      <c r="QSC378" s="3"/>
      <c r="QSD378" s="3"/>
      <c r="QSE378" s="3"/>
      <c r="QSF378" s="3"/>
      <c r="QSG378" s="3"/>
      <c r="QSH378" s="3"/>
      <c r="QSI378" s="3"/>
      <c r="QSJ378" s="3"/>
      <c r="QSK378" s="3"/>
      <c r="QSL378" s="3"/>
      <c r="QSM378" s="3"/>
      <c r="QSN378" s="3"/>
      <c r="QSO378" s="3"/>
      <c r="QSP378" s="3"/>
      <c r="QSQ378" s="3"/>
      <c r="QSR378" s="3"/>
      <c r="QSS378" s="3"/>
      <c r="QST378" s="3"/>
      <c r="QSU378" s="3"/>
      <c r="QSV378" s="3"/>
      <c r="QSW378" s="3"/>
      <c r="QSX378" s="3"/>
      <c r="QSY378" s="3"/>
      <c r="QSZ378" s="3"/>
      <c r="QTA378" s="3"/>
      <c r="QTB378" s="3"/>
      <c r="QTC378" s="3"/>
      <c r="QTD378" s="3"/>
      <c r="QTE378" s="3"/>
      <c r="QTF378" s="3"/>
      <c r="QTG378" s="3"/>
      <c r="QTH378" s="3"/>
      <c r="QTI378" s="3"/>
      <c r="QTJ378" s="3"/>
      <c r="QTK378" s="3"/>
      <c r="QTL378" s="3"/>
      <c r="QTM378" s="3"/>
      <c r="QTN378" s="3"/>
      <c r="QTO378" s="3"/>
      <c r="QTP378" s="3"/>
      <c r="QTQ378" s="3"/>
      <c r="QTR378" s="3"/>
      <c r="QTS378" s="3"/>
      <c r="QTT378" s="3"/>
      <c r="QTU378" s="3"/>
      <c r="QTV378" s="3"/>
      <c r="QTW378" s="3"/>
      <c r="QTX378" s="3"/>
      <c r="QTY378" s="3"/>
      <c r="QTZ378" s="3"/>
      <c r="QUA378" s="3"/>
      <c r="QUB378" s="3"/>
      <c r="QUC378" s="3"/>
      <c r="QUD378" s="3"/>
      <c r="QUE378" s="3"/>
      <c r="QUF378" s="3"/>
      <c r="QUG378" s="3"/>
      <c r="QUH378" s="3"/>
      <c r="QUI378" s="3"/>
      <c r="QUJ378" s="3"/>
      <c r="QUK378" s="3"/>
      <c r="QUL378" s="3"/>
      <c r="QUM378" s="3"/>
      <c r="QUN378" s="3"/>
      <c r="QUO378" s="3"/>
      <c r="QUP378" s="3"/>
      <c r="QUQ378" s="3"/>
      <c r="QUR378" s="3"/>
      <c r="QUS378" s="3"/>
      <c r="QUT378" s="3"/>
      <c r="QUU378" s="3"/>
      <c r="QUV378" s="3"/>
      <c r="QUW378" s="3"/>
      <c r="QUX378" s="3"/>
      <c r="QUY378" s="3"/>
      <c r="QUZ378" s="3"/>
      <c r="QVA378" s="3"/>
      <c r="QVB378" s="3"/>
      <c r="QVC378" s="3"/>
      <c r="QVD378" s="3"/>
      <c r="QVE378" s="3"/>
      <c r="QVF378" s="3"/>
      <c r="QVG378" s="3"/>
      <c r="QVH378" s="3"/>
      <c r="QVI378" s="3"/>
      <c r="QVJ378" s="3"/>
      <c r="QVK378" s="3"/>
      <c r="QVL378" s="3"/>
      <c r="QVM378" s="3"/>
      <c r="QVN378" s="3"/>
      <c r="QVO378" s="3"/>
      <c r="QVP378" s="3"/>
      <c r="QVQ378" s="3"/>
      <c r="QVR378" s="3"/>
      <c r="QVS378" s="3"/>
      <c r="QVT378" s="3"/>
      <c r="QVU378" s="3"/>
      <c r="QVV378" s="3"/>
      <c r="QVW378" s="3"/>
      <c r="QVX378" s="3"/>
      <c r="QVY378" s="3"/>
      <c r="QVZ378" s="3"/>
      <c r="QWA378" s="3"/>
      <c r="QWB378" s="3"/>
      <c r="QWC378" s="3"/>
      <c r="QWD378" s="3"/>
      <c r="QWE378" s="3"/>
      <c r="QWF378" s="3"/>
      <c r="QWG378" s="3"/>
      <c r="QWH378" s="3"/>
      <c r="QWI378" s="3"/>
      <c r="QWJ378" s="3"/>
      <c r="QWK378" s="3"/>
      <c r="QWL378" s="3"/>
      <c r="QWM378" s="3"/>
      <c r="QWN378" s="3"/>
      <c r="QWO378" s="3"/>
      <c r="QWP378" s="3"/>
      <c r="QWQ378" s="3"/>
      <c r="QWR378" s="3"/>
      <c r="QWS378" s="3"/>
      <c r="QWT378" s="3"/>
      <c r="QWU378" s="3"/>
      <c r="QWV378" s="3"/>
      <c r="QWW378" s="3"/>
      <c r="QWX378" s="3"/>
      <c r="QWY378" s="3"/>
      <c r="QWZ378" s="3"/>
      <c r="QXA378" s="3"/>
      <c r="QXB378" s="3"/>
      <c r="QXC378" s="3"/>
      <c r="QXD378" s="3"/>
      <c r="QXE378" s="3"/>
      <c r="QXF378" s="3"/>
      <c r="QXG378" s="3"/>
      <c r="QXH378" s="3"/>
      <c r="QXI378" s="3"/>
      <c r="QXJ378" s="3"/>
      <c r="QXK378" s="3"/>
      <c r="QXL378" s="3"/>
      <c r="QXM378" s="3"/>
      <c r="QXN378" s="3"/>
      <c r="QXO378" s="3"/>
      <c r="QXP378" s="3"/>
      <c r="QXQ378" s="3"/>
      <c r="QXR378" s="3"/>
      <c r="QXS378" s="3"/>
      <c r="QXT378" s="3"/>
      <c r="QXU378" s="3"/>
      <c r="QXV378" s="3"/>
      <c r="QXW378" s="3"/>
      <c r="QXX378" s="3"/>
      <c r="QXY378" s="3"/>
      <c r="QXZ378" s="3"/>
      <c r="QYA378" s="3"/>
      <c r="QYB378" s="3"/>
      <c r="QYC378" s="3"/>
      <c r="QYD378" s="3"/>
      <c r="QYE378" s="3"/>
      <c r="QYF378" s="3"/>
      <c r="QYG378" s="3"/>
      <c r="QYH378" s="3"/>
      <c r="QYI378" s="3"/>
      <c r="QYJ378" s="3"/>
      <c r="QYK378" s="3"/>
      <c r="QYL378" s="3"/>
      <c r="QYM378" s="3"/>
      <c r="QYN378" s="3"/>
      <c r="QYO378" s="3"/>
      <c r="QYP378" s="3"/>
      <c r="QYQ378" s="3"/>
      <c r="QYR378" s="3"/>
      <c r="QYS378" s="3"/>
      <c r="QYT378" s="3"/>
      <c r="QYU378" s="3"/>
      <c r="QYV378" s="3"/>
      <c r="QYW378" s="3"/>
      <c r="QYX378" s="3"/>
      <c r="QYY378" s="3"/>
      <c r="QYZ378" s="3"/>
      <c r="QZA378" s="3"/>
      <c r="QZB378" s="3"/>
      <c r="QZC378" s="3"/>
      <c r="QZD378" s="3"/>
      <c r="QZE378" s="3"/>
      <c r="QZF378" s="3"/>
      <c r="QZG378" s="3"/>
      <c r="QZH378" s="3"/>
      <c r="QZI378" s="3"/>
      <c r="QZJ378" s="3"/>
      <c r="QZK378" s="3"/>
      <c r="QZL378" s="3"/>
      <c r="QZM378" s="3"/>
      <c r="QZN378" s="3"/>
      <c r="QZO378" s="3"/>
      <c r="QZP378" s="3"/>
      <c r="QZQ378" s="3"/>
      <c r="QZR378" s="3"/>
      <c r="QZS378" s="3"/>
      <c r="QZT378" s="3"/>
      <c r="QZU378" s="3"/>
      <c r="QZV378" s="3"/>
      <c r="QZW378" s="3"/>
      <c r="QZX378" s="3"/>
      <c r="QZY378" s="3"/>
      <c r="QZZ378" s="3"/>
      <c r="RAA378" s="3"/>
      <c r="RAB378" s="3"/>
      <c r="RAC378" s="3"/>
      <c r="RAD378" s="3"/>
      <c r="RAE378" s="3"/>
      <c r="RAF378" s="3"/>
      <c r="RAG378" s="3"/>
      <c r="RAH378" s="3"/>
      <c r="RAI378" s="3"/>
      <c r="RAJ378" s="3"/>
      <c r="RAK378" s="3"/>
      <c r="RAL378" s="3"/>
      <c r="RAM378" s="3"/>
      <c r="RAN378" s="3"/>
      <c r="RAO378" s="3"/>
      <c r="RAP378" s="3"/>
      <c r="RAQ378" s="3"/>
      <c r="RAR378" s="3"/>
      <c r="RAS378" s="3"/>
      <c r="RAT378" s="3"/>
      <c r="RAU378" s="3"/>
      <c r="RAV378" s="3"/>
      <c r="RAW378" s="3"/>
      <c r="RAX378" s="3"/>
      <c r="RAY378" s="3"/>
      <c r="RAZ378" s="3"/>
      <c r="RBA378" s="3"/>
      <c r="RBB378" s="3"/>
      <c r="RBC378" s="3"/>
      <c r="RBD378" s="3"/>
      <c r="RBE378" s="3"/>
      <c r="RBF378" s="3"/>
      <c r="RBG378" s="3"/>
      <c r="RBH378" s="3"/>
      <c r="RBI378" s="3"/>
      <c r="RBJ378" s="3"/>
      <c r="RBK378" s="3"/>
      <c r="RBL378" s="3"/>
      <c r="RBM378" s="3"/>
      <c r="RBN378" s="3"/>
      <c r="RBO378" s="3"/>
      <c r="RBP378" s="3"/>
      <c r="RBQ378" s="3"/>
      <c r="RBR378" s="3"/>
      <c r="RBS378" s="3"/>
      <c r="RBT378" s="3"/>
      <c r="RBU378" s="3"/>
      <c r="RBV378" s="3"/>
      <c r="RBW378" s="3"/>
      <c r="RBX378" s="3"/>
      <c r="RBY378" s="3"/>
      <c r="RBZ378" s="3"/>
      <c r="RCA378" s="3"/>
      <c r="RCB378" s="3"/>
      <c r="RCC378" s="3"/>
      <c r="RCD378" s="3"/>
      <c r="RCE378" s="3"/>
      <c r="RCF378" s="3"/>
      <c r="RCG378" s="3"/>
      <c r="RCH378" s="3"/>
      <c r="RCI378" s="3"/>
      <c r="RCJ378" s="3"/>
      <c r="RCK378" s="3"/>
      <c r="RCL378" s="3"/>
      <c r="RCM378" s="3"/>
      <c r="RCN378" s="3"/>
      <c r="RCO378" s="3"/>
      <c r="RCP378" s="3"/>
      <c r="RCQ378" s="3"/>
      <c r="RCR378" s="3"/>
      <c r="RCS378" s="3"/>
      <c r="RCT378" s="3"/>
      <c r="RCU378" s="3"/>
      <c r="RCV378" s="3"/>
      <c r="RCW378" s="3"/>
      <c r="RCX378" s="3"/>
      <c r="RCY378" s="3"/>
      <c r="RCZ378" s="3"/>
      <c r="RDA378" s="3"/>
      <c r="RDB378" s="3"/>
      <c r="RDC378" s="3"/>
      <c r="RDD378" s="3"/>
      <c r="RDE378" s="3"/>
      <c r="RDF378" s="3"/>
      <c r="RDG378" s="3"/>
      <c r="RDH378" s="3"/>
      <c r="RDI378" s="3"/>
      <c r="RDJ378" s="3"/>
      <c r="RDK378" s="3"/>
      <c r="RDL378" s="3"/>
      <c r="RDM378" s="3"/>
      <c r="RDN378" s="3"/>
      <c r="RDO378" s="3"/>
      <c r="RDP378" s="3"/>
      <c r="RDQ378" s="3"/>
      <c r="RDR378" s="3"/>
      <c r="RDS378" s="3"/>
      <c r="RDT378" s="3"/>
      <c r="RDU378" s="3"/>
      <c r="RDV378" s="3"/>
      <c r="RDW378" s="3"/>
      <c r="RDX378" s="3"/>
      <c r="RDY378" s="3"/>
      <c r="RDZ378" s="3"/>
      <c r="REA378" s="3"/>
      <c r="REB378" s="3"/>
      <c r="REC378" s="3"/>
      <c r="RED378" s="3"/>
      <c r="REE378" s="3"/>
      <c r="REF378" s="3"/>
      <c r="REG378" s="3"/>
      <c r="REH378" s="3"/>
      <c r="REI378" s="3"/>
      <c r="REJ378" s="3"/>
      <c r="REK378" s="3"/>
      <c r="REL378" s="3"/>
      <c r="REM378" s="3"/>
      <c r="REN378" s="3"/>
      <c r="REO378" s="3"/>
      <c r="REP378" s="3"/>
      <c r="REQ378" s="3"/>
      <c r="RER378" s="3"/>
      <c r="RES378" s="3"/>
      <c r="RET378" s="3"/>
      <c r="REU378" s="3"/>
      <c r="REV378" s="3"/>
      <c r="REW378" s="3"/>
      <c r="REX378" s="3"/>
      <c r="REY378" s="3"/>
      <c r="REZ378" s="3"/>
      <c r="RFA378" s="3"/>
      <c r="RFB378" s="3"/>
      <c r="RFC378" s="3"/>
      <c r="RFD378" s="3"/>
      <c r="RFE378" s="3"/>
      <c r="RFF378" s="3"/>
      <c r="RFG378" s="3"/>
      <c r="RFH378" s="3"/>
      <c r="RFI378" s="3"/>
      <c r="RFJ378" s="3"/>
      <c r="RFK378" s="3"/>
      <c r="RFL378" s="3"/>
      <c r="RFM378" s="3"/>
      <c r="RFN378" s="3"/>
      <c r="RFO378" s="3"/>
      <c r="RFP378" s="3"/>
      <c r="RFQ378" s="3"/>
      <c r="RFR378" s="3"/>
      <c r="RFS378" s="3"/>
      <c r="RFT378" s="3"/>
      <c r="RFU378" s="3"/>
      <c r="RFV378" s="3"/>
      <c r="RFW378" s="3"/>
      <c r="RFX378" s="3"/>
      <c r="RFY378" s="3"/>
      <c r="RFZ378" s="3"/>
      <c r="RGA378" s="3"/>
      <c r="RGB378" s="3"/>
      <c r="RGC378" s="3"/>
      <c r="RGD378" s="3"/>
      <c r="RGE378" s="3"/>
      <c r="RGF378" s="3"/>
      <c r="RGG378" s="3"/>
      <c r="RGH378" s="3"/>
      <c r="RGI378" s="3"/>
      <c r="RGJ378" s="3"/>
      <c r="RGK378" s="3"/>
      <c r="RGL378" s="3"/>
      <c r="RGM378" s="3"/>
      <c r="RGN378" s="3"/>
      <c r="RGO378" s="3"/>
      <c r="RGP378" s="3"/>
      <c r="RGQ378" s="3"/>
      <c r="RGR378" s="3"/>
      <c r="RGS378" s="3"/>
      <c r="RGT378" s="3"/>
      <c r="RGU378" s="3"/>
      <c r="RGV378" s="3"/>
      <c r="RGW378" s="3"/>
      <c r="RGX378" s="3"/>
      <c r="RGY378" s="3"/>
      <c r="RGZ378" s="3"/>
      <c r="RHA378" s="3"/>
      <c r="RHB378" s="3"/>
      <c r="RHC378" s="3"/>
      <c r="RHD378" s="3"/>
      <c r="RHE378" s="3"/>
      <c r="RHF378" s="3"/>
      <c r="RHG378" s="3"/>
      <c r="RHH378" s="3"/>
      <c r="RHI378" s="3"/>
      <c r="RHJ378" s="3"/>
      <c r="RHK378" s="3"/>
      <c r="RHL378" s="3"/>
      <c r="RHM378" s="3"/>
      <c r="RHN378" s="3"/>
      <c r="RHO378" s="3"/>
      <c r="RHP378" s="3"/>
      <c r="RHQ378" s="3"/>
      <c r="RHR378" s="3"/>
      <c r="RHS378" s="3"/>
      <c r="RHT378" s="3"/>
      <c r="RHU378" s="3"/>
      <c r="RHV378" s="3"/>
      <c r="RHW378" s="3"/>
      <c r="RHX378" s="3"/>
      <c r="RHY378" s="3"/>
      <c r="RHZ378" s="3"/>
      <c r="RIA378" s="3"/>
      <c r="RIB378" s="3"/>
      <c r="RIC378" s="3"/>
      <c r="RID378" s="3"/>
      <c r="RIE378" s="3"/>
      <c r="RIF378" s="3"/>
      <c r="RIG378" s="3"/>
      <c r="RIH378" s="3"/>
      <c r="RII378" s="3"/>
      <c r="RIJ378" s="3"/>
      <c r="RIK378" s="3"/>
      <c r="RIL378" s="3"/>
      <c r="RIM378" s="3"/>
      <c r="RIN378" s="3"/>
      <c r="RIO378" s="3"/>
      <c r="RIP378" s="3"/>
      <c r="RIQ378" s="3"/>
      <c r="RIR378" s="3"/>
      <c r="RIS378" s="3"/>
      <c r="RIT378" s="3"/>
      <c r="RIU378" s="3"/>
      <c r="RIV378" s="3"/>
      <c r="RIW378" s="3"/>
      <c r="RIX378" s="3"/>
      <c r="RIY378" s="3"/>
      <c r="RIZ378" s="3"/>
      <c r="RJA378" s="3"/>
      <c r="RJB378" s="3"/>
      <c r="RJC378" s="3"/>
      <c r="RJD378" s="3"/>
      <c r="RJE378" s="3"/>
      <c r="RJF378" s="3"/>
      <c r="RJG378" s="3"/>
      <c r="RJH378" s="3"/>
      <c r="RJI378" s="3"/>
      <c r="RJJ378" s="3"/>
      <c r="RJK378" s="3"/>
      <c r="RJL378" s="3"/>
      <c r="RJM378" s="3"/>
      <c r="RJN378" s="3"/>
      <c r="RJO378" s="3"/>
      <c r="RJP378" s="3"/>
      <c r="RJQ378" s="3"/>
      <c r="RJR378" s="3"/>
      <c r="RJS378" s="3"/>
      <c r="RJT378" s="3"/>
      <c r="RJU378" s="3"/>
      <c r="RJV378" s="3"/>
      <c r="RJW378" s="3"/>
      <c r="RJX378" s="3"/>
      <c r="RJY378" s="3"/>
      <c r="RJZ378" s="3"/>
      <c r="RKA378" s="3"/>
      <c r="RKB378" s="3"/>
      <c r="RKC378" s="3"/>
      <c r="RKD378" s="3"/>
      <c r="RKE378" s="3"/>
      <c r="RKF378" s="3"/>
      <c r="RKG378" s="3"/>
      <c r="RKH378" s="3"/>
      <c r="RKI378" s="3"/>
      <c r="RKJ378" s="3"/>
      <c r="RKK378" s="3"/>
      <c r="RKL378" s="3"/>
      <c r="RKM378" s="3"/>
      <c r="RKN378" s="3"/>
      <c r="RKO378" s="3"/>
      <c r="RKP378" s="3"/>
      <c r="RKQ378" s="3"/>
      <c r="RKR378" s="3"/>
      <c r="RKS378" s="3"/>
      <c r="RKT378" s="3"/>
      <c r="RKU378" s="3"/>
      <c r="RKV378" s="3"/>
      <c r="RKW378" s="3"/>
      <c r="RKX378" s="3"/>
      <c r="RKY378" s="3"/>
      <c r="RKZ378" s="3"/>
      <c r="RLA378" s="3"/>
      <c r="RLB378" s="3"/>
      <c r="RLC378" s="3"/>
      <c r="RLD378" s="3"/>
      <c r="RLE378" s="3"/>
      <c r="RLF378" s="3"/>
      <c r="RLG378" s="3"/>
      <c r="RLH378" s="3"/>
      <c r="RLI378" s="3"/>
      <c r="RLJ378" s="3"/>
      <c r="RLK378" s="3"/>
      <c r="RLL378" s="3"/>
      <c r="RLM378" s="3"/>
      <c r="RLN378" s="3"/>
      <c r="RLO378" s="3"/>
      <c r="RLP378" s="3"/>
      <c r="RLQ378" s="3"/>
      <c r="RLR378" s="3"/>
      <c r="RLS378" s="3"/>
      <c r="RLT378" s="3"/>
      <c r="RLU378" s="3"/>
      <c r="RLV378" s="3"/>
      <c r="RLW378" s="3"/>
      <c r="RLX378" s="3"/>
      <c r="RLY378" s="3"/>
      <c r="RLZ378" s="3"/>
      <c r="RMA378" s="3"/>
      <c r="RMB378" s="3"/>
      <c r="RMC378" s="3"/>
      <c r="RMD378" s="3"/>
      <c r="RME378" s="3"/>
      <c r="RMF378" s="3"/>
      <c r="RMG378" s="3"/>
      <c r="RMH378" s="3"/>
      <c r="RMI378" s="3"/>
      <c r="RMJ378" s="3"/>
      <c r="RMK378" s="3"/>
      <c r="RML378" s="3"/>
      <c r="RMM378" s="3"/>
      <c r="RMN378" s="3"/>
      <c r="RMO378" s="3"/>
      <c r="RMP378" s="3"/>
      <c r="RMQ378" s="3"/>
      <c r="RMR378" s="3"/>
      <c r="RMS378" s="3"/>
      <c r="RMT378" s="3"/>
      <c r="RMU378" s="3"/>
      <c r="RMV378" s="3"/>
      <c r="RMW378" s="3"/>
      <c r="RMX378" s="3"/>
      <c r="RMY378" s="3"/>
      <c r="RMZ378" s="3"/>
      <c r="RNA378" s="3"/>
      <c r="RNB378" s="3"/>
      <c r="RNC378" s="3"/>
      <c r="RND378" s="3"/>
      <c r="RNE378" s="3"/>
      <c r="RNF378" s="3"/>
      <c r="RNG378" s="3"/>
      <c r="RNH378" s="3"/>
      <c r="RNI378" s="3"/>
      <c r="RNJ378" s="3"/>
      <c r="RNK378" s="3"/>
      <c r="RNL378" s="3"/>
      <c r="RNM378" s="3"/>
      <c r="RNN378" s="3"/>
      <c r="RNO378" s="3"/>
      <c r="RNP378" s="3"/>
      <c r="RNQ378" s="3"/>
      <c r="RNR378" s="3"/>
      <c r="RNS378" s="3"/>
      <c r="RNT378" s="3"/>
      <c r="RNU378" s="3"/>
      <c r="RNV378" s="3"/>
      <c r="RNW378" s="3"/>
      <c r="RNX378" s="3"/>
      <c r="RNY378" s="3"/>
      <c r="RNZ378" s="3"/>
      <c r="ROA378" s="3"/>
      <c r="ROB378" s="3"/>
      <c r="ROC378" s="3"/>
      <c r="ROD378" s="3"/>
      <c r="ROE378" s="3"/>
      <c r="ROF378" s="3"/>
      <c r="ROG378" s="3"/>
      <c r="ROH378" s="3"/>
      <c r="ROI378" s="3"/>
      <c r="ROJ378" s="3"/>
      <c r="ROK378" s="3"/>
      <c r="ROL378" s="3"/>
      <c r="ROM378" s="3"/>
      <c r="RON378" s="3"/>
      <c r="ROO378" s="3"/>
      <c r="ROP378" s="3"/>
      <c r="ROQ378" s="3"/>
      <c r="ROR378" s="3"/>
      <c r="ROS378" s="3"/>
      <c r="ROT378" s="3"/>
      <c r="ROU378" s="3"/>
      <c r="ROV378" s="3"/>
      <c r="ROW378" s="3"/>
      <c r="ROX378" s="3"/>
      <c r="ROY378" s="3"/>
      <c r="ROZ378" s="3"/>
      <c r="RPA378" s="3"/>
      <c r="RPB378" s="3"/>
      <c r="RPC378" s="3"/>
      <c r="RPD378" s="3"/>
      <c r="RPE378" s="3"/>
      <c r="RPF378" s="3"/>
      <c r="RPG378" s="3"/>
      <c r="RPH378" s="3"/>
      <c r="RPI378" s="3"/>
      <c r="RPJ378" s="3"/>
      <c r="RPK378" s="3"/>
      <c r="RPL378" s="3"/>
      <c r="RPM378" s="3"/>
      <c r="RPN378" s="3"/>
      <c r="RPO378" s="3"/>
      <c r="RPP378" s="3"/>
      <c r="RPQ378" s="3"/>
      <c r="RPR378" s="3"/>
      <c r="RPS378" s="3"/>
      <c r="RPT378" s="3"/>
      <c r="RPU378" s="3"/>
      <c r="RPV378" s="3"/>
      <c r="RPW378" s="3"/>
      <c r="RPX378" s="3"/>
      <c r="RPY378" s="3"/>
      <c r="RPZ378" s="3"/>
      <c r="RQA378" s="3"/>
      <c r="RQB378" s="3"/>
      <c r="RQC378" s="3"/>
      <c r="RQD378" s="3"/>
      <c r="RQE378" s="3"/>
      <c r="RQF378" s="3"/>
      <c r="RQG378" s="3"/>
      <c r="RQH378" s="3"/>
      <c r="RQI378" s="3"/>
      <c r="RQJ378" s="3"/>
      <c r="RQK378" s="3"/>
      <c r="RQL378" s="3"/>
      <c r="RQM378" s="3"/>
      <c r="RQN378" s="3"/>
      <c r="RQO378" s="3"/>
      <c r="RQP378" s="3"/>
      <c r="RQQ378" s="3"/>
      <c r="RQR378" s="3"/>
      <c r="RQS378" s="3"/>
      <c r="RQT378" s="3"/>
      <c r="RQU378" s="3"/>
      <c r="RQV378" s="3"/>
      <c r="RQW378" s="3"/>
      <c r="RQX378" s="3"/>
      <c r="RQY378" s="3"/>
      <c r="RQZ378" s="3"/>
      <c r="RRA378" s="3"/>
      <c r="RRB378" s="3"/>
      <c r="RRC378" s="3"/>
      <c r="RRD378" s="3"/>
      <c r="RRE378" s="3"/>
      <c r="RRF378" s="3"/>
      <c r="RRG378" s="3"/>
      <c r="RRH378" s="3"/>
      <c r="RRI378" s="3"/>
      <c r="RRJ378" s="3"/>
      <c r="RRK378" s="3"/>
      <c r="RRL378" s="3"/>
      <c r="RRM378" s="3"/>
      <c r="RRN378" s="3"/>
      <c r="RRO378" s="3"/>
      <c r="RRP378" s="3"/>
      <c r="RRQ378" s="3"/>
      <c r="RRR378" s="3"/>
      <c r="RRS378" s="3"/>
      <c r="RRT378" s="3"/>
      <c r="RRU378" s="3"/>
      <c r="RRV378" s="3"/>
      <c r="RRW378" s="3"/>
      <c r="RRX378" s="3"/>
      <c r="RRY378" s="3"/>
      <c r="RRZ378" s="3"/>
      <c r="RSA378" s="3"/>
      <c r="RSB378" s="3"/>
      <c r="RSC378" s="3"/>
      <c r="RSD378" s="3"/>
      <c r="RSE378" s="3"/>
      <c r="RSF378" s="3"/>
      <c r="RSG378" s="3"/>
      <c r="RSH378" s="3"/>
      <c r="RSI378" s="3"/>
      <c r="RSJ378" s="3"/>
      <c r="RSK378" s="3"/>
      <c r="RSL378" s="3"/>
      <c r="RSM378" s="3"/>
      <c r="RSN378" s="3"/>
      <c r="RSO378" s="3"/>
      <c r="RSP378" s="3"/>
      <c r="RSQ378" s="3"/>
      <c r="RSR378" s="3"/>
      <c r="RSS378" s="3"/>
      <c r="RST378" s="3"/>
      <c r="RSU378" s="3"/>
      <c r="RSV378" s="3"/>
      <c r="RSW378" s="3"/>
      <c r="RSX378" s="3"/>
      <c r="RSY378" s="3"/>
      <c r="RSZ378" s="3"/>
      <c r="RTA378" s="3"/>
      <c r="RTB378" s="3"/>
      <c r="RTC378" s="3"/>
      <c r="RTD378" s="3"/>
      <c r="RTE378" s="3"/>
      <c r="RTF378" s="3"/>
      <c r="RTG378" s="3"/>
      <c r="RTH378" s="3"/>
      <c r="RTI378" s="3"/>
      <c r="RTJ378" s="3"/>
      <c r="RTK378" s="3"/>
      <c r="RTL378" s="3"/>
      <c r="RTM378" s="3"/>
      <c r="RTN378" s="3"/>
      <c r="RTO378" s="3"/>
      <c r="RTP378" s="3"/>
      <c r="RTQ378" s="3"/>
      <c r="RTR378" s="3"/>
      <c r="RTS378" s="3"/>
      <c r="RTT378" s="3"/>
      <c r="RTU378" s="3"/>
      <c r="RTV378" s="3"/>
      <c r="RTW378" s="3"/>
      <c r="RTX378" s="3"/>
      <c r="RTY378" s="3"/>
      <c r="RTZ378" s="3"/>
      <c r="RUA378" s="3"/>
      <c r="RUB378" s="3"/>
      <c r="RUC378" s="3"/>
      <c r="RUD378" s="3"/>
      <c r="RUE378" s="3"/>
      <c r="RUF378" s="3"/>
      <c r="RUG378" s="3"/>
      <c r="RUH378" s="3"/>
      <c r="RUI378" s="3"/>
      <c r="RUJ378" s="3"/>
      <c r="RUK378" s="3"/>
      <c r="RUL378" s="3"/>
      <c r="RUM378" s="3"/>
      <c r="RUN378" s="3"/>
      <c r="RUO378" s="3"/>
      <c r="RUP378" s="3"/>
      <c r="RUQ378" s="3"/>
      <c r="RUR378" s="3"/>
      <c r="RUS378" s="3"/>
      <c r="RUT378" s="3"/>
      <c r="RUU378" s="3"/>
      <c r="RUV378" s="3"/>
      <c r="RUW378" s="3"/>
      <c r="RUX378" s="3"/>
      <c r="RUY378" s="3"/>
      <c r="RUZ378" s="3"/>
      <c r="RVA378" s="3"/>
      <c r="RVB378" s="3"/>
      <c r="RVC378" s="3"/>
      <c r="RVD378" s="3"/>
      <c r="RVE378" s="3"/>
      <c r="RVF378" s="3"/>
      <c r="RVG378" s="3"/>
      <c r="RVH378" s="3"/>
      <c r="RVI378" s="3"/>
      <c r="RVJ378" s="3"/>
      <c r="RVK378" s="3"/>
      <c r="RVL378" s="3"/>
      <c r="RVM378" s="3"/>
      <c r="RVN378" s="3"/>
      <c r="RVO378" s="3"/>
      <c r="RVP378" s="3"/>
      <c r="RVQ378" s="3"/>
      <c r="RVR378" s="3"/>
      <c r="RVS378" s="3"/>
      <c r="RVT378" s="3"/>
      <c r="RVU378" s="3"/>
      <c r="RVV378" s="3"/>
      <c r="RVW378" s="3"/>
      <c r="RVX378" s="3"/>
      <c r="RVY378" s="3"/>
      <c r="RVZ378" s="3"/>
      <c r="RWA378" s="3"/>
      <c r="RWB378" s="3"/>
      <c r="RWC378" s="3"/>
      <c r="RWD378" s="3"/>
      <c r="RWE378" s="3"/>
      <c r="RWF378" s="3"/>
      <c r="RWG378" s="3"/>
      <c r="RWH378" s="3"/>
      <c r="RWI378" s="3"/>
      <c r="RWJ378" s="3"/>
      <c r="RWK378" s="3"/>
      <c r="RWL378" s="3"/>
      <c r="RWM378" s="3"/>
      <c r="RWN378" s="3"/>
      <c r="RWO378" s="3"/>
      <c r="RWP378" s="3"/>
      <c r="RWQ378" s="3"/>
      <c r="RWR378" s="3"/>
      <c r="RWS378" s="3"/>
      <c r="RWT378" s="3"/>
      <c r="RWU378" s="3"/>
      <c r="RWV378" s="3"/>
      <c r="RWW378" s="3"/>
      <c r="RWX378" s="3"/>
      <c r="RWY378" s="3"/>
      <c r="RWZ378" s="3"/>
      <c r="RXA378" s="3"/>
      <c r="RXB378" s="3"/>
      <c r="RXC378" s="3"/>
      <c r="RXD378" s="3"/>
      <c r="RXE378" s="3"/>
      <c r="RXF378" s="3"/>
      <c r="RXG378" s="3"/>
      <c r="RXH378" s="3"/>
      <c r="RXI378" s="3"/>
      <c r="RXJ378" s="3"/>
      <c r="RXK378" s="3"/>
      <c r="RXL378" s="3"/>
      <c r="RXM378" s="3"/>
      <c r="RXN378" s="3"/>
      <c r="RXO378" s="3"/>
      <c r="RXP378" s="3"/>
      <c r="RXQ378" s="3"/>
      <c r="RXR378" s="3"/>
      <c r="RXS378" s="3"/>
      <c r="RXT378" s="3"/>
      <c r="RXU378" s="3"/>
      <c r="RXV378" s="3"/>
      <c r="RXW378" s="3"/>
      <c r="RXX378" s="3"/>
      <c r="RXY378" s="3"/>
      <c r="RXZ378" s="3"/>
      <c r="RYA378" s="3"/>
      <c r="RYB378" s="3"/>
      <c r="RYC378" s="3"/>
      <c r="RYD378" s="3"/>
      <c r="RYE378" s="3"/>
      <c r="RYF378" s="3"/>
      <c r="RYG378" s="3"/>
      <c r="RYH378" s="3"/>
      <c r="RYI378" s="3"/>
      <c r="RYJ378" s="3"/>
      <c r="RYK378" s="3"/>
      <c r="RYL378" s="3"/>
      <c r="RYM378" s="3"/>
      <c r="RYN378" s="3"/>
      <c r="RYO378" s="3"/>
      <c r="RYP378" s="3"/>
      <c r="RYQ378" s="3"/>
      <c r="RYR378" s="3"/>
      <c r="RYS378" s="3"/>
      <c r="RYT378" s="3"/>
      <c r="RYU378" s="3"/>
      <c r="RYV378" s="3"/>
      <c r="RYW378" s="3"/>
      <c r="RYX378" s="3"/>
      <c r="RYY378" s="3"/>
      <c r="RYZ378" s="3"/>
      <c r="RZA378" s="3"/>
      <c r="RZB378" s="3"/>
      <c r="RZC378" s="3"/>
      <c r="RZD378" s="3"/>
      <c r="RZE378" s="3"/>
      <c r="RZF378" s="3"/>
      <c r="RZG378" s="3"/>
      <c r="RZH378" s="3"/>
      <c r="RZI378" s="3"/>
      <c r="RZJ378" s="3"/>
      <c r="RZK378" s="3"/>
      <c r="RZL378" s="3"/>
      <c r="RZM378" s="3"/>
      <c r="RZN378" s="3"/>
      <c r="RZO378" s="3"/>
      <c r="RZP378" s="3"/>
      <c r="RZQ378" s="3"/>
      <c r="RZR378" s="3"/>
      <c r="RZS378" s="3"/>
      <c r="RZT378" s="3"/>
      <c r="RZU378" s="3"/>
      <c r="RZV378" s="3"/>
      <c r="RZW378" s="3"/>
      <c r="RZX378" s="3"/>
      <c r="RZY378" s="3"/>
      <c r="RZZ378" s="3"/>
      <c r="SAA378" s="3"/>
      <c r="SAB378" s="3"/>
      <c r="SAC378" s="3"/>
      <c r="SAD378" s="3"/>
      <c r="SAE378" s="3"/>
      <c r="SAF378" s="3"/>
      <c r="SAG378" s="3"/>
      <c r="SAH378" s="3"/>
      <c r="SAI378" s="3"/>
      <c r="SAJ378" s="3"/>
      <c r="SAK378" s="3"/>
      <c r="SAL378" s="3"/>
      <c r="SAM378" s="3"/>
      <c r="SAN378" s="3"/>
      <c r="SAO378" s="3"/>
      <c r="SAP378" s="3"/>
      <c r="SAQ378" s="3"/>
      <c r="SAR378" s="3"/>
      <c r="SAS378" s="3"/>
      <c r="SAT378" s="3"/>
      <c r="SAU378" s="3"/>
      <c r="SAV378" s="3"/>
      <c r="SAW378" s="3"/>
      <c r="SAX378" s="3"/>
      <c r="SAY378" s="3"/>
      <c r="SAZ378" s="3"/>
      <c r="SBA378" s="3"/>
      <c r="SBB378" s="3"/>
      <c r="SBC378" s="3"/>
      <c r="SBD378" s="3"/>
      <c r="SBE378" s="3"/>
      <c r="SBF378" s="3"/>
      <c r="SBG378" s="3"/>
      <c r="SBH378" s="3"/>
      <c r="SBI378" s="3"/>
      <c r="SBJ378" s="3"/>
      <c r="SBK378" s="3"/>
      <c r="SBL378" s="3"/>
      <c r="SBM378" s="3"/>
      <c r="SBN378" s="3"/>
      <c r="SBO378" s="3"/>
      <c r="SBP378" s="3"/>
      <c r="SBQ378" s="3"/>
      <c r="SBR378" s="3"/>
      <c r="SBS378" s="3"/>
      <c r="SBT378" s="3"/>
      <c r="SBU378" s="3"/>
      <c r="SBV378" s="3"/>
      <c r="SBW378" s="3"/>
      <c r="SBX378" s="3"/>
      <c r="SBY378" s="3"/>
      <c r="SBZ378" s="3"/>
      <c r="SCA378" s="3"/>
      <c r="SCB378" s="3"/>
      <c r="SCC378" s="3"/>
      <c r="SCD378" s="3"/>
      <c r="SCE378" s="3"/>
      <c r="SCF378" s="3"/>
      <c r="SCG378" s="3"/>
      <c r="SCH378" s="3"/>
      <c r="SCI378" s="3"/>
      <c r="SCJ378" s="3"/>
      <c r="SCK378" s="3"/>
      <c r="SCL378" s="3"/>
      <c r="SCM378" s="3"/>
      <c r="SCN378" s="3"/>
      <c r="SCO378" s="3"/>
      <c r="SCP378" s="3"/>
      <c r="SCQ378" s="3"/>
      <c r="SCR378" s="3"/>
      <c r="SCS378" s="3"/>
      <c r="SCT378" s="3"/>
      <c r="SCU378" s="3"/>
      <c r="SCV378" s="3"/>
      <c r="SCW378" s="3"/>
      <c r="SCX378" s="3"/>
      <c r="SCY378" s="3"/>
      <c r="SCZ378" s="3"/>
      <c r="SDA378" s="3"/>
      <c r="SDB378" s="3"/>
      <c r="SDC378" s="3"/>
      <c r="SDD378" s="3"/>
      <c r="SDE378" s="3"/>
      <c r="SDF378" s="3"/>
      <c r="SDG378" s="3"/>
      <c r="SDH378" s="3"/>
      <c r="SDI378" s="3"/>
      <c r="SDJ378" s="3"/>
      <c r="SDK378" s="3"/>
      <c r="SDL378" s="3"/>
      <c r="SDM378" s="3"/>
      <c r="SDN378" s="3"/>
      <c r="SDO378" s="3"/>
      <c r="SDP378" s="3"/>
      <c r="SDQ378" s="3"/>
      <c r="SDR378" s="3"/>
      <c r="SDS378" s="3"/>
      <c r="SDT378" s="3"/>
      <c r="SDU378" s="3"/>
      <c r="SDV378" s="3"/>
      <c r="SDW378" s="3"/>
      <c r="SDX378" s="3"/>
      <c r="SDY378" s="3"/>
      <c r="SDZ378" s="3"/>
      <c r="SEA378" s="3"/>
      <c r="SEB378" s="3"/>
      <c r="SEC378" s="3"/>
      <c r="SED378" s="3"/>
      <c r="SEE378" s="3"/>
      <c r="SEF378" s="3"/>
      <c r="SEG378" s="3"/>
      <c r="SEH378" s="3"/>
      <c r="SEI378" s="3"/>
      <c r="SEJ378" s="3"/>
      <c r="SEK378" s="3"/>
      <c r="SEL378" s="3"/>
      <c r="SEM378" s="3"/>
      <c r="SEN378" s="3"/>
      <c r="SEO378" s="3"/>
      <c r="SEP378" s="3"/>
      <c r="SEQ378" s="3"/>
      <c r="SER378" s="3"/>
      <c r="SES378" s="3"/>
      <c r="SET378" s="3"/>
      <c r="SEU378" s="3"/>
      <c r="SEV378" s="3"/>
      <c r="SEW378" s="3"/>
      <c r="SEX378" s="3"/>
      <c r="SEY378" s="3"/>
      <c r="SEZ378" s="3"/>
      <c r="SFA378" s="3"/>
      <c r="SFB378" s="3"/>
      <c r="SFC378" s="3"/>
      <c r="SFD378" s="3"/>
      <c r="SFE378" s="3"/>
      <c r="SFF378" s="3"/>
      <c r="SFG378" s="3"/>
      <c r="SFH378" s="3"/>
      <c r="SFI378" s="3"/>
      <c r="SFJ378" s="3"/>
      <c r="SFK378" s="3"/>
      <c r="SFL378" s="3"/>
      <c r="SFM378" s="3"/>
      <c r="SFN378" s="3"/>
      <c r="SFO378" s="3"/>
      <c r="SFP378" s="3"/>
      <c r="SFQ378" s="3"/>
      <c r="SFR378" s="3"/>
      <c r="SFS378" s="3"/>
      <c r="SFT378" s="3"/>
      <c r="SFU378" s="3"/>
      <c r="SFV378" s="3"/>
      <c r="SFW378" s="3"/>
      <c r="SFX378" s="3"/>
      <c r="SFY378" s="3"/>
      <c r="SFZ378" s="3"/>
      <c r="SGA378" s="3"/>
      <c r="SGB378" s="3"/>
      <c r="SGC378" s="3"/>
      <c r="SGD378" s="3"/>
      <c r="SGE378" s="3"/>
      <c r="SGF378" s="3"/>
      <c r="SGG378" s="3"/>
      <c r="SGH378" s="3"/>
      <c r="SGI378" s="3"/>
      <c r="SGJ378" s="3"/>
      <c r="SGK378" s="3"/>
      <c r="SGL378" s="3"/>
      <c r="SGM378" s="3"/>
      <c r="SGN378" s="3"/>
      <c r="SGO378" s="3"/>
      <c r="SGP378" s="3"/>
      <c r="SGQ378" s="3"/>
      <c r="SGR378" s="3"/>
      <c r="SGS378" s="3"/>
      <c r="SGT378" s="3"/>
      <c r="SGU378" s="3"/>
      <c r="SGV378" s="3"/>
      <c r="SGW378" s="3"/>
      <c r="SGX378" s="3"/>
      <c r="SGY378" s="3"/>
      <c r="SGZ378" s="3"/>
      <c r="SHA378" s="3"/>
      <c r="SHB378" s="3"/>
      <c r="SHC378" s="3"/>
      <c r="SHD378" s="3"/>
      <c r="SHE378" s="3"/>
      <c r="SHF378" s="3"/>
      <c r="SHG378" s="3"/>
      <c r="SHH378" s="3"/>
      <c r="SHI378" s="3"/>
      <c r="SHJ378" s="3"/>
      <c r="SHK378" s="3"/>
      <c r="SHL378" s="3"/>
      <c r="SHM378" s="3"/>
      <c r="SHN378" s="3"/>
      <c r="SHO378" s="3"/>
      <c r="SHP378" s="3"/>
      <c r="SHQ378" s="3"/>
      <c r="SHR378" s="3"/>
      <c r="SHS378" s="3"/>
      <c r="SHT378" s="3"/>
      <c r="SHU378" s="3"/>
      <c r="SHV378" s="3"/>
      <c r="SHW378" s="3"/>
      <c r="SHX378" s="3"/>
      <c r="SHY378" s="3"/>
      <c r="SHZ378" s="3"/>
      <c r="SIA378" s="3"/>
      <c r="SIB378" s="3"/>
      <c r="SIC378" s="3"/>
      <c r="SID378" s="3"/>
      <c r="SIE378" s="3"/>
      <c r="SIF378" s="3"/>
      <c r="SIG378" s="3"/>
      <c r="SIH378" s="3"/>
      <c r="SII378" s="3"/>
      <c r="SIJ378" s="3"/>
      <c r="SIK378" s="3"/>
      <c r="SIL378" s="3"/>
      <c r="SIM378" s="3"/>
      <c r="SIN378" s="3"/>
      <c r="SIO378" s="3"/>
      <c r="SIP378" s="3"/>
      <c r="SIQ378" s="3"/>
      <c r="SIR378" s="3"/>
      <c r="SIS378" s="3"/>
      <c r="SIT378" s="3"/>
      <c r="SIU378" s="3"/>
      <c r="SIV378" s="3"/>
      <c r="SIW378" s="3"/>
      <c r="SIX378" s="3"/>
      <c r="SIY378" s="3"/>
      <c r="SIZ378" s="3"/>
      <c r="SJA378" s="3"/>
      <c r="SJB378" s="3"/>
      <c r="SJC378" s="3"/>
      <c r="SJD378" s="3"/>
      <c r="SJE378" s="3"/>
      <c r="SJF378" s="3"/>
      <c r="SJG378" s="3"/>
      <c r="SJH378" s="3"/>
      <c r="SJI378" s="3"/>
      <c r="SJJ378" s="3"/>
      <c r="SJK378" s="3"/>
      <c r="SJL378" s="3"/>
      <c r="SJM378" s="3"/>
      <c r="SJN378" s="3"/>
      <c r="SJO378" s="3"/>
      <c r="SJP378" s="3"/>
      <c r="SJQ378" s="3"/>
      <c r="SJR378" s="3"/>
      <c r="SJS378" s="3"/>
      <c r="SJT378" s="3"/>
      <c r="SJU378" s="3"/>
      <c r="SJV378" s="3"/>
      <c r="SJW378" s="3"/>
      <c r="SJX378" s="3"/>
      <c r="SJY378" s="3"/>
      <c r="SJZ378" s="3"/>
      <c r="SKA378" s="3"/>
      <c r="SKB378" s="3"/>
      <c r="SKC378" s="3"/>
      <c r="SKD378" s="3"/>
      <c r="SKE378" s="3"/>
      <c r="SKF378" s="3"/>
      <c r="SKG378" s="3"/>
      <c r="SKH378" s="3"/>
      <c r="SKI378" s="3"/>
      <c r="SKJ378" s="3"/>
      <c r="SKK378" s="3"/>
      <c r="SKL378" s="3"/>
      <c r="SKM378" s="3"/>
      <c r="SKN378" s="3"/>
      <c r="SKO378" s="3"/>
      <c r="SKP378" s="3"/>
      <c r="SKQ378" s="3"/>
      <c r="SKR378" s="3"/>
      <c r="SKS378" s="3"/>
      <c r="SKT378" s="3"/>
      <c r="SKU378" s="3"/>
      <c r="SKV378" s="3"/>
      <c r="SKW378" s="3"/>
      <c r="SKX378" s="3"/>
      <c r="SKY378" s="3"/>
      <c r="SKZ378" s="3"/>
      <c r="SLA378" s="3"/>
      <c r="SLB378" s="3"/>
      <c r="SLC378" s="3"/>
      <c r="SLD378" s="3"/>
      <c r="SLE378" s="3"/>
      <c r="SLF378" s="3"/>
      <c r="SLG378" s="3"/>
      <c r="SLH378" s="3"/>
      <c r="SLI378" s="3"/>
      <c r="SLJ378" s="3"/>
      <c r="SLK378" s="3"/>
      <c r="SLL378" s="3"/>
      <c r="SLM378" s="3"/>
      <c r="SLN378" s="3"/>
      <c r="SLO378" s="3"/>
      <c r="SLP378" s="3"/>
      <c r="SLQ378" s="3"/>
      <c r="SLR378" s="3"/>
      <c r="SLS378" s="3"/>
      <c r="SLT378" s="3"/>
      <c r="SLU378" s="3"/>
      <c r="SLV378" s="3"/>
      <c r="SLW378" s="3"/>
      <c r="SLX378" s="3"/>
      <c r="SLY378" s="3"/>
      <c r="SLZ378" s="3"/>
      <c r="SMA378" s="3"/>
      <c r="SMB378" s="3"/>
      <c r="SMC378" s="3"/>
      <c r="SMD378" s="3"/>
      <c r="SME378" s="3"/>
      <c r="SMF378" s="3"/>
      <c r="SMG378" s="3"/>
      <c r="SMH378" s="3"/>
      <c r="SMI378" s="3"/>
      <c r="SMJ378" s="3"/>
      <c r="SMK378" s="3"/>
      <c r="SML378" s="3"/>
      <c r="SMM378" s="3"/>
      <c r="SMN378" s="3"/>
      <c r="SMO378" s="3"/>
      <c r="SMP378" s="3"/>
      <c r="SMQ378" s="3"/>
      <c r="SMR378" s="3"/>
      <c r="SMS378" s="3"/>
      <c r="SMT378" s="3"/>
      <c r="SMU378" s="3"/>
      <c r="SMV378" s="3"/>
      <c r="SMW378" s="3"/>
      <c r="SMX378" s="3"/>
      <c r="SMY378" s="3"/>
      <c r="SMZ378" s="3"/>
      <c r="SNA378" s="3"/>
      <c r="SNB378" s="3"/>
      <c r="SNC378" s="3"/>
      <c r="SND378" s="3"/>
      <c r="SNE378" s="3"/>
      <c r="SNF378" s="3"/>
      <c r="SNG378" s="3"/>
      <c r="SNH378" s="3"/>
      <c r="SNI378" s="3"/>
      <c r="SNJ378" s="3"/>
      <c r="SNK378" s="3"/>
      <c r="SNL378" s="3"/>
      <c r="SNM378" s="3"/>
      <c r="SNN378" s="3"/>
      <c r="SNO378" s="3"/>
      <c r="SNP378" s="3"/>
      <c r="SNQ378" s="3"/>
      <c r="SNR378" s="3"/>
      <c r="SNS378" s="3"/>
      <c r="SNT378" s="3"/>
      <c r="SNU378" s="3"/>
      <c r="SNV378" s="3"/>
      <c r="SNW378" s="3"/>
      <c r="SNX378" s="3"/>
      <c r="SNY378" s="3"/>
      <c r="SNZ378" s="3"/>
      <c r="SOA378" s="3"/>
      <c r="SOB378" s="3"/>
      <c r="SOC378" s="3"/>
      <c r="SOD378" s="3"/>
      <c r="SOE378" s="3"/>
      <c r="SOF378" s="3"/>
      <c r="SOG378" s="3"/>
      <c r="SOH378" s="3"/>
      <c r="SOI378" s="3"/>
      <c r="SOJ378" s="3"/>
      <c r="SOK378" s="3"/>
      <c r="SOL378" s="3"/>
      <c r="SOM378" s="3"/>
      <c r="SON378" s="3"/>
      <c r="SOO378" s="3"/>
      <c r="SOP378" s="3"/>
      <c r="SOQ378" s="3"/>
      <c r="SOR378" s="3"/>
      <c r="SOS378" s="3"/>
      <c r="SOT378" s="3"/>
      <c r="SOU378" s="3"/>
      <c r="SOV378" s="3"/>
      <c r="SOW378" s="3"/>
      <c r="SOX378" s="3"/>
      <c r="SOY378" s="3"/>
      <c r="SOZ378" s="3"/>
      <c r="SPA378" s="3"/>
      <c r="SPB378" s="3"/>
      <c r="SPC378" s="3"/>
      <c r="SPD378" s="3"/>
      <c r="SPE378" s="3"/>
      <c r="SPF378" s="3"/>
      <c r="SPG378" s="3"/>
      <c r="SPH378" s="3"/>
      <c r="SPI378" s="3"/>
      <c r="SPJ378" s="3"/>
      <c r="SPK378" s="3"/>
      <c r="SPL378" s="3"/>
      <c r="SPM378" s="3"/>
      <c r="SPN378" s="3"/>
      <c r="SPO378" s="3"/>
      <c r="SPP378" s="3"/>
      <c r="SPQ378" s="3"/>
      <c r="SPR378" s="3"/>
      <c r="SPS378" s="3"/>
      <c r="SPT378" s="3"/>
      <c r="SPU378" s="3"/>
      <c r="SPV378" s="3"/>
      <c r="SPW378" s="3"/>
      <c r="SPX378" s="3"/>
      <c r="SPY378" s="3"/>
      <c r="SPZ378" s="3"/>
      <c r="SQA378" s="3"/>
      <c r="SQB378" s="3"/>
      <c r="SQC378" s="3"/>
      <c r="SQD378" s="3"/>
      <c r="SQE378" s="3"/>
      <c r="SQF378" s="3"/>
      <c r="SQG378" s="3"/>
      <c r="SQH378" s="3"/>
      <c r="SQI378" s="3"/>
      <c r="SQJ378" s="3"/>
      <c r="SQK378" s="3"/>
      <c r="SQL378" s="3"/>
      <c r="SQM378" s="3"/>
      <c r="SQN378" s="3"/>
      <c r="SQO378" s="3"/>
      <c r="SQP378" s="3"/>
      <c r="SQQ378" s="3"/>
      <c r="SQR378" s="3"/>
      <c r="SQS378" s="3"/>
      <c r="SQT378" s="3"/>
      <c r="SQU378" s="3"/>
      <c r="SQV378" s="3"/>
      <c r="SQW378" s="3"/>
      <c r="SQX378" s="3"/>
      <c r="SQY378" s="3"/>
      <c r="SQZ378" s="3"/>
      <c r="SRA378" s="3"/>
      <c r="SRB378" s="3"/>
      <c r="SRC378" s="3"/>
      <c r="SRD378" s="3"/>
      <c r="SRE378" s="3"/>
      <c r="SRF378" s="3"/>
      <c r="SRG378" s="3"/>
      <c r="SRH378" s="3"/>
      <c r="SRI378" s="3"/>
      <c r="SRJ378" s="3"/>
      <c r="SRK378" s="3"/>
      <c r="SRL378" s="3"/>
      <c r="SRM378" s="3"/>
      <c r="SRN378" s="3"/>
      <c r="SRO378" s="3"/>
      <c r="SRP378" s="3"/>
      <c r="SRQ378" s="3"/>
      <c r="SRR378" s="3"/>
      <c r="SRS378" s="3"/>
      <c r="SRT378" s="3"/>
      <c r="SRU378" s="3"/>
      <c r="SRV378" s="3"/>
      <c r="SRW378" s="3"/>
      <c r="SRX378" s="3"/>
      <c r="SRY378" s="3"/>
      <c r="SRZ378" s="3"/>
      <c r="SSA378" s="3"/>
      <c r="SSB378" s="3"/>
      <c r="SSC378" s="3"/>
      <c r="SSD378" s="3"/>
      <c r="SSE378" s="3"/>
      <c r="SSF378" s="3"/>
      <c r="SSG378" s="3"/>
      <c r="SSH378" s="3"/>
      <c r="SSI378" s="3"/>
      <c r="SSJ378" s="3"/>
      <c r="SSK378" s="3"/>
      <c r="SSL378" s="3"/>
      <c r="SSM378" s="3"/>
      <c r="SSN378" s="3"/>
      <c r="SSO378" s="3"/>
      <c r="SSP378" s="3"/>
      <c r="SSQ378" s="3"/>
      <c r="SSR378" s="3"/>
      <c r="SSS378" s="3"/>
      <c r="SST378" s="3"/>
      <c r="SSU378" s="3"/>
      <c r="SSV378" s="3"/>
      <c r="SSW378" s="3"/>
      <c r="SSX378" s="3"/>
      <c r="SSY378" s="3"/>
      <c r="SSZ378" s="3"/>
      <c r="STA378" s="3"/>
      <c r="STB378" s="3"/>
      <c r="STC378" s="3"/>
      <c r="STD378" s="3"/>
      <c r="STE378" s="3"/>
      <c r="STF378" s="3"/>
      <c r="STG378" s="3"/>
      <c r="STH378" s="3"/>
      <c r="STI378" s="3"/>
      <c r="STJ378" s="3"/>
      <c r="STK378" s="3"/>
      <c r="STL378" s="3"/>
      <c r="STM378" s="3"/>
      <c r="STN378" s="3"/>
      <c r="STO378" s="3"/>
      <c r="STP378" s="3"/>
      <c r="STQ378" s="3"/>
      <c r="STR378" s="3"/>
      <c r="STS378" s="3"/>
      <c r="STT378" s="3"/>
      <c r="STU378" s="3"/>
      <c r="STV378" s="3"/>
      <c r="STW378" s="3"/>
      <c r="STX378" s="3"/>
      <c r="STY378" s="3"/>
      <c r="STZ378" s="3"/>
      <c r="SUA378" s="3"/>
      <c r="SUB378" s="3"/>
      <c r="SUC378" s="3"/>
      <c r="SUD378" s="3"/>
      <c r="SUE378" s="3"/>
      <c r="SUF378" s="3"/>
      <c r="SUG378" s="3"/>
      <c r="SUH378" s="3"/>
      <c r="SUI378" s="3"/>
      <c r="SUJ378" s="3"/>
      <c r="SUK378" s="3"/>
      <c r="SUL378" s="3"/>
      <c r="SUM378" s="3"/>
      <c r="SUN378" s="3"/>
      <c r="SUO378" s="3"/>
      <c r="SUP378" s="3"/>
      <c r="SUQ378" s="3"/>
      <c r="SUR378" s="3"/>
      <c r="SUS378" s="3"/>
      <c r="SUT378" s="3"/>
      <c r="SUU378" s="3"/>
      <c r="SUV378" s="3"/>
      <c r="SUW378" s="3"/>
      <c r="SUX378" s="3"/>
      <c r="SUY378" s="3"/>
      <c r="SUZ378" s="3"/>
      <c r="SVA378" s="3"/>
      <c r="SVB378" s="3"/>
      <c r="SVC378" s="3"/>
      <c r="SVD378" s="3"/>
      <c r="SVE378" s="3"/>
      <c r="SVF378" s="3"/>
      <c r="SVG378" s="3"/>
      <c r="SVH378" s="3"/>
      <c r="SVI378" s="3"/>
      <c r="SVJ378" s="3"/>
      <c r="SVK378" s="3"/>
      <c r="SVL378" s="3"/>
      <c r="SVM378" s="3"/>
      <c r="SVN378" s="3"/>
      <c r="SVO378" s="3"/>
      <c r="SVP378" s="3"/>
      <c r="SVQ378" s="3"/>
      <c r="SVR378" s="3"/>
      <c r="SVS378" s="3"/>
      <c r="SVT378" s="3"/>
      <c r="SVU378" s="3"/>
      <c r="SVV378" s="3"/>
      <c r="SVW378" s="3"/>
      <c r="SVX378" s="3"/>
      <c r="SVY378" s="3"/>
      <c r="SVZ378" s="3"/>
      <c r="SWA378" s="3"/>
      <c r="SWB378" s="3"/>
      <c r="SWC378" s="3"/>
      <c r="SWD378" s="3"/>
      <c r="SWE378" s="3"/>
      <c r="SWF378" s="3"/>
      <c r="SWG378" s="3"/>
      <c r="SWH378" s="3"/>
      <c r="SWI378" s="3"/>
      <c r="SWJ378" s="3"/>
      <c r="SWK378" s="3"/>
      <c r="SWL378" s="3"/>
      <c r="SWM378" s="3"/>
      <c r="SWN378" s="3"/>
      <c r="SWO378" s="3"/>
      <c r="SWP378" s="3"/>
      <c r="SWQ378" s="3"/>
      <c r="SWR378" s="3"/>
      <c r="SWS378" s="3"/>
      <c r="SWT378" s="3"/>
      <c r="SWU378" s="3"/>
      <c r="SWV378" s="3"/>
      <c r="SWW378" s="3"/>
      <c r="SWX378" s="3"/>
      <c r="SWY378" s="3"/>
      <c r="SWZ378" s="3"/>
      <c r="SXA378" s="3"/>
      <c r="SXB378" s="3"/>
      <c r="SXC378" s="3"/>
      <c r="SXD378" s="3"/>
      <c r="SXE378" s="3"/>
      <c r="SXF378" s="3"/>
      <c r="SXG378" s="3"/>
      <c r="SXH378" s="3"/>
      <c r="SXI378" s="3"/>
      <c r="SXJ378" s="3"/>
      <c r="SXK378" s="3"/>
      <c r="SXL378" s="3"/>
      <c r="SXM378" s="3"/>
      <c r="SXN378" s="3"/>
      <c r="SXO378" s="3"/>
      <c r="SXP378" s="3"/>
      <c r="SXQ378" s="3"/>
      <c r="SXR378" s="3"/>
      <c r="SXS378" s="3"/>
      <c r="SXT378" s="3"/>
      <c r="SXU378" s="3"/>
      <c r="SXV378" s="3"/>
      <c r="SXW378" s="3"/>
      <c r="SXX378" s="3"/>
      <c r="SXY378" s="3"/>
      <c r="SXZ378" s="3"/>
      <c r="SYA378" s="3"/>
      <c r="SYB378" s="3"/>
      <c r="SYC378" s="3"/>
      <c r="SYD378" s="3"/>
      <c r="SYE378" s="3"/>
      <c r="SYF378" s="3"/>
      <c r="SYG378" s="3"/>
      <c r="SYH378" s="3"/>
      <c r="SYI378" s="3"/>
      <c r="SYJ378" s="3"/>
      <c r="SYK378" s="3"/>
      <c r="SYL378" s="3"/>
      <c r="SYM378" s="3"/>
      <c r="SYN378" s="3"/>
      <c r="SYO378" s="3"/>
      <c r="SYP378" s="3"/>
      <c r="SYQ378" s="3"/>
      <c r="SYR378" s="3"/>
      <c r="SYS378" s="3"/>
      <c r="SYT378" s="3"/>
      <c r="SYU378" s="3"/>
      <c r="SYV378" s="3"/>
      <c r="SYW378" s="3"/>
      <c r="SYX378" s="3"/>
      <c r="SYY378" s="3"/>
      <c r="SYZ378" s="3"/>
      <c r="SZA378" s="3"/>
      <c r="SZB378" s="3"/>
      <c r="SZC378" s="3"/>
      <c r="SZD378" s="3"/>
      <c r="SZE378" s="3"/>
      <c r="SZF378" s="3"/>
      <c r="SZG378" s="3"/>
      <c r="SZH378" s="3"/>
      <c r="SZI378" s="3"/>
      <c r="SZJ378" s="3"/>
      <c r="SZK378" s="3"/>
      <c r="SZL378" s="3"/>
      <c r="SZM378" s="3"/>
      <c r="SZN378" s="3"/>
      <c r="SZO378" s="3"/>
      <c r="SZP378" s="3"/>
      <c r="SZQ378" s="3"/>
      <c r="SZR378" s="3"/>
      <c r="SZS378" s="3"/>
      <c r="SZT378" s="3"/>
      <c r="SZU378" s="3"/>
      <c r="SZV378" s="3"/>
      <c r="SZW378" s="3"/>
      <c r="SZX378" s="3"/>
      <c r="SZY378" s="3"/>
      <c r="SZZ378" s="3"/>
      <c r="TAA378" s="3"/>
      <c r="TAB378" s="3"/>
      <c r="TAC378" s="3"/>
      <c r="TAD378" s="3"/>
      <c r="TAE378" s="3"/>
      <c r="TAF378" s="3"/>
      <c r="TAG378" s="3"/>
      <c r="TAH378" s="3"/>
      <c r="TAI378" s="3"/>
      <c r="TAJ378" s="3"/>
      <c r="TAK378" s="3"/>
      <c r="TAL378" s="3"/>
      <c r="TAM378" s="3"/>
      <c r="TAN378" s="3"/>
      <c r="TAO378" s="3"/>
      <c r="TAP378" s="3"/>
      <c r="TAQ378" s="3"/>
      <c r="TAR378" s="3"/>
      <c r="TAS378" s="3"/>
      <c r="TAT378" s="3"/>
      <c r="TAU378" s="3"/>
      <c r="TAV378" s="3"/>
      <c r="TAW378" s="3"/>
      <c r="TAX378" s="3"/>
      <c r="TAY378" s="3"/>
      <c r="TAZ378" s="3"/>
      <c r="TBA378" s="3"/>
      <c r="TBB378" s="3"/>
      <c r="TBC378" s="3"/>
      <c r="TBD378" s="3"/>
      <c r="TBE378" s="3"/>
      <c r="TBF378" s="3"/>
      <c r="TBG378" s="3"/>
      <c r="TBH378" s="3"/>
      <c r="TBI378" s="3"/>
      <c r="TBJ378" s="3"/>
      <c r="TBK378" s="3"/>
      <c r="TBL378" s="3"/>
      <c r="TBM378" s="3"/>
      <c r="TBN378" s="3"/>
      <c r="TBO378" s="3"/>
      <c r="TBP378" s="3"/>
      <c r="TBQ378" s="3"/>
      <c r="TBR378" s="3"/>
      <c r="TBS378" s="3"/>
      <c r="TBT378" s="3"/>
      <c r="TBU378" s="3"/>
      <c r="TBV378" s="3"/>
      <c r="TBW378" s="3"/>
      <c r="TBX378" s="3"/>
      <c r="TBY378" s="3"/>
      <c r="TBZ378" s="3"/>
      <c r="TCA378" s="3"/>
      <c r="TCB378" s="3"/>
      <c r="TCC378" s="3"/>
      <c r="TCD378" s="3"/>
      <c r="TCE378" s="3"/>
      <c r="TCF378" s="3"/>
      <c r="TCG378" s="3"/>
      <c r="TCH378" s="3"/>
      <c r="TCI378" s="3"/>
      <c r="TCJ378" s="3"/>
      <c r="TCK378" s="3"/>
      <c r="TCL378" s="3"/>
      <c r="TCM378" s="3"/>
      <c r="TCN378" s="3"/>
      <c r="TCO378" s="3"/>
      <c r="TCP378" s="3"/>
      <c r="TCQ378" s="3"/>
      <c r="TCR378" s="3"/>
      <c r="TCS378" s="3"/>
      <c r="TCT378" s="3"/>
      <c r="TCU378" s="3"/>
      <c r="TCV378" s="3"/>
      <c r="TCW378" s="3"/>
      <c r="TCX378" s="3"/>
      <c r="TCY378" s="3"/>
      <c r="TCZ378" s="3"/>
      <c r="TDA378" s="3"/>
      <c r="TDB378" s="3"/>
      <c r="TDC378" s="3"/>
      <c r="TDD378" s="3"/>
      <c r="TDE378" s="3"/>
      <c r="TDF378" s="3"/>
      <c r="TDG378" s="3"/>
      <c r="TDH378" s="3"/>
      <c r="TDI378" s="3"/>
      <c r="TDJ378" s="3"/>
      <c r="TDK378" s="3"/>
      <c r="TDL378" s="3"/>
      <c r="TDM378" s="3"/>
      <c r="TDN378" s="3"/>
      <c r="TDO378" s="3"/>
      <c r="TDP378" s="3"/>
      <c r="TDQ378" s="3"/>
      <c r="TDR378" s="3"/>
      <c r="TDS378" s="3"/>
      <c r="TDT378" s="3"/>
      <c r="TDU378" s="3"/>
      <c r="TDV378" s="3"/>
      <c r="TDW378" s="3"/>
      <c r="TDX378" s="3"/>
      <c r="TDY378" s="3"/>
      <c r="TDZ378" s="3"/>
      <c r="TEA378" s="3"/>
      <c r="TEB378" s="3"/>
      <c r="TEC378" s="3"/>
      <c r="TED378" s="3"/>
      <c r="TEE378" s="3"/>
      <c r="TEF378" s="3"/>
      <c r="TEG378" s="3"/>
      <c r="TEH378" s="3"/>
      <c r="TEI378" s="3"/>
      <c r="TEJ378" s="3"/>
      <c r="TEK378" s="3"/>
      <c r="TEL378" s="3"/>
      <c r="TEM378" s="3"/>
      <c r="TEN378" s="3"/>
      <c r="TEO378" s="3"/>
      <c r="TEP378" s="3"/>
      <c r="TEQ378" s="3"/>
      <c r="TER378" s="3"/>
      <c r="TES378" s="3"/>
      <c r="TET378" s="3"/>
      <c r="TEU378" s="3"/>
      <c r="TEV378" s="3"/>
      <c r="TEW378" s="3"/>
      <c r="TEX378" s="3"/>
      <c r="TEY378" s="3"/>
      <c r="TEZ378" s="3"/>
      <c r="TFA378" s="3"/>
      <c r="TFB378" s="3"/>
      <c r="TFC378" s="3"/>
      <c r="TFD378" s="3"/>
      <c r="TFE378" s="3"/>
      <c r="TFF378" s="3"/>
      <c r="TFG378" s="3"/>
      <c r="TFH378" s="3"/>
      <c r="TFI378" s="3"/>
      <c r="TFJ378" s="3"/>
      <c r="TFK378" s="3"/>
      <c r="TFL378" s="3"/>
      <c r="TFM378" s="3"/>
      <c r="TFN378" s="3"/>
      <c r="TFO378" s="3"/>
      <c r="TFP378" s="3"/>
      <c r="TFQ378" s="3"/>
      <c r="TFR378" s="3"/>
      <c r="TFS378" s="3"/>
      <c r="TFT378" s="3"/>
      <c r="TFU378" s="3"/>
      <c r="TFV378" s="3"/>
      <c r="TFW378" s="3"/>
      <c r="TFX378" s="3"/>
      <c r="TFY378" s="3"/>
      <c r="TFZ378" s="3"/>
      <c r="TGA378" s="3"/>
      <c r="TGB378" s="3"/>
      <c r="TGC378" s="3"/>
      <c r="TGD378" s="3"/>
      <c r="TGE378" s="3"/>
      <c r="TGF378" s="3"/>
      <c r="TGG378" s="3"/>
      <c r="TGH378" s="3"/>
      <c r="TGI378" s="3"/>
      <c r="TGJ378" s="3"/>
      <c r="TGK378" s="3"/>
      <c r="TGL378" s="3"/>
      <c r="TGM378" s="3"/>
      <c r="TGN378" s="3"/>
      <c r="TGO378" s="3"/>
      <c r="TGP378" s="3"/>
      <c r="TGQ378" s="3"/>
      <c r="TGR378" s="3"/>
      <c r="TGS378" s="3"/>
      <c r="TGT378" s="3"/>
      <c r="TGU378" s="3"/>
      <c r="TGV378" s="3"/>
      <c r="TGW378" s="3"/>
      <c r="TGX378" s="3"/>
      <c r="TGY378" s="3"/>
      <c r="TGZ378" s="3"/>
      <c r="THA378" s="3"/>
      <c r="THB378" s="3"/>
      <c r="THC378" s="3"/>
      <c r="THD378" s="3"/>
      <c r="THE378" s="3"/>
      <c r="THF378" s="3"/>
      <c r="THG378" s="3"/>
      <c r="THH378" s="3"/>
      <c r="THI378" s="3"/>
      <c r="THJ378" s="3"/>
      <c r="THK378" s="3"/>
      <c r="THL378" s="3"/>
      <c r="THM378" s="3"/>
      <c r="THN378" s="3"/>
      <c r="THO378" s="3"/>
      <c r="THP378" s="3"/>
      <c r="THQ378" s="3"/>
      <c r="THR378" s="3"/>
      <c r="THS378" s="3"/>
      <c r="THT378" s="3"/>
      <c r="THU378" s="3"/>
      <c r="THV378" s="3"/>
      <c r="THW378" s="3"/>
      <c r="THX378" s="3"/>
      <c r="THY378" s="3"/>
      <c r="THZ378" s="3"/>
      <c r="TIA378" s="3"/>
      <c r="TIB378" s="3"/>
      <c r="TIC378" s="3"/>
      <c r="TID378" s="3"/>
      <c r="TIE378" s="3"/>
      <c r="TIF378" s="3"/>
      <c r="TIG378" s="3"/>
      <c r="TIH378" s="3"/>
      <c r="TII378" s="3"/>
      <c r="TIJ378" s="3"/>
      <c r="TIK378" s="3"/>
      <c r="TIL378" s="3"/>
      <c r="TIM378" s="3"/>
      <c r="TIN378" s="3"/>
      <c r="TIO378" s="3"/>
      <c r="TIP378" s="3"/>
      <c r="TIQ378" s="3"/>
      <c r="TIR378" s="3"/>
      <c r="TIS378" s="3"/>
      <c r="TIT378" s="3"/>
      <c r="TIU378" s="3"/>
      <c r="TIV378" s="3"/>
      <c r="TIW378" s="3"/>
      <c r="TIX378" s="3"/>
      <c r="TIY378" s="3"/>
      <c r="TIZ378" s="3"/>
      <c r="TJA378" s="3"/>
      <c r="TJB378" s="3"/>
      <c r="TJC378" s="3"/>
      <c r="TJD378" s="3"/>
      <c r="TJE378" s="3"/>
      <c r="TJF378" s="3"/>
      <c r="TJG378" s="3"/>
      <c r="TJH378" s="3"/>
      <c r="TJI378" s="3"/>
      <c r="TJJ378" s="3"/>
      <c r="TJK378" s="3"/>
      <c r="TJL378" s="3"/>
      <c r="TJM378" s="3"/>
      <c r="TJN378" s="3"/>
      <c r="TJO378" s="3"/>
      <c r="TJP378" s="3"/>
      <c r="TJQ378" s="3"/>
      <c r="TJR378" s="3"/>
      <c r="TJS378" s="3"/>
      <c r="TJT378" s="3"/>
      <c r="TJU378" s="3"/>
      <c r="TJV378" s="3"/>
      <c r="TJW378" s="3"/>
      <c r="TJX378" s="3"/>
      <c r="TJY378" s="3"/>
      <c r="TJZ378" s="3"/>
      <c r="TKA378" s="3"/>
      <c r="TKB378" s="3"/>
      <c r="TKC378" s="3"/>
      <c r="TKD378" s="3"/>
      <c r="TKE378" s="3"/>
      <c r="TKF378" s="3"/>
      <c r="TKG378" s="3"/>
      <c r="TKH378" s="3"/>
      <c r="TKI378" s="3"/>
      <c r="TKJ378" s="3"/>
      <c r="TKK378" s="3"/>
      <c r="TKL378" s="3"/>
      <c r="TKM378" s="3"/>
      <c r="TKN378" s="3"/>
      <c r="TKO378" s="3"/>
      <c r="TKP378" s="3"/>
      <c r="TKQ378" s="3"/>
      <c r="TKR378" s="3"/>
      <c r="TKS378" s="3"/>
      <c r="TKT378" s="3"/>
      <c r="TKU378" s="3"/>
      <c r="TKV378" s="3"/>
      <c r="TKW378" s="3"/>
      <c r="TKX378" s="3"/>
      <c r="TKY378" s="3"/>
      <c r="TKZ378" s="3"/>
      <c r="TLA378" s="3"/>
      <c r="TLB378" s="3"/>
      <c r="TLC378" s="3"/>
      <c r="TLD378" s="3"/>
      <c r="TLE378" s="3"/>
      <c r="TLF378" s="3"/>
      <c r="TLG378" s="3"/>
      <c r="TLH378" s="3"/>
      <c r="TLI378" s="3"/>
      <c r="TLJ378" s="3"/>
      <c r="TLK378" s="3"/>
      <c r="TLL378" s="3"/>
      <c r="TLM378" s="3"/>
      <c r="TLN378" s="3"/>
      <c r="TLO378" s="3"/>
      <c r="TLP378" s="3"/>
      <c r="TLQ378" s="3"/>
      <c r="TLR378" s="3"/>
      <c r="TLS378" s="3"/>
      <c r="TLT378" s="3"/>
      <c r="TLU378" s="3"/>
      <c r="TLV378" s="3"/>
      <c r="TLW378" s="3"/>
      <c r="TLX378" s="3"/>
      <c r="TLY378" s="3"/>
      <c r="TLZ378" s="3"/>
      <c r="TMA378" s="3"/>
      <c r="TMB378" s="3"/>
      <c r="TMC378" s="3"/>
      <c r="TMD378" s="3"/>
      <c r="TME378" s="3"/>
      <c r="TMF378" s="3"/>
      <c r="TMG378" s="3"/>
      <c r="TMH378" s="3"/>
      <c r="TMI378" s="3"/>
      <c r="TMJ378" s="3"/>
      <c r="TMK378" s="3"/>
      <c r="TML378" s="3"/>
      <c r="TMM378" s="3"/>
      <c r="TMN378" s="3"/>
      <c r="TMO378" s="3"/>
      <c r="TMP378" s="3"/>
      <c r="TMQ378" s="3"/>
      <c r="TMR378" s="3"/>
      <c r="TMS378" s="3"/>
      <c r="TMT378" s="3"/>
      <c r="TMU378" s="3"/>
      <c r="TMV378" s="3"/>
      <c r="TMW378" s="3"/>
      <c r="TMX378" s="3"/>
      <c r="TMY378" s="3"/>
      <c r="TMZ378" s="3"/>
      <c r="TNA378" s="3"/>
      <c r="TNB378" s="3"/>
      <c r="TNC378" s="3"/>
      <c r="TND378" s="3"/>
      <c r="TNE378" s="3"/>
      <c r="TNF378" s="3"/>
      <c r="TNG378" s="3"/>
      <c r="TNH378" s="3"/>
      <c r="TNI378" s="3"/>
      <c r="TNJ378" s="3"/>
      <c r="TNK378" s="3"/>
      <c r="TNL378" s="3"/>
      <c r="TNM378" s="3"/>
      <c r="TNN378" s="3"/>
      <c r="TNO378" s="3"/>
      <c r="TNP378" s="3"/>
      <c r="TNQ378" s="3"/>
      <c r="TNR378" s="3"/>
      <c r="TNS378" s="3"/>
      <c r="TNT378" s="3"/>
      <c r="TNU378" s="3"/>
      <c r="TNV378" s="3"/>
      <c r="TNW378" s="3"/>
      <c r="TNX378" s="3"/>
      <c r="TNY378" s="3"/>
      <c r="TNZ378" s="3"/>
      <c r="TOA378" s="3"/>
      <c r="TOB378" s="3"/>
      <c r="TOC378" s="3"/>
      <c r="TOD378" s="3"/>
      <c r="TOE378" s="3"/>
      <c r="TOF378" s="3"/>
      <c r="TOG378" s="3"/>
      <c r="TOH378" s="3"/>
      <c r="TOI378" s="3"/>
      <c r="TOJ378" s="3"/>
      <c r="TOK378" s="3"/>
      <c r="TOL378" s="3"/>
      <c r="TOM378" s="3"/>
      <c r="TON378" s="3"/>
      <c r="TOO378" s="3"/>
      <c r="TOP378" s="3"/>
      <c r="TOQ378" s="3"/>
      <c r="TOR378" s="3"/>
      <c r="TOS378" s="3"/>
      <c r="TOT378" s="3"/>
      <c r="TOU378" s="3"/>
      <c r="TOV378" s="3"/>
      <c r="TOW378" s="3"/>
      <c r="TOX378" s="3"/>
      <c r="TOY378" s="3"/>
      <c r="TOZ378" s="3"/>
      <c r="TPA378" s="3"/>
      <c r="TPB378" s="3"/>
      <c r="TPC378" s="3"/>
      <c r="TPD378" s="3"/>
      <c r="TPE378" s="3"/>
      <c r="TPF378" s="3"/>
      <c r="TPG378" s="3"/>
      <c r="TPH378" s="3"/>
      <c r="TPI378" s="3"/>
      <c r="TPJ378" s="3"/>
      <c r="TPK378" s="3"/>
      <c r="TPL378" s="3"/>
      <c r="TPM378" s="3"/>
      <c r="TPN378" s="3"/>
      <c r="TPO378" s="3"/>
      <c r="TPP378" s="3"/>
      <c r="TPQ378" s="3"/>
      <c r="TPR378" s="3"/>
      <c r="TPS378" s="3"/>
      <c r="TPT378" s="3"/>
      <c r="TPU378" s="3"/>
      <c r="TPV378" s="3"/>
      <c r="TPW378" s="3"/>
      <c r="TPX378" s="3"/>
      <c r="TPY378" s="3"/>
      <c r="TPZ378" s="3"/>
      <c r="TQA378" s="3"/>
      <c r="TQB378" s="3"/>
      <c r="TQC378" s="3"/>
      <c r="TQD378" s="3"/>
      <c r="TQE378" s="3"/>
      <c r="TQF378" s="3"/>
      <c r="TQG378" s="3"/>
      <c r="TQH378" s="3"/>
      <c r="TQI378" s="3"/>
      <c r="TQJ378" s="3"/>
      <c r="TQK378" s="3"/>
      <c r="TQL378" s="3"/>
      <c r="TQM378" s="3"/>
      <c r="TQN378" s="3"/>
      <c r="TQO378" s="3"/>
      <c r="TQP378" s="3"/>
      <c r="TQQ378" s="3"/>
      <c r="TQR378" s="3"/>
      <c r="TQS378" s="3"/>
      <c r="TQT378" s="3"/>
      <c r="TQU378" s="3"/>
      <c r="TQV378" s="3"/>
      <c r="TQW378" s="3"/>
      <c r="TQX378" s="3"/>
      <c r="TQY378" s="3"/>
      <c r="TQZ378" s="3"/>
      <c r="TRA378" s="3"/>
      <c r="TRB378" s="3"/>
      <c r="TRC378" s="3"/>
      <c r="TRD378" s="3"/>
      <c r="TRE378" s="3"/>
      <c r="TRF378" s="3"/>
      <c r="TRG378" s="3"/>
      <c r="TRH378" s="3"/>
      <c r="TRI378" s="3"/>
      <c r="TRJ378" s="3"/>
      <c r="TRK378" s="3"/>
      <c r="TRL378" s="3"/>
      <c r="TRM378" s="3"/>
      <c r="TRN378" s="3"/>
      <c r="TRO378" s="3"/>
      <c r="TRP378" s="3"/>
      <c r="TRQ378" s="3"/>
      <c r="TRR378" s="3"/>
      <c r="TRS378" s="3"/>
      <c r="TRT378" s="3"/>
      <c r="TRU378" s="3"/>
      <c r="TRV378" s="3"/>
      <c r="TRW378" s="3"/>
      <c r="TRX378" s="3"/>
      <c r="TRY378" s="3"/>
      <c r="TRZ378" s="3"/>
      <c r="TSA378" s="3"/>
      <c r="TSB378" s="3"/>
      <c r="TSC378" s="3"/>
      <c r="TSD378" s="3"/>
      <c r="TSE378" s="3"/>
      <c r="TSF378" s="3"/>
      <c r="TSG378" s="3"/>
      <c r="TSH378" s="3"/>
      <c r="TSI378" s="3"/>
      <c r="TSJ378" s="3"/>
      <c r="TSK378" s="3"/>
      <c r="TSL378" s="3"/>
      <c r="TSM378" s="3"/>
      <c r="TSN378" s="3"/>
      <c r="TSO378" s="3"/>
      <c r="TSP378" s="3"/>
      <c r="TSQ378" s="3"/>
      <c r="TSR378" s="3"/>
      <c r="TSS378" s="3"/>
      <c r="TST378" s="3"/>
      <c r="TSU378" s="3"/>
      <c r="TSV378" s="3"/>
      <c r="TSW378" s="3"/>
      <c r="TSX378" s="3"/>
      <c r="TSY378" s="3"/>
      <c r="TSZ378" s="3"/>
      <c r="TTA378" s="3"/>
      <c r="TTB378" s="3"/>
      <c r="TTC378" s="3"/>
      <c r="TTD378" s="3"/>
      <c r="TTE378" s="3"/>
      <c r="TTF378" s="3"/>
      <c r="TTG378" s="3"/>
      <c r="TTH378" s="3"/>
      <c r="TTI378" s="3"/>
      <c r="TTJ378" s="3"/>
      <c r="TTK378" s="3"/>
      <c r="TTL378" s="3"/>
      <c r="TTM378" s="3"/>
      <c r="TTN378" s="3"/>
      <c r="TTO378" s="3"/>
      <c r="TTP378" s="3"/>
      <c r="TTQ378" s="3"/>
      <c r="TTR378" s="3"/>
      <c r="TTS378" s="3"/>
      <c r="TTT378" s="3"/>
      <c r="TTU378" s="3"/>
      <c r="TTV378" s="3"/>
      <c r="TTW378" s="3"/>
      <c r="TTX378" s="3"/>
      <c r="TTY378" s="3"/>
      <c r="TTZ378" s="3"/>
      <c r="TUA378" s="3"/>
      <c r="TUB378" s="3"/>
      <c r="TUC378" s="3"/>
      <c r="TUD378" s="3"/>
      <c r="TUE378" s="3"/>
      <c r="TUF378" s="3"/>
      <c r="TUG378" s="3"/>
      <c r="TUH378" s="3"/>
      <c r="TUI378" s="3"/>
      <c r="TUJ378" s="3"/>
      <c r="TUK378" s="3"/>
      <c r="TUL378" s="3"/>
      <c r="TUM378" s="3"/>
      <c r="TUN378" s="3"/>
      <c r="TUO378" s="3"/>
      <c r="TUP378" s="3"/>
      <c r="TUQ378" s="3"/>
      <c r="TUR378" s="3"/>
      <c r="TUS378" s="3"/>
      <c r="TUT378" s="3"/>
      <c r="TUU378" s="3"/>
      <c r="TUV378" s="3"/>
      <c r="TUW378" s="3"/>
      <c r="TUX378" s="3"/>
      <c r="TUY378" s="3"/>
      <c r="TUZ378" s="3"/>
      <c r="TVA378" s="3"/>
      <c r="TVB378" s="3"/>
      <c r="TVC378" s="3"/>
      <c r="TVD378" s="3"/>
      <c r="TVE378" s="3"/>
      <c r="TVF378" s="3"/>
      <c r="TVG378" s="3"/>
      <c r="TVH378" s="3"/>
      <c r="TVI378" s="3"/>
      <c r="TVJ378" s="3"/>
      <c r="TVK378" s="3"/>
      <c r="TVL378" s="3"/>
      <c r="TVM378" s="3"/>
      <c r="TVN378" s="3"/>
      <c r="TVO378" s="3"/>
      <c r="TVP378" s="3"/>
      <c r="TVQ378" s="3"/>
      <c r="TVR378" s="3"/>
      <c r="TVS378" s="3"/>
      <c r="TVT378" s="3"/>
      <c r="TVU378" s="3"/>
      <c r="TVV378" s="3"/>
      <c r="TVW378" s="3"/>
      <c r="TVX378" s="3"/>
      <c r="TVY378" s="3"/>
      <c r="TVZ378" s="3"/>
      <c r="TWA378" s="3"/>
      <c r="TWB378" s="3"/>
      <c r="TWC378" s="3"/>
      <c r="TWD378" s="3"/>
      <c r="TWE378" s="3"/>
      <c r="TWF378" s="3"/>
      <c r="TWG378" s="3"/>
      <c r="TWH378" s="3"/>
      <c r="TWI378" s="3"/>
      <c r="TWJ378" s="3"/>
      <c r="TWK378" s="3"/>
      <c r="TWL378" s="3"/>
      <c r="TWM378" s="3"/>
      <c r="TWN378" s="3"/>
      <c r="TWO378" s="3"/>
      <c r="TWP378" s="3"/>
      <c r="TWQ378" s="3"/>
      <c r="TWR378" s="3"/>
      <c r="TWS378" s="3"/>
      <c r="TWT378" s="3"/>
      <c r="TWU378" s="3"/>
      <c r="TWV378" s="3"/>
      <c r="TWW378" s="3"/>
      <c r="TWX378" s="3"/>
      <c r="TWY378" s="3"/>
      <c r="TWZ378" s="3"/>
      <c r="TXA378" s="3"/>
      <c r="TXB378" s="3"/>
      <c r="TXC378" s="3"/>
      <c r="TXD378" s="3"/>
      <c r="TXE378" s="3"/>
      <c r="TXF378" s="3"/>
      <c r="TXG378" s="3"/>
      <c r="TXH378" s="3"/>
      <c r="TXI378" s="3"/>
      <c r="TXJ378" s="3"/>
      <c r="TXK378" s="3"/>
      <c r="TXL378" s="3"/>
      <c r="TXM378" s="3"/>
      <c r="TXN378" s="3"/>
      <c r="TXO378" s="3"/>
      <c r="TXP378" s="3"/>
      <c r="TXQ378" s="3"/>
      <c r="TXR378" s="3"/>
      <c r="TXS378" s="3"/>
      <c r="TXT378" s="3"/>
      <c r="TXU378" s="3"/>
      <c r="TXV378" s="3"/>
      <c r="TXW378" s="3"/>
      <c r="TXX378" s="3"/>
      <c r="TXY378" s="3"/>
      <c r="TXZ378" s="3"/>
      <c r="TYA378" s="3"/>
      <c r="TYB378" s="3"/>
      <c r="TYC378" s="3"/>
      <c r="TYD378" s="3"/>
      <c r="TYE378" s="3"/>
      <c r="TYF378" s="3"/>
      <c r="TYG378" s="3"/>
      <c r="TYH378" s="3"/>
      <c r="TYI378" s="3"/>
      <c r="TYJ378" s="3"/>
      <c r="TYK378" s="3"/>
      <c r="TYL378" s="3"/>
      <c r="TYM378" s="3"/>
      <c r="TYN378" s="3"/>
      <c r="TYO378" s="3"/>
      <c r="TYP378" s="3"/>
      <c r="TYQ378" s="3"/>
      <c r="TYR378" s="3"/>
      <c r="TYS378" s="3"/>
      <c r="TYT378" s="3"/>
      <c r="TYU378" s="3"/>
      <c r="TYV378" s="3"/>
      <c r="TYW378" s="3"/>
      <c r="TYX378" s="3"/>
      <c r="TYY378" s="3"/>
      <c r="TYZ378" s="3"/>
      <c r="TZA378" s="3"/>
      <c r="TZB378" s="3"/>
      <c r="TZC378" s="3"/>
      <c r="TZD378" s="3"/>
      <c r="TZE378" s="3"/>
      <c r="TZF378" s="3"/>
      <c r="TZG378" s="3"/>
      <c r="TZH378" s="3"/>
      <c r="TZI378" s="3"/>
      <c r="TZJ378" s="3"/>
      <c r="TZK378" s="3"/>
      <c r="TZL378" s="3"/>
      <c r="TZM378" s="3"/>
      <c r="TZN378" s="3"/>
      <c r="TZO378" s="3"/>
      <c r="TZP378" s="3"/>
      <c r="TZQ378" s="3"/>
      <c r="TZR378" s="3"/>
      <c r="TZS378" s="3"/>
      <c r="TZT378" s="3"/>
      <c r="TZU378" s="3"/>
      <c r="TZV378" s="3"/>
      <c r="TZW378" s="3"/>
      <c r="TZX378" s="3"/>
      <c r="TZY378" s="3"/>
      <c r="TZZ378" s="3"/>
      <c r="UAA378" s="3"/>
      <c r="UAB378" s="3"/>
      <c r="UAC378" s="3"/>
      <c r="UAD378" s="3"/>
      <c r="UAE378" s="3"/>
      <c r="UAF378" s="3"/>
      <c r="UAG378" s="3"/>
      <c r="UAH378" s="3"/>
      <c r="UAI378" s="3"/>
      <c r="UAJ378" s="3"/>
      <c r="UAK378" s="3"/>
      <c r="UAL378" s="3"/>
      <c r="UAM378" s="3"/>
      <c r="UAN378" s="3"/>
      <c r="UAO378" s="3"/>
      <c r="UAP378" s="3"/>
      <c r="UAQ378" s="3"/>
      <c r="UAR378" s="3"/>
      <c r="UAS378" s="3"/>
      <c r="UAT378" s="3"/>
      <c r="UAU378" s="3"/>
      <c r="UAV378" s="3"/>
      <c r="UAW378" s="3"/>
      <c r="UAX378" s="3"/>
      <c r="UAY378" s="3"/>
      <c r="UAZ378" s="3"/>
      <c r="UBA378" s="3"/>
      <c r="UBB378" s="3"/>
      <c r="UBC378" s="3"/>
      <c r="UBD378" s="3"/>
      <c r="UBE378" s="3"/>
      <c r="UBF378" s="3"/>
      <c r="UBG378" s="3"/>
      <c r="UBH378" s="3"/>
      <c r="UBI378" s="3"/>
      <c r="UBJ378" s="3"/>
      <c r="UBK378" s="3"/>
      <c r="UBL378" s="3"/>
      <c r="UBM378" s="3"/>
      <c r="UBN378" s="3"/>
      <c r="UBO378" s="3"/>
      <c r="UBP378" s="3"/>
      <c r="UBQ378" s="3"/>
      <c r="UBR378" s="3"/>
      <c r="UBS378" s="3"/>
      <c r="UBT378" s="3"/>
      <c r="UBU378" s="3"/>
      <c r="UBV378" s="3"/>
      <c r="UBW378" s="3"/>
      <c r="UBX378" s="3"/>
      <c r="UBY378" s="3"/>
      <c r="UBZ378" s="3"/>
      <c r="UCA378" s="3"/>
      <c r="UCB378" s="3"/>
      <c r="UCC378" s="3"/>
      <c r="UCD378" s="3"/>
      <c r="UCE378" s="3"/>
      <c r="UCF378" s="3"/>
      <c r="UCG378" s="3"/>
      <c r="UCH378" s="3"/>
      <c r="UCI378" s="3"/>
      <c r="UCJ378" s="3"/>
      <c r="UCK378" s="3"/>
      <c r="UCL378" s="3"/>
      <c r="UCM378" s="3"/>
      <c r="UCN378" s="3"/>
      <c r="UCO378" s="3"/>
      <c r="UCP378" s="3"/>
      <c r="UCQ378" s="3"/>
      <c r="UCR378" s="3"/>
      <c r="UCS378" s="3"/>
      <c r="UCT378" s="3"/>
      <c r="UCU378" s="3"/>
      <c r="UCV378" s="3"/>
      <c r="UCW378" s="3"/>
      <c r="UCX378" s="3"/>
      <c r="UCY378" s="3"/>
      <c r="UCZ378" s="3"/>
      <c r="UDA378" s="3"/>
      <c r="UDB378" s="3"/>
      <c r="UDC378" s="3"/>
      <c r="UDD378" s="3"/>
      <c r="UDE378" s="3"/>
      <c r="UDF378" s="3"/>
      <c r="UDG378" s="3"/>
      <c r="UDH378" s="3"/>
      <c r="UDI378" s="3"/>
      <c r="UDJ378" s="3"/>
      <c r="UDK378" s="3"/>
      <c r="UDL378" s="3"/>
      <c r="UDM378" s="3"/>
      <c r="UDN378" s="3"/>
      <c r="UDO378" s="3"/>
      <c r="UDP378" s="3"/>
      <c r="UDQ378" s="3"/>
      <c r="UDR378" s="3"/>
      <c r="UDS378" s="3"/>
      <c r="UDT378" s="3"/>
      <c r="UDU378" s="3"/>
      <c r="UDV378" s="3"/>
      <c r="UDW378" s="3"/>
      <c r="UDX378" s="3"/>
      <c r="UDY378" s="3"/>
      <c r="UDZ378" s="3"/>
      <c r="UEA378" s="3"/>
      <c r="UEB378" s="3"/>
      <c r="UEC378" s="3"/>
      <c r="UED378" s="3"/>
      <c r="UEE378" s="3"/>
      <c r="UEF378" s="3"/>
      <c r="UEG378" s="3"/>
      <c r="UEH378" s="3"/>
      <c r="UEI378" s="3"/>
      <c r="UEJ378" s="3"/>
      <c r="UEK378" s="3"/>
      <c r="UEL378" s="3"/>
      <c r="UEM378" s="3"/>
      <c r="UEN378" s="3"/>
      <c r="UEO378" s="3"/>
      <c r="UEP378" s="3"/>
      <c r="UEQ378" s="3"/>
      <c r="UER378" s="3"/>
      <c r="UES378" s="3"/>
      <c r="UET378" s="3"/>
      <c r="UEU378" s="3"/>
      <c r="UEV378" s="3"/>
      <c r="UEW378" s="3"/>
      <c r="UEX378" s="3"/>
      <c r="UEY378" s="3"/>
      <c r="UEZ378" s="3"/>
      <c r="UFA378" s="3"/>
      <c r="UFB378" s="3"/>
      <c r="UFC378" s="3"/>
      <c r="UFD378" s="3"/>
      <c r="UFE378" s="3"/>
      <c r="UFF378" s="3"/>
      <c r="UFG378" s="3"/>
      <c r="UFH378" s="3"/>
      <c r="UFI378" s="3"/>
      <c r="UFJ378" s="3"/>
      <c r="UFK378" s="3"/>
      <c r="UFL378" s="3"/>
      <c r="UFM378" s="3"/>
      <c r="UFN378" s="3"/>
      <c r="UFO378" s="3"/>
      <c r="UFP378" s="3"/>
      <c r="UFQ378" s="3"/>
      <c r="UFR378" s="3"/>
      <c r="UFS378" s="3"/>
      <c r="UFT378" s="3"/>
      <c r="UFU378" s="3"/>
      <c r="UFV378" s="3"/>
      <c r="UFW378" s="3"/>
      <c r="UFX378" s="3"/>
      <c r="UFY378" s="3"/>
      <c r="UFZ378" s="3"/>
      <c r="UGA378" s="3"/>
      <c r="UGB378" s="3"/>
      <c r="UGC378" s="3"/>
      <c r="UGD378" s="3"/>
      <c r="UGE378" s="3"/>
      <c r="UGF378" s="3"/>
      <c r="UGG378" s="3"/>
      <c r="UGH378" s="3"/>
      <c r="UGI378" s="3"/>
      <c r="UGJ378" s="3"/>
      <c r="UGK378" s="3"/>
      <c r="UGL378" s="3"/>
      <c r="UGM378" s="3"/>
      <c r="UGN378" s="3"/>
      <c r="UGO378" s="3"/>
      <c r="UGP378" s="3"/>
      <c r="UGQ378" s="3"/>
      <c r="UGR378" s="3"/>
      <c r="UGS378" s="3"/>
      <c r="UGT378" s="3"/>
      <c r="UGU378" s="3"/>
      <c r="UGV378" s="3"/>
      <c r="UGW378" s="3"/>
      <c r="UGX378" s="3"/>
      <c r="UGY378" s="3"/>
      <c r="UGZ378" s="3"/>
      <c r="UHA378" s="3"/>
      <c r="UHB378" s="3"/>
      <c r="UHC378" s="3"/>
      <c r="UHD378" s="3"/>
      <c r="UHE378" s="3"/>
      <c r="UHF378" s="3"/>
      <c r="UHG378" s="3"/>
      <c r="UHH378" s="3"/>
      <c r="UHI378" s="3"/>
      <c r="UHJ378" s="3"/>
      <c r="UHK378" s="3"/>
      <c r="UHL378" s="3"/>
      <c r="UHM378" s="3"/>
      <c r="UHN378" s="3"/>
      <c r="UHO378" s="3"/>
      <c r="UHP378" s="3"/>
      <c r="UHQ378" s="3"/>
      <c r="UHR378" s="3"/>
      <c r="UHS378" s="3"/>
      <c r="UHT378" s="3"/>
      <c r="UHU378" s="3"/>
      <c r="UHV378" s="3"/>
      <c r="UHW378" s="3"/>
      <c r="UHX378" s="3"/>
      <c r="UHY378" s="3"/>
      <c r="UHZ378" s="3"/>
      <c r="UIA378" s="3"/>
      <c r="UIB378" s="3"/>
      <c r="UIC378" s="3"/>
      <c r="UID378" s="3"/>
      <c r="UIE378" s="3"/>
      <c r="UIF378" s="3"/>
      <c r="UIG378" s="3"/>
      <c r="UIH378" s="3"/>
      <c r="UII378" s="3"/>
      <c r="UIJ378" s="3"/>
      <c r="UIK378" s="3"/>
      <c r="UIL378" s="3"/>
      <c r="UIM378" s="3"/>
      <c r="UIN378" s="3"/>
      <c r="UIO378" s="3"/>
      <c r="UIP378" s="3"/>
      <c r="UIQ378" s="3"/>
      <c r="UIR378" s="3"/>
      <c r="UIS378" s="3"/>
      <c r="UIT378" s="3"/>
      <c r="UIU378" s="3"/>
      <c r="UIV378" s="3"/>
      <c r="UIW378" s="3"/>
      <c r="UIX378" s="3"/>
      <c r="UIY378" s="3"/>
      <c r="UIZ378" s="3"/>
      <c r="UJA378" s="3"/>
      <c r="UJB378" s="3"/>
      <c r="UJC378" s="3"/>
      <c r="UJD378" s="3"/>
      <c r="UJE378" s="3"/>
      <c r="UJF378" s="3"/>
      <c r="UJG378" s="3"/>
      <c r="UJH378" s="3"/>
      <c r="UJI378" s="3"/>
      <c r="UJJ378" s="3"/>
      <c r="UJK378" s="3"/>
      <c r="UJL378" s="3"/>
      <c r="UJM378" s="3"/>
      <c r="UJN378" s="3"/>
      <c r="UJO378" s="3"/>
      <c r="UJP378" s="3"/>
      <c r="UJQ378" s="3"/>
      <c r="UJR378" s="3"/>
      <c r="UJS378" s="3"/>
      <c r="UJT378" s="3"/>
      <c r="UJU378" s="3"/>
      <c r="UJV378" s="3"/>
      <c r="UJW378" s="3"/>
      <c r="UJX378" s="3"/>
      <c r="UJY378" s="3"/>
      <c r="UJZ378" s="3"/>
      <c r="UKA378" s="3"/>
      <c r="UKB378" s="3"/>
      <c r="UKC378" s="3"/>
      <c r="UKD378" s="3"/>
      <c r="UKE378" s="3"/>
      <c r="UKF378" s="3"/>
      <c r="UKG378" s="3"/>
      <c r="UKH378" s="3"/>
      <c r="UKI378" s="3"/>
      <c r="UKJ378" s="3"/>
      <c r="UKK378" s="3"/>
      <c r="UKL378" s="3"/>
      <c r="UKM378" s="3"/>
      <c r="UKN378" s="3"/>
      <c r="UKO378" s="3"/>
      <c r="UKP378" s="3"/>
      <c r="UKQ378" s="3"/>
      <c r="UKR378" s="3"/>
      <c r="UKS378" s="3"/>
      <c r="UKT378" s="3"/>
      <c r="UKU378" s="3"/>
      <c r="UKV378" s="3"/>
      <c r="UKW378" s="3"/>
      <c r="UKX378" s="3"/>
      <c r="UKY378" s="3"/>
      <c r="UKZ378" s="3"/>
      <c r="ULA378" s="3"/>
      <c r="ULB378" s="3"/>
      <c r="ULC378" s="3"/>
      <c r="ULD378" s="3"/>
      <c r="ULE378" s="3"/>
      <c r="ULF378" s="3"/>
      <c r="ULG378" s="3"/>
      <c r="ULH378" s="3"/>
      <c r="ULI378" s="3"/>
      <c r="ULJ378" s="3"/>
      <c r="ULK378" s="3"/>
      <c r="ULL378" s="3"/>
      <c r="ULM378" s="3"/>
      <c r="ULN378" s="3"/>
      <c r="ULO378" s="3"/>
      <c r="ULP378" s="3"/>
      <c r="ULQ378" s="3"/>
      <c r="ULR378" s="3"/>
      <c r="ULS378" s="3"/>
      <c r="ULT378" s="3"/>
      <c r="ULU378" s="3"/>
      <c r="ULV378" s="3"/>
      <c r="ULW378" s="3"/>
      <c r="ULX378" s="3"/>
      <c r="ULY378" s="3"/>
      <c r="ULZ378" s="3"/>
      <c r="UMA378" s="3"/>
      <c r="UMB378" s="3"/>
      <c r="UMC378" s="3"/>
      <c r="UMD378" s="3"/>
      <c r="UME378" s="3"/>
      <c r="UMF378" s="3"/>
      <c r="UMG378" s="3"/>
      <c r="UMH378" s="3"/>
      <c r="UMI378" s="3"/>
      <c r="UMJ378" s="3"/>
      <c r="UMK378" s="3"/>
      <c r="UML378" s="3"/>
      <c r="UMM378" s="3"/>
      <c r="UMN378" s="3"/>
      <c r="UMO378" s="3"/>
      <c r="UMP378" s="3"/>
      <c r="UMQ378" s="3"/>
      <c r="UMR378" s="3"/>
      <c r="UMS378" s="3"/>
      <c r="UMT378" s="3"/>
      <c r="UMU378" s="3"/>
      <c r="UMV378" s="3"/>
      <c r="UMW378" s="3"/>
      <c r="UMX378" s="3"/>
      <c r="UMY378" s="3"/>
      <c r="UMZ378" s="3"/>
      <c r="UNA378" s="3"/>
      <c r="UNB378" s="3"/>
      <c r="UNC378" s="3"/>
      <c r="UND378" s="3"/>
      <c r="UNE378" s="3"/>
      <c r="UNF378" s="3"/>
      <c r="UNG378" s="3"/>
      <c r="UNH378" s="3"/>
      <c r="UNI378" s="3"/>
      <c r="UNJ378" s="3"/>
      <c r="UNK378" s="3"/>
      <c r="UNL378" s="3"/>
      <c r="UNM378" s="3"/>
      <c r="UNN378" s="3"/>
      <c r="UNO378" s="3"/>
      <c r="UNP378" s="3"/>
      <c r="UNQ378" s="3"/>
      <c r="UNR378" s="3"/>
      <c r="UNS378" s="3"/>
      <c r="UNT378" s="3"/>
      <c r="UNU378" s="3"/>
      <c r="UNV378" s="3"/>
      <c r="UNW378" s="3"/>
      <c r="UNX378" s="3"/>
      <c r="UNY378" s="3"/>
      <c r="UNZ378" s="3"/>
      <c r="UOA378" s="3"/>
      <c r="UOB378" s="3"/>
      <c r="UOC378" s="3"/>
      <c r="UOD378" s="3"/>
      <c r="UOE378" s="3"/>
      <c r="UOF378" s="3"/>
      <c r="UOG378" s="3"/>
      <c r="UOH378" s="3"/>
      <c r="UOI378" s="3"/>
      <c r="UOJ378" s="3"/>
      <c r="UOK378" s="3"/>
      <c r="UOL378" s="3"/>
      <c r="UOM378" s="3"/>
      <c r="UON378" s="3"/>
      <c r="UOO378" s="3"/>
      <c r="UOP378" s="3"/>
      <c r="UOQ378" s="3"/>
      <c r="UOR378" s="3"/>
      <c r="UOS378" s="3"/>
      <c r="UOT378" s="3"/>
      <c r="UOU378" s="3"/>
      <c r="UOV378" s="3"/>
      <c r="UOW378" s="3"/>
      <c r="UOX378" s="3"/>
      <c r="UOY378" s="3"/>
      <c r="UOZ378" s="3"/>
      <c r="UPA378" s="3"/>
      <c r="UPB378" s="3"/>
      <c r="UPC378" s="3"/>
      <c r="UPD378" s="3"/>
      <c r="UPE378" s="3"/>
      <c r="UPF378" s="3"/>
      <c r="UPG378" s="3"/>
      <c r="UPH378" s="3"/>
      <c r="UPI378" s="3"/>
      <c r="UPJ378" s="3"/>
      <c r="UPK378" s="3"/>
      <c r="UPL378" s="3"/>
      <c r="UPM378" s="3"/>
      <c r="UPN378" s="3"/>
      <c r="UPO378" s="3"/>
      <c r="UPP378" s="3"/>
      <c r="UPQ378" s="3"/>
      <c r="UPR378" s="3"/>
      <c r="UPS378" s="3"/>
      <c r="UPT378" s="3"/>
      <c r="UPU378" s="3"/>
      <c r="UPV378" s="3"/>
      <c r="UPW378" s="3"/>
      <c r="UPX378" s="3"/>
      <c r="UPY378" s="3"/>
      <c r="UPZ378" s="3"/>
      <c r="UQA378" s="3"/>
      <c r="UQB378" s="3"/>
      <c r="UQC378" s="3"/>
      <c r="UQD378" s="3"/>
      <c r="UQE378" s="3"/>
      <c r="UQF378" s="3"/>
      <c r="UQG378" s="3"/>
      <c r="UQH378" s="3"/>
      <c r="UQI378" s="3"/>
      <c r="UQJ378" s="3"/>
      <c r="UQK378" s="3"/>
      <c r="UQL378" s="3"/>
      <c r="UQM378" s="3"/>
      <c r="UQN378" s="3"/>
      <c r="UQO378" s="3"/>
      <c r="UQP378" s="3"/>
      <c r="UQQ378" s="3"/>
      <c r="UQR378" s="3"/>
      <c r="UQS378" s="3"/>
      <c r="UQT378" s="3"/>
      <c r="UQU378" s="3"/>
      <c r="UQV378" s="3"/>
      <c r="UQW378" s="3"/>
      <c r="UQX378" s="3"/>
      <c r="UQY378" s="3"/>
      <c r="UQZ378" s="3"/>
      <c r="URA378" s="3"/>
      <c r="URB378" s="3"/>
      <c r="URC378" s="3"/>
      <c r="URD378" s="3"/>
      <c r="URE378" s="3"/>
      <c r="URF378" s="3"/>
      <c r="URG378" s="3"/>
      <c r="URH378" s="3"/>
      <c r="URI378" s="3"/>
      <c r="URJ378" s="3"/>
      <c r="URK378" s="3"/>
      <c r="URL378" s="3"/>
      <c r="URM378" s="3"/>
      <c r="URN378" s="3"/>
      <c r="URO378" s="3"/>
      <c r="URP378" s="3"/>
      <c r="URQ378" s="3"/>
      <c r="URR378" s="3"/>
      <c r="URS378" s="3"/>
      <c r="URT378" s="3"/>
      <c r="URU378" s="3"/>
      <c r="URV378" s="3"/>
      <c r="URW378" s="3"/>
      <c r="URX378" s="3"/>
      <c r="URY378" s="3"/>
      <c r="URZ378" s="3"/>
      <c r="USA378" s="3"/>
      <c r="USB378" s="3"/>
      <c r="USC378" s="3"/>
      <c r="USD378" s="3"/>
      <c r="USE378" s="3"/>
      <c r="USF378" s="3"/>
      <c r="USG378" s="3"/>
      <c r="USH378" s="3"/>
      <c r="USI378" s="3"/>
      <c r="USJ378" s="3"/>
      <c r="USK378" s="3"/>
      <c r="USL378" s="3"/>
      <c r="USM378" s="3"/>
      <c r="USN378" s="3"/>
      <c r="USO378" s="3"/>
      <c r="USP378" s="3"/>
      <c r="USQ378" s="3"/>
      <c r="USR378" s="3"/>
      <c r="USS378" s="3"/>
      <c r="UST378" s="3"/>
      <c r="USU378" s="3"/>
      <c r="USV378" s="3"/>
      <c r="USW378" s="3"/>
      <c r="USX378" s="3"/>
      <c r="USY378" s="3"/>
      <c r="USZ378" s="3"/>
      <c r="UTA378" s="3"/>
      <c r="UTB378" s="3"/>
      <c r="UTC378" s="3"/>
      <c r="UTD378" s="3"/>
      <c r="UTE378" s="3"/>
      <c r="UTF378" s="3"/>
      <c r="UTG378" s="3"/>
      <c r="UTH378" s="3"/>
      <c r="UTI378" s="3"/>
      <c r="UTJ378" s="3"/>
      <c r="UTK378" s="3"/>
      <c r="UTL378" s="3"/>
      <c r="UTM378" s="3"/>
      <c r="UTN378" s="3"/>
      <c r="UTO378" s="3"/>
      <c r="UTP378" s="3"/>
      <c r="UTQ378" s="3"/>
      <c r="UTR378" s="3"/>
      <c r="UTS378" s="3"/>
      <c r="UTT378" s="3"/>
      <c r="UTU378" s="3"/>
      <c r="UTV378" s="3"/>
      <c r="UTW378" s="3"/>
      <c r="UTX378" s="3"/>
      <c r="UTY378" s="3"/>
      <c r="UTZ378" s="3"/>
      <c r="UUA378" s="3"/>
      <c r="UUB378" s="3"/>
      <c r="UUC378" s="3"/>
      <c r="UUD378" s="3"/>
      <c r="UUE378" s="3"/>
      <c r="UUF378" s="3"/>
      <c r="UUG378" s="3"/>
      <c r="UUH378" s="3"/>
      <c r="UUI378" s="3"/>
      <c r="UUJ378" s="3"/>
      <c r="UUK378" s="3"/>
      <c r="UUL378" s="3"/>
      <c r="UUM378" s="3"/>
      <c r="UUN378" s="3"/>
      <c r="UUO378" s="3"/>
      <c r="UUP378" s="3"/>
      <c r="UUQ378" s="3"/>
      <c r="UUR378" s="3"/>
      <c r="UUS378" s="3"/>
      <c r="UUT378" s="3"/>
      <c r="UUU378" s="3"/>
      <c r="UUV378" s="3"/>
      <c r="UUW378" s="3"/>
      <c r="UUX378" s="3"/>
      <c r="UUY378" s="3"/>
      <c r="UUZ378" s="3"/>
      <c r="UVA378" s="3"/>
      <c r="UVB378" s="3"/>
      <c r="UVC378" s="3"/>
      <c r="UVD378" s="3"/>
      <c r="UVE378" s="3"/>
      <c r="UVF378" s="3"/>
      <c r="UVG378" s="3"/>
      <c r="UVH378" s="3"/>
      <c r="UVI378" s="3"/>
      <c r="UVJ378" s="3"/>
      <c r="UVK378" s="3"/>
      <c r="UVL378" s="3"/>
      <c r="UVM378" s="3"/>
      <c r="UVN378" s="3"/>
      <c r="UVO378" s="3"/>
      <c r="UVP378" s="3"/>
      <c r="UVQ378" s="3"/>
      <c r="UVR378" s="3"/>
      <c r="UVS378" s="3"/>
      <c r="UVT378" s="3"/>
      <c r="UVU378" s="3"/>
      <c r="UVV378" s="3"/>
      <c r="UVW378" s="3"/>
      <c r="UVX378" s="3"/>
      <c r="UVY378" s="3"/>
      <c r="UVZ378" s="3"/>
      <c r="UWA378" s="3"/>
      <c r="UWB378" s="3"/>
      <c r="UWC378" s="3"/>
      <c r="UWD378" s="3"/>
      <c r="UWE378" s="3"/>
      <c r="UWF378" s="3"/>
      <c r="UWG378" s="3"/>
      <c r="UWH378" s="3"/>
      <c r="UWI378" s="3"/>
      <c r="UWJ378" s="3"/>
      <c r="UWK378" s="3"/>
      <c r="UWL378" s="3"/>
      <c r="UWM378" s="3"/>
      <c r="UWN378" s="3"/>
      <c r="UWO378" s="3"/>
      <c r="UWP378" s="3"/>
      <c r="UWQ378" s="3"/>
      <c r="UWR378" s="3"/>
      <c r="UWS378" s="3"/>
      <c r="UWT378" s="3"/>
      <c r="UWU378" s="3"/>
      <c r="UWV378" s="3"/>
      <c r="UWW378" s="3"/>
      <c r="UWX378" s="3"/>
      <c r="UWY378" s="3"/>
      <c r="UWZ378" s="3"/>
      <c r="UXA378" s="3"/>
      <c r="UXB378" s="3"/>
      <c r="UXC378" s="3"/>
      <c r="UXD378" s="3"/>
      <c r="UXE378" s="3"/>
      <c r="UXF378" s="3"/>
      <c r="UXG378" s="3"/>
      <c r="UXH378" s="3"/>
      <c r="UXI378" s="3"/>
      <c r="UXJ378" s="3"/>
      <c r="UXK378" s="3"/>
      <c r="UXL378" s="3"/>
      <c r="UXM378" s="3"/>
      <c r="UXN378" s="3"/>
      <c r="UXO378" s="3"/>
      <c r="UXP378" s="3"/>
      <c r="UXQ378" s="3"/>
      <c r="UXR378" s="3"/>
      <c r="UXS378" s="3"/>
      <c r="UXT378" s="3"/>
      <c r="UXU378" s="3"/>
      <c r="UXV378" s="3"/>
      <c r="UXW378" s="3"/>
      <c r="UXX378" s="3"/>
      <c r="UXY378" s="3"/>
      <c r="UXZ378" s="3"/>
      <c r="UYA378" s="3"/>
      <c r="UYB378" s="3"/>
      <c r="UYC378" s="3"/>
      <c r="UYD378" s="3"/>
      <c r="UYE378" s="3"/>
      <c r="UYF378" s="3"/>
      <c r="UYG378" s="3"/>
      <c r="UYH378" s="3"/>
      <c r="UYI378" s="3"/>
      <c r="UYJ378" s="3"/>
      <c r="UYK378" s="3"/>
      <c r="UYL378" s="3"/>
      <c r="UYM378" s="3"/>
      <c r="UYN378" s="3"/>
      <c r="UYO378" s="3"/>
      <c r="UYP378" s="3"/>
      <c r="UYQ378" s="3"/>
      <c r="UYR378" s="3"/>
      <c r="UYS378" s="3"/>
      <c r="UYT378" s="3"/>
      <c r="UYU378" s="3"/>
      <c r="UYV378" s="3"/>
      <c r="UYW378" s="3"/>
      <c r="UYX378" s="3"/>
      <c r="UYY378" s="3"/>
      <c r="UYZ378" s="3"/>
      <c r="UZA378" s="3"/>
      <c r="UZB378" s="3"/>
      <c r="UZC378" s="3"/>
      <c r="UZD378" s="3"/>
      <c r="UZE378" s="3"/>
      <c r="UZF378" s="3"/>
      <c r="UZG378" s="3"/>
      <c r="UZH378" s="3"/>
      <c r="UZI378" s="3"/>
      <c r="UZJ378" s="3"/>
      <c r="UZK378" s="3"/>
      <c r="UZL378" s="3"/>
      <c r="UZM378" s="3"/>
      <c r="UZN378" s="3"/>
      <c r="UZO378" s="3"/>
      <c r="UZP378" s="3"/>
      <c r="UZQ378" s="3"/>
      <c r="UZR378" s="3"/>
      <c r="UZS378" s="3"/>
      <c r="UZT378" s="3"/>
      <c r="UZU378" s="3"/>
      <c r="UZV378" s="3"/>
      <c r="UZW378" s="3"/>
      <c r="UZX378" s="3"/>
      <c r="UZY378" s="3"/>
      <c r="UZZ378" s="3"/>
      <c r="VAA378" s="3"/>
      <c r="VAB378" s="3"/>
      <c r="VAC378" s="3"/>
      <c r="VAD378" s="3"/>
      <c r="VAE378" s="3"/>
      <c r="VAF378" s="3"/>
      <c r="VAG378" s="3"/>
      <c r="VAH378" s="3"/>
      <c r="VAI378" s="3"/>
      <c r="VAJ378" s="3"/>
      <c r="VAK378" s="3"/>
      <c r="VAL378" s="3"/>
      <c r="VAM378" s="3"/>
      <c r="VAN378" s="3"/>
      <c r="VAO378" s="3"/>
      <c r="VAP378" s="3"/>
      <c r="VAQ378" s="3"/>
      <c r="VAR378" s="3"/>
      <c r="VAS378" s="3"/>
      <c r="VAT378" s="3"/>
      <c r="VAU378" s="3"/>
      <c r="VAV378" s="3"/>
      <c r="VAW378" s="3"/>
      <c r="VAX378" s="3"/>
      <c r="VAY378" s="3"/>
      <c r="VAZ378" s="3"/>
      <c r="VBA378" s="3"/>
      <c r="VBB378" s="3"/>
      <c r="VBC378" s="3"/>
      <c r="VBD378" s="3"/>
      <c r="VBE378" s="3"/>
      <c r="VBF378" s="3"/>
      <c r="VBG378" s="3"/>
      <c r="VBH378" s="3"/>
      <c r="VBI378" s="3"/>
      <c r="VBJ378" s="3"/>
      <c r="VBK378" s="3"/>
      <c r="VBL378" s="3"/>
      <c r="VBM378" s="3"/>
      <c r="VBN378" s="3"/>
      <c r="VBO378" s="3"/>
      <c r="VBP378" s="3"/>
      <c r="VBQ378" s="3"/>
      <c r="VBR378" s="3"/>
      <c r="VBS378" s="3"/>
      <c r="VBT378" s="3"/>
      <c r="VBU378" s="3"/>
      <c r="VBV378" s="3"/>
      <c r="VBW378" s="3"/>
      <c r="VBX378" s="3"/>
      <c r="VBY378" s="3"/>
      <c r="VBZ378" s="3"/>
      <c r="VCA378" s="3"/>
      <c r="VCB378" s="3"/>
      <c r="VCC378" s="3"/>
      <c r="VCD378" s="3"/>
      <c r="VCE378" s="3"/>
      <c r="VCF378" s="3"/>
      <c r="VCG378" s="3"/>
      <c r="VCH378" s="3"/>
      <c r="VCI378" s="3"/>
      <c r="VCJ378" s="3"/>
      <c r="VCK378" s="3"/>
      <c r="VCL378" s="3"/>
      <c r="VCM378" s="3"/>
      <c r="VCN378" s="3"/>
      <c r="VCO378" s="3"/>
      <c r="VCP378" s="3"/>
      <c r="VCQ378" s="3"/>
      <c r="VCR378" s="3"/>
      <c r="VCS378" s="3"/>
      <c r="VCT378" s="3"/>
      <c r="VCU378" s="3"/>
      <c r="VCV378" s="3"/>
      <c r="VCW378" s="3"/>
      <c r="VCX378" s="3"/>
      <c r="VCY378" s="3"/>
      <c r="VCZ378" s="3"/>
      <c r="VDA378" s="3"/>
      <c r="VDB378" s="3"/>
      <c r="VDC378" s="3"/>
      <c r="VDD378" s="3"/>
      <c r="VDE378" s="3"/>
      <c r="VDF378" s="3"/>
      <c r="VDG378" s="3"/>
      <c r="VDH378" s="3"/>
      <c r="VDI378" s="3"/>
      <c r="VDJ378" s="3"/>
      <c r="VDK378" s="3"/>
      <c r="VDL378" s="3"/>
      <c r="VDM378" s="3"/>
      <c r="VDN378" s="3"/>
      <c r="VDO378" s="3"/>
      <c r="VDP378" s="3"/>
      <c r="VDQ378" s="3"/>
      <c r="VDR378" s="3"/>
      <c r="VDS378" s="3"/>
      <c r="VDT378" s="3"/>
      <c r="VDU378" s="3"/>
      <c r="VDV378" s="3"/>
      <c r="VDW378" s="3"/>
      <c r="VDX378" s="3"/>
      <c r="VDY378" s="3"/>
      <c r="VDZ378" s="3"/>
      <c r="VEA378" s="3"/>
      <c r="VEB378" s="3"/>
      <c r="VEC378" s="3"/>
      <c r="VED378" s="3"/>
      <c r="VEE378" s="3"/>
      <c r="VEF378" s="3"/>
      <c r="VEG378" s="3"/>
      <c r="VEH378" s="3"/>
      <c r="VEI378" s="3"/>
      <c r="VEJ378" s="3"/>
      <c r="VEK378" s="3"/>
      <c r="VEL378" s="3"/>
      <c r="VEM378" s="3"/>
      <c r="VEN378" s="3"/>
      <c r="VEO378" s="3"/>
      <c r="VEP378" s="3"/>
      <c r="VEQ378" s="3"/>
      <c r="VER378" s="3"/>
      <c r="VES378" s="3"/>
      <c r="VET378" s="3"/>
      <c r="VEU378" s="3"/>
      <c r="VEV378" s="3"/>
      <c r="VEW378" s="3"/>
      <c r="VEX378" s="3"/>
      <c r="VEY378" s="3"/>
      <c r="VEZ378" s="3"/>
      <c r="VFA378" s="3"/>
      <c r="VFB378" s="3"/>
      <c r="VFC378" s="3"/>
      <c r="VFD378" s="3"/>
      <c r="VFE378" s="3"/>
      <c r="VFF378" s="3"/>
      <c r="VFG378" s="3"/>
      <c r="VFH378" s="3"/>
      <c r="VFI378" s="3"/>
      <c r="VFJ378" s="3"/>
      <c r="VFK378" s="3"/>
      <c r="VFL378" s="3"/>
      <c r="VFM378" s="3"/>
      <c r="VFN378" s="3"/>
      <c r="VFO378" s="3"/>
      <c r="VFP378" s="3"/>
      <c r="VFQ378" s="3"/>
      <c r="VFR378" s="3"/>
      <c r="VFS378" s="3"/>
      <c r="VFT378" s="3"/>
      <c r="VFU378" s="3"/>
      <c r="VFV378" s="3"/>
      <c r="VFW378" s="3"/>
      <c r="VFX378" s="3"/>
      <c r="VFY378" s="3"/>
      <c r="VFZ378" s="3"/>
      <c r="VGA378" s="3"/>
      <c r="VGB378" s="3"/>
      <c r="VGC378" s="3"/>
      <c r="VGD378" s="3"/>
      <c r="VGE378" s="3"/>
      <c r="VGF378" s="3"/>
      <c r="VGG378" s="3"/>
      <c r="VGH378" s="3"/>
      <c r="VGI378" s="3"/>
      <c r="VGJ378" s="3"/>
      <c r="VGK378" s="3"/>
      <c r="VGL378" s="3"/>
      <c r="VGM378" s="3"/>
      <c r="VGN378" s="3"/>
      <c r="VGO378" s="3"/>
      <c r="VGP378" s="3"/>
      <c r="VGQ378" s="3"/>
      <c r="VGR378" s="3"/>
      <c r="VGS378" s="3"/>
      <c r="VGT378" s="3"/>
      <c r="VGU378" s="3"/>
      <c r="VGV378" s="3"/>
      <c r="VGW378" s="3"/>
      <c r="VGX378" s="3"/>
      <c r="VGY378" s="3"/>
      <c r="VGZ378" s="3"/>
      <c r="VHA378" s="3"/>
      <c r="VHB378" s="3"/>
      <c r="VHC378" s="3"/>
      <c r="VHD378" s="3"/>
      <c r="VHE378" s="3"/>
      <c r="VHF378" s="3"/>
      <c r="VHG378" s="3"/>
      <c r="VHH378" s="3"/>
      <c r="VHI378" s="3"/>
      <c r="VHJ378" s="3"/>
      <c r="VHK378" s="3"/>
      <c r="VHL378" s="3"/>
      <c r="VHM378" s="3"/>
      <c r="VHN378" s="3"/>
      <c r="VHO378" s="3"/>
      <c r="VHP378" s="3"/>
      <c r="VHQ378" s="3"/>
      <c r="VHR378" s="3"/>
      <c r="VHS378" s="3"/>
      <c r="VHT378" s="3"/>
      <c r="VHU378" s="3"/>
      <c r="VHV378" s="3"/>
      <c r="VHW378" s="3"/>
      <c r="VHX378" s="3"/>
      <c r="VHY378" s="3"/>
      <c r="VHZ378" s="3"/>
      <c r="VIA378" s="3"/>
      <c r="VIB378" s="3"/>
      <c r="VIC378" s="3"/>
      <c r="VID378" s="3"/>
      <c r="VIE378" s="3"/>
      <c r="VIF378" s="3"/>
      <c r="VIG378" s="3"/>
      <c r="VIH378" s="3"/>
      <c r="VII378" s="3"/>
      <c r="VIJ378" s="3"/>
      <c r="VIK378" s="3"/>
      <c r="VIL378" s="3"/>
      <c r="VIM378" s="3"/>
      <c r="VIN378" s="3"/>
      <c r="VIO378" s="3"/>
      <c r="VIP378" s="3"/>
      <c r="VIQ378" s="3"/>
      <c r="VIR378" s="3"/>
      <c r="VIS378" s="3"/>
      <c r="VIT378" s="3"/>
      <c r="VIU378" s="3"/>
      <c r="VIV378" s="3"/>
      <c r="VIW378" s="3"/>
      <c r="VIX378" s="3"/>
      <c r="VIY378" s="3"/>
      <c r="VIZ378" s="3"/>
      <c r="VJA378" s="3"/>
      <c r="VJB378" s="3"/>
      <c r="VJC378" s="3"/>
      <c r="VJD378" s="3"/>
      <c r="VJE378" s="3"/>
      <c r="VJF378" s="3"/>
      <c r="VJG378" s="3"/>
      <c r="VJH378" s="3"/>
      <c r="VJI378" s="3"/>
      <c r="VJJ378" s="3"/>
      <c r="VJK378" s="3"/>
      <c r="VJL378" s="3"/>
      <c r="VJM378" s="3"/>
      <c r="VJN378" s="3"/>
      <c r="VJO378" s="3"/>
      <c r="VJP378" s="3"/>
      <c r="VJQ378" s="3"/>
      <c r="VJR378" s="3"/>
      <c r="VJS378" s="3"/>
      <c r="VJT378" s="3"/>
      <c r="VJU378" s="3"/>
      <c r="VJV378" s="3"/>
      <c r="VJW378" s="3"/>
      <c r="VJX378" s="3"/>
      <c r="VJY378" s="3"/>
      <c r="VJZ378" s="3"/>
      <c r="VKA378" s="3"/>
      <c r="VKB378" s="3"/>
      <c r="VKC378" s="3"/>
      <c r="VKD378" s="3"/>
      <c r="VKE378" s="3"/>
      <c r="VKF378" s="3"/>
      <c r="VKG378" s="3"/>
      <c r="VKH378" s="3"/>
      <c r="VKI378" s="3"/>
      <c r="VKJ378" s="3"/>
      <c r="VKK378" s="3"/>
      <c r="VKL378" s="3"/>
      <c r="VKM378" s="3"/>
      <c r="VKN378" s="3"/>
      <c r="VKO378" s="3"/>
      <c r="VKP378" s="3"/>
      <c r="VKQ378" s="3"/>
      <c r="VKR378" s="3"/>
      <c r="VKS378" s="3"/>
      <c r="VKT378" s="3"/>
      <c r="VKU378" s="3"/>
      <c r="VKV378" s="3"/>
      <c r="VKW378" s="3"/>
      <c r="VKX378" s="3"/>
      <c r="VKY378" s="3"/>
      <c r="VKZ378" s="3"/>
      <c r="VLA378" s="3"/>
      <c r="VLB378" s="3"/>
      <c r="VLC378" s="3"/>
      <c r="VLD378" s="3"/>
      <c r="VLE378" s="3"/>
      <c r="VLF378" s="3"/>
      <c r="VLG378" s="3"/>
      <c r="VLH378" s="3"/>
      <c r="VLI378" s="3"/>
      <c r="VLJ378" s="3"/>
      <c r="VLK378" s="3"/>
      <c r="VLL378" s="3"/>
      <c r="VLM378" s="3"/>
      <c r="VLN378" s="3"/>
      <c r="VLO378" s="3"/>
      <c r="VLP378" s="3"/>
      <c r="VLQ378" s="3"/>
      <c r="VLR378" s="3"/>
      <c r="VLS378" s="3"/>
      <c r="VLT378" s="3"/>
      <c r="VLU378" s="3"/>
      <c r="VLV378" s="3"/>
      <c r="VLW378" s="3"/>
      <c r="VLX378" s="3"/>
      <c r="VLY378" s="3"/>
      <c r="VLZ378" s="3"/>
      <c r="VMA378" s="3"/>
      <c r="VMB378" s="3"/>
      <c r="VMC378" s="3"/>
      <c r="VMD378" s="3"/>
      <c r="VME378" s="3"/>
      <c r="VMF378" s="3"/>
      <c r="VMG378" s="3"/>
      <c r="VMH378" s="3"/>
      <c r="VMI378" s="3"/>
      <c r="VMJ378" s="3"/>
      <c r="VMK378" s="3"/>
      <c r="VML378" s="3"/>
      <c r="VMM378" s="3"/>
      <c r="VMN378" s="3"/>
      <c r="VMO378" s="3"/>
      <c r="VMP378" s="3"/>
      <c r="VMQ378" s="3"/>
      <c r="VMR378" s="3"/>
      <c r="VMS378" s="3"/>
      <c r="VMT378" s="3"/>
      <c r="VMU378" s="3"/>
      <c r="VMV378" s="3"/>
      <c r="VMW378" s="3"/>
      <c r="VMX378" s="3"/>
      <c r="VMY378" s="3"/>
      <c r="VMZ378" s="3"/>
      <c r="VNA378" s="3"/>
      <c r="VNB378" s="3"/>
      <c r="VNC378" s="3"/>
      <c r="VND378" s="3"/>
      <c r="VNE378" s="3"/>
      <c r="VNF378" s="3"/>
      <c r="VNG378" s="3"/>
      <c r="VNH378" s="3"/>
      <c r="VNI378" s="3"/>
      <c r="VNJ378" s="3"/>
      <c r="VNK378" s="3"/>
      <c r="VNL378" s="3"/>
      <c r="VNM378" s="3"/>
      <c r="VNN378" s="3"/>
      <c r="VNO378" s="3"/>
      <c r="VNP378" s="3"/>
      <c r="VNQ378" s="3"/>
      <c r="VNR378" s="3"/>
      <c r="VNS378" s="3"/>
      <c r="VNT378" s="3"/>
      <c r="VNU378" s="3"/>
      <c r="VNV378" s="3"/>
      <c r="VNW378" s="3"/>
      <c r="VNX378" s="3"/>
      <c r="VNY378" s="3"/>
      <c r="VNZ378" s="3"/>
      <c r="VOA378" s="3"/>
      <c r="VOB378" s="3"/>
      <c r="VOC378" s="3"/>
      <c r="VOD378" s="3"/>
      <c r="VOE378" s="3"/>
      <c r="VOF378" s="3"/>
      <c r="VOG378" s="3"/>
      <c r="VOH378" s="3"/>
      <c r="VOI378" s="3"/>
      <c r="VOJ378" s="3"/>
      <c r="VOK378" s="3"/>
      <c r="VOL378" s="3"/>
      <c r="VOM378" s="3"/>
      <c r="VON378" s="3"/>
      <c r="VOO378" s="3"/>
      <c r="VOP378" s="3"/>
      <c r="VOQ378" s="3"/>
      <c r="VOR378" s="3"/>
      <c r="VOS378" s="3"/>
      <c r="VOT378" s="3"/>
      <c r="VOU378" s="3"/>
      <c r="VOV378" s="3"/>
      <c r="VOW378" s="3"/>
      <c r="VOX378" s="3"/>
      <c r="VOY378" s="3"/>
      <c r="VOZ378" s="3"/>
      <c r="VPA378" s="3"/>
      <c r="VPB378" s="3"/>
      <c r="VPC378" s="3"/>
      <c r="VPD378" s="3"/>
      <c r="VPE378" s="3"/>
      <c r="VPF378" s="3"/>
      <c r="VPG378" s="3"/>
      <c r="VPH378" s="3"/>
      <c r="VPI378" s="3"/>
      <c r="VPJ378" s="3"/>
      <c r="VPK378" s="3"/>
      <c r="VPL378" s="3"/>
      <c r="VPM378" s="3"/>
      <c r="VPN378" s="3"/>
      <c r="VPO378" s="3"/>
      <c r="VPP378" s="3"/>
      <c r="VPQ378" s="3"/>
      <c r="VPR378" s="3"/>
      <c r="VPS378" s="3"/>
      <c r="VPT378" s="3"/>
      <c r="VPU378" s="3"/>
      <c r="VPV378" s="3"/>
      <c r="VPW378" s="3"/>
      <c r="VPX378" s="3"/>
      <c r="VPY378" s="3"/>
      <c r="VPZ378" s="3"/>
      <c r="VQA378" s="3"/>
      <c r="VQB378" s="3"/>
      <c r="VQC378" s="3"/>
      <c r="VQD378" s="3"/>
      <c r="VQE378" s="3"/>
      <c r="VQF378" s="3"/>
      <c r="VQG378" s="3"/>
      <c r="VQH378" s="3"/>
      <c r="VQI378" s="3"/>
      <c r="VQJ378" s="3"/>
      <c r="VQK378" s="3"/>
      <c r="VQL378" s="3"/>
      <c r="VQM378" s="3"/>
      <c r="VQN378" s="3"/>
      <c r="VQO378" s="3"/>
      <c r="VQP378" s="3"/>
      <c r="VQQ378" s="3"/>
      <c r="VQR378" s="3"/>
      <c r="VQS378" s="3"/>
      <c r="VQT378" s="3"/>
      <c r="VQU378" s="3"/>
      <c r="VQV378" s="3"/>
      <c r="VQW378" s="3"/>
      <c r="VQX378" s="3"/>
      <c r="VQY378" s="3"/>
      <c r="VQZ378" s="3"/>
      <c r="VRA378" s="3"/>
      <c r="VRB378" s="3"/>
      <c r="VRC378" s="3"/>
      <c r="VRD378" s="3"/>
      <c r="VRE378" s="3"/>
      <c r="VRF378" s="3"/>
      <c r="VRG378" s="3"/>
      <c r="VRH378" s="3"/>
      <c r="VRI378" s="3"/>
      <c r="VRJ378" s="3"/>
      <c r="VRK378" s="3"/>
      <c r="VRL378" s="3"/>
      <c r="VRM378" s="3"/>
      <c r="VRN378" s="3"/>
      <c r="VRO378" s="3"/>
      <c r="VRP378" s="3"/>
      <c r="VRQ378" s="3"/>
      <c r="VRR378" s="3"/>
      <c r="VRS378" s="3"/>
      <c r="VRT378" s="3"/>
      <c r="VRU378" s="3"/>
      <c r="VRV378" s="3"/>
      <c r="VRW378" s="3"/>
      <c r="VRX378" s="3"/>
      <c r="VRY378" s="3"/>
      <c r="VRZ378" s="3"/>
      <c r="VSA378" s="3"/>
      <c r="VSB378" s="3"/>
      <c r="VSC378" s="3"/>
      <c r="VSD378" s="3"/>
      <c r="VSE378" s="3"/>
      <c r="VSF378" s="3"/>
      <c r="VSG378" s="3"/>
      <c r="VSH378" s="3"/>
      <c r="VSI378" s="3"/>
      <c r="VSJ378" s="3"/>
      <c r="VSK378" s="3"/>
      <c r="VSL378" s="3"/>
      <c r="VSM378" s="3"/>
      <c r="VSN378" s="3"/>
      <c r="VSO378" s="3"/>
      <c r="VSP378" s="3"/>
      <c r="VSQ378" s="3"/>
      <c r="VSR378" s="3"/>
      <c r="VSS378" s="3"/>
      <c r="VST378" s="3"/>
      <c r="VSU378" s="3"/>
      <c r="VSV378" s="3"/>
      <c r="VSW378" s="3"/>
      <c r="VSX378" s="3"/>
      <c r="VSY378" s="3"/>
      <c r="VSZ378" s="3"/>
      <c r="VTA378" s="3"/>
      <c r="VTB378" s="3"/>
      <c r="VTC378" s="3"/>
      <c r="VTD378" s="3"/>
      <c r="VTE378" s="3"/>
      <c r="VTF378" s="3"/>
      <c r="VTG378" s="3"/>
      <c r="VTH378" s="3"/>
      <c r="VTI378" s="3"/>
      <c r="VTJ378" s="3"/>
      <c r="VTK378" s="3"/>
      <c r="VTL378" s="3"/>
      <c r="VTM378" s="3"/>
      <c r="VTN378" s="3"/>
      <c r="VTO378" s="3"/>
      <c r="VTP378" s="3"/>
      <c r="VTQ378" s="3"/>
      <c r="VTR378" s="3"/>
      <c r="VTS378" s="3"/>
      <c r="VTT378" s="3"/>
      <c r="VTU378" s="3"/>
      <c r="VTV378" s="3"/>
      <c r="VTW378" s="3"/>
      <c r="VTX378" s="3"/>
      <c r="VTY378" s="3"/>
      <c r="VTZ378" s="3"/>
      <c r="VUA378" s="3"/>
      <c r="VUB378" s="3"/>
      <c r="VUC378" s="3"/>
      <c r="VUD378" s="3"/>
      <c r="VUE378" s="3"/>
      <c r="VUF378" s="3"/>
      <c r="VUG378" s="3"/>
      <c r="VUH378" s="3"/>
      <c r="VUI378" s="3"/>
      <c r="VUJ378" s="3"/>
      <c r="VUK378" s="3"/>
      <c r="VUL378" s="3"/>
      <c r="VUM378" s="3"/>
      <c r="VUN378" s="3"/>
      <c r="VUO378" s="3"/>
      <c r="VUP378" s="3"/>
      <c r="VUQ378" s="3"/>
      <c r="VUR378" s="3"/>
      <c r="VUS378" s="3"/>
      <c r="VUT378" s="3"/>
      <c r="VUU378" s="3"/>
      <c r="VUV378" s="3"/>
      <c r="VUW378" s="3"/>
      <c r="VUX378" s="3"/>
      <c r="VUY378" s="3"/>
      <c r="VUZ378" s="3"/>
      <c r="VVA378" s="3"/>
      <c r="VVB378" s="3"/>
      <c r="VVC378" s="3"/>
      <c r="VVD378" s="3"/>
      <c r="VVE378" s="3"/>
      <c r="VVF378" s="3"/>
      <c r="VVG378" s="3"/>
      <c r="VVH378" s="3"/>
      <c r="VVI378" s="3"/>
      <c r="VVJ378" s="3"/>
      <c r="VVK378" s="3"/>
      <c r="VVL378" s="3"/>
      <c r="VVM378" s="3"/>
      <c r="VVN378" s="3"/>
      <c r="VVO378" s="3"/>
      <c r="VVP378" s="3"/>
      <c r="VVQ378" s="3"/>
      <c r="VVR378" s="3"/>
      <c r="VVS378" s="3"/>
      <c r="VVT378" s="3"/>
      <c r="VVU378" s="3"/>
      <c r="VVV378" s="3"/>
      <c r="VVW378" s="3"/>
      <c r="VVX378" s="3"/>
      <c r="VVY378" s="3"/>
      <c r="VVZ378" s="3"/>
      <c r="VWA378" s="3"/>
      <c r="VWB378" s="3"/>
      <c r="VWC378" s="3"/>
      <c r="VWD378" s="3"/>
      <c r="VWE378" s="3"/>
      <c r="VWF378" s="3"/>
      <c r="VWG378" s="3"/>
      <c r="VWH378" s="3"/>
      <c r="VWI378" s="3"/>
      <c r="VWJ378" s="3"/>
      <c r="VWK378" s="3"/>
      <c r="VWL378" s="3"/>
      <c r="VWM378" s="3"/>
      <c r="VWN378" s="3"/>
      <c r="VWO378" s="3"/>
      <c r="VWP378" s="3"/>
      <c r="VWQ378" s="3"/>
      <c r="VWR378" s="3"/>
      <c r="VWS378" s="3"/>
      <c r="VWT378" s="3"/>
      <c r="VWU378" s="3"/>
      <c r="VWV378" s="3"/>
      <c r="VWW378" s="3"/>
      <c r="VWX378" s="3"/>
      <c r="VWY378" s="3"/>
      <c r="VWZ378" s="3"/>
      <c r="VXA378" s="3"/>
      <c r="VXB378" s="3"/>
      <c r="VXC378" s="3"/>
      <c r="VXD378" s="3"/>
      <c r="VXE378" s="3"/>
      <c r="VXF378" s="3"/>
      <c r="VXG378" s="3"/>
      <c r="VXH378" s="3"/>
      <c r="VXI378" s="3"/>
      <c r="VXJ378" s="3"/>
      <c r="VXK378" s="3"/>
      <c r="VXL378" s="3"/>
      <c r="VXM378" s="3"/>
      <c r="VXN378" s="3"/>
      <c r="VXO378" s="3"/>
      <c r="VXP378" s="3"/>
      <c r="VXQ378" s="3"/>
      <c r="VXR378" s="3"/>
      <c r="VXS378" s="3"/>
      <c r="VXT378" s="3"/>
      <c r="VXU378" s="3"/>
      <c r="VXV378" s="3"/>
      <c r="VXW378" s="3"/>
      <c r="VXX378" s="3"/>
      <c r="VXY378" s="3"/>
      <c r="VXZ378" s="3"/>
      <c r="VYA378" s="3"/>
      <c r="VYB378" s="3"/>
      <c r="VYC378" s="3"/>
      <c r="VYD378" s="3"/>
      <c r="VYE378" s="3"/>
      <c r="VYF378" s="3"/>
      <c r="VYG378" s="3"/>
      <c r="VYH378" s="3"/>
      <c r="VYI378" s="3"/>
      <c r="VYJ378" s="3"/>
      <c r="VYK378" s="3"/>
      <c r="VYL378" s="3"/>
      <c r="VYM378" s="3"/>
      <c r="VYN378" s="3"/>
      <c r="VYO378" s="3"/>
      <c r="VYP378" s="3"/>
      <c r="VYQ378" s="3"/>
      <c r="VYR378" s="3"/>
      <c r="VYS378" s="3"/>
      <c r="VYT378" s="3"/>
      <c r="VYU378" s="3"/>
      <c r="VYV378" s="3"/>
      <c r="VYW378" s="3"/>
      <c r="VYX378" s="3"/>
      <c r="VYY378" s="3"/>
      <c r="VYZ378" s="3"/>
      <c r="VZA378" s="3"/>
      <c r="VZB378" s="3"/>
      <c r="VZC378" s="3"/>
      <c r="VZD378" s="3"/>
      <c r="VZE378" s="3"/>
      <c r="VZF378" s="3"/>
      <c r="VZG378" s="3"/>
      <c r="VZH378" s="3"/>
      <c r="VZI378" s="3"/>
      <c r="VZJ378" s="3"/>
      <c r="VZK378" s="3"/>
      <c r="VZL378" s="3"/>
      <c r="VZM378" s="3"/>
      <c r="VZN378" s="3"/>
      <c r="VZO378" s="3"/>
      <c r="VZP378" s="3"/>
      <c r="VZQ378" s="3"/>
      <c r="VZR378" s="3"/>
      <c r="VZS378" s="3"/>
      <c r="VZT378" s="3"/>
      <c r="VZU378" s="3"/>
      <c r="VZV378" s="3"/>
      <c r="VZW378" s="3"/>
      <c r="VZX378" s="3"/>
      <c r="VZY378" s="3"/>
      <c r="VZZ378" s="3"/>
      <c r="WAA378" s="3"/>
      <c r="WAB378" s="3"/>
      <c r="WAC378" s="3"/>
      <c r="WAD378" s="3"/>
      <c r="WAE378" s="3"/>
      <c r="WAF378" s="3"/>
      <c r="WAG378" s="3"/>
      <c r="WAH378" s="3"/>
      <c r="WAI378" s="3"/>
      <c r="WAJ378" s="3"/>
      <c r="WAK378" s="3"/>
      <c r="WAL378" s="3"/>
      <c r="WAM378" s="3"/>
      <c r="WAN378" s="3"/>
      <c r="WAO378" s="3"/>
      <c r="WAP378" s="3"/>
      <c r="WAQ378" s="3"/>
      <c r="WAR378" s="3"/>
      <c r="WAS378" s="3"/>
      <c r="WAT378" s="3"/>
      <c r="WAU378" s="3"/>
      <c r="WAV378" s="3"/>
      <c r="WAW378" s="3"/>
      <c r="WAX378" s="3"/>
      <c r="WAY378" s="3"/>
      <c r="WAZ378" s="3"/>
      <c r="WBA378" s="3"/>
      <c r="WBB378" s="3"/>
      <c r="WBC378" s="3"/>
      <c r="WBD378" s="3"/>
      <c r="WBE378" s="3"/>
      <c r="WBF378" s="3"/>
      <c r="WBG378" s="3"/>
      <c r="WBH378" s="3"/>
      <c r="WBI378" s="3"/>
      <c r="WBJ378" s="3"/>
      <c r="WBK378" s="3"/>
      <c r="WBL378" s="3"/>
      <c r="WBM378" s="3"/>
      <c r="WBN378" s="3"/>
      <c r="WBO378" s="3"/>
      <c r="WBP378" s="3"/>
      <c r="WBQ378" s="3"/>
      <c r="WBR378" s="3"/>
      <c r="WBS378" s="3"/>
      <c r="WBT378" s="3"/>
      <c r="WBU378" s="3"/>
      <c r="WBV378" s="3"/>
      <c r="WBW378" s="3"/>
      <c r="WBX378" s="3"/>
      <c r="WBY378" s="3"/>
      <c r="WBZ378" s="3"/>
      <c r="WCA378" s="3"/>
      <c r="WCB378" s="3"/>
      <c r="WCC378" s="3"/>
      <c r="WCD378" s="3"/>
      <c r="WCE378" s="3"/>
      <c r="WCF378" s="3"/>
      <c r="WCG378" s="3"/>
      <c r="WCH378" s="3"/>
      <c r="WCI378" s="3"/>
      <c r="WCJ378" s="3"/>
      <c r="WCK378" s="3"/>
      <c r="WCL378" s="3"/>
      <c r="WCM378" s="3"/>
      <c r="WCN378" s="3"/>
      <c r="WCO378" s="3"/>
      <c r="WCP378" s="3"/>
      <c r="WCQ378" s="3"/>
      <c r="WCR378" s="3"/>
      <c r="WCS378" s="3"/>
      <c r="WCT378" s="3"/>
      <c r="WCU378" s="3"/>
      <c r="WCV378" s="3"/>
      <c r="WCW378" s="3"/>
      <c r="WCX378" s="3"/>
      <c r="WCY378" s="3"/>
      <c r="WCZ378" s="3"/>
      <c r="WDA378" s="3"/>
      <c r="WDB378" s="3"/>
      <c r="WDC378" s="3"/>
      <c r="WDD378" s="3"/>
      <c r="WDE378" s="3"/>
      <c r="WDF378" s="3"/>
      <c r="WDG378" s="3"/>
      <c r="WDH378" s="3"/>
      <c r="WDI378" s="3"/>
      <c r="WDJ378" s="3"/>
      <c r="WDK378" s="3"/>
      <c r="WDL378" s="3"/>
      <c r="WDM378" s="3"/>
      <c r="WDN378" s="3"/>
      <c r="WDO378" s="3"/>
      <c r="WDP378" s="3"/>
      <c r="WDQ378" s="3"/>
      <c r="WDR378" s="3"/>
      <c r="WDS378" s="3"/>
      <c r="WDT378" s="3"/>
      <c r="WDU378" s="3"/>
      <c r="WDV378" s="3"/>
      <c r="WDW378" s="3"/>
      <c r="WDX378" s="3"/>
      <c r="WDY378" s="3"/>
      <c r="WDZ378" s="3"/>
      <c r="WEA378" s="3"/>
      <c r="WEB378" s="3"/>
      <c r="WEC378" s="3"/>
      <c r="WED378" s="3"/>
      <c r="WEE378" s="3"/>
      <c r="WEF378" s="3"/>
      <c r="WEG378" s="3"/>
      <c r="WEH378" s="3"/>
      <c r="WEI378" s="3"/>
      <c r="WEJ378" s="3"/>
      <c r="WEK378" s="3"/>
      <c r="WEL378" s="3"/>
      <c r="WEM378" s="3"/>
      <c r="WEN378" s="3"/>
      <c r="WEO378" s="3"/>
      <c r="WEP378" s="3"/>
      <c r="WEQ378" s="3"/>
      <c r="WER378" s="3"/>
      <c r="WES378" s="3"/>
      <c r="WET378" s="3"/>
      <c r="WEU378" s="3"/>
      <c r="WEV378" s="3"/>
      <c r="WEW378" s="3"/>
      <c r="WEX378" s="3"/>
      <c r="WEY378" s="3"/>
      <c r="WEZ378" s="3"/>
      <c r="WFA378" s="3"/>
      <c r="WFB378" s="3"/>
      <c r="WFC378" s="3"/>
      <c r="WFD378" s="3"/>
      <c r="WFE378" s="3"/>
      <c r="WFF378" s="3"/>
      <c r="WFG378" s="3"/>
      <c r="WFH378" s="3"/>
      <c r="WFI378" s="3"/>
      <c r="WFJ378" s="3"/>
      <c r="WFK378" s="3"/>
      <c r="WFL378" s="3"/>
      <c r="WFM378" s="3"/>
      <c r="WFN378" s="3"/>
      <c r="WFO378" s="3"/>
      <c r="WFP378" s="3"/>
      <c r="WFQ378" s="3"/>
      <c r="WFR378" s="3"/>
      <c r="WFS378" s="3"/>
      <c r="WFT378" s="3"/>
      <c r="WFU378" s="3"/>
      <c r="WFV378" s="3"/>
      <c r="WFW378" s="3"/>
      <c r="WFX378" s="3"/>
      <c r="WFY378" s="3"/>
      <c r="WFZ378" s="3"/>
      <c r="WGA378" s="3"/>
      <c r="WGB378" s="3"/>
      <c r="WGC378" s="3"/>
      <c r="WGD378" s="3"/>
      <c r="WGE378" s="3"/>
      <c r="WGF378" s="3"/>
      <c r="WGG378" s="3"/>
      <c r="WGH378" s="3"/>
      <c r="WGI378" s="3"/>
      <c r="WGJ378" s="3"/>
      <c r="WGK378" s="3"/>
      <c r="WGL378" s="3"/>
      <c r="WGM378" s="3"/>
      <c r="WGN378" s="3"/>
      <c r="WGO378" s="3"/>
      <c r="WGP378" s="3"/>
      <c r="WGQ378" s="3"/>
      <c r="WGR378" s="3"/>
      <c r="WGS378" s="3"/>
      <c r="WGT378" s="3"/>
      <c r="WGU378" s="3"/>
      <c r="WGV378" s="3"/>
      <c r="WGW378" s="3"/>
      <c r="WGX378" s="3"/>
      <c r="WGY378" s="3"/>
      <c r="WGZ378" s="3"/>
      <c r="WHA378" s="3"/>
      <c r="WHB378" s="3"/>
      <c r="WHC378" s="3"/>
      <c r="WHD378" s="3"/>
      <c r="WHE378" s="3"/>
      <c r="WHF378" s="3"/>
      <c r="WHG378" s="3"/>
      <c r="WHH378" s="3"/>
      <c r="WHI378" s="3"/>
      <c r="WHJ378" s="3"/>
      <c r="WHK378" s="3"/>
      <c r="WHL378" s="3"/>
      <c r="WHM378" s="3"/>
      <c r="WHN378" s="3"/>
      <c r="WHO378" s="3"/>
      <c r="WHP378" s="3"/>
      <c r="WHQ378" s="3"/>
      <c r="WHR378" s="3"/>
      <c r="WHS378" s="3"/>
      <c r="WHT378" s="3"/>
      <c r="WHU378" s="3"/>
      <c r="WHV378" s="3"/>
      <c r="WHW378" s="3"/>
      <c r="WHX378" s="3"/>
      <c r="WHY378" s="3"/>
      <c r="WHZ378" s="3"/>
      <c r="WIA378" s="3"/>
      <c r="WIB378" s="3"/>
      <c r="WIC378" s="3"/>
      <c r="WID378" s="3"/>
      <c r="WIE378" s="3"/>
      <c r="WIF378" s="3"/>
      <c r="WIG378" s="3"/>
      <c r="WIH378" s="3"/>
      <c r="WII378" s="3"/>
      <c r="WIJ378" s="3"/>
      <c r="WIK378" s="3"/>
      <c r="WIL378" s="3"/>
      <c r="WIM378" s="3"/>
      <c r="WIN378" s="3"/>
      <c r="WIO378" s="3"/>
      <c r="WIP378" s="3"/>
      <c r="WIQ378" s="3"/>
      <c r="WIR378" s="3"/>
      <c r="WIS378" s="3"/>
      <c r="WIT378" s="3"/>
      <c r="WIU378" s="3"/>
      <c r="WIV378" s="3"/>
      <c r="WIW378" s="3"/>
      <c r="WIX378" s="3"/>
      <c r="WIY378" s="3"/>
      <c r="WIZ378" s="3"/>
      <c r="WJA378" s="3"/>
      <c r="WJB378" s="3"/>
      <c r="WJC378" s="3"/>
      <c r="WJD378" s="3"/>
      <c r="WJE378" s="3"/>
      <c r="WJF378" s="3"/>
      <c r="WJG378" s="3"/>
      <c r="WJH378" s="3"/>
      <c r="WJI378" s="3"/>
      <c r="WJJ378" s="3"/>
      <c r="WJK378" s="3"/>
      <c r="WJL378" s="3"/>
      <c r="WJM378" s="3"/>
      <c r="WJN378" s="3"/>
      <c r="WJO378" s="3"/>
      <c r="WJP378" s="3"/>
      <c r="WJQ378" s="3"/>
      <c r="WJR378" s="3"/>
      <c r="WJS378" s="3"/>
      <c r="WJT378" s="3"/>
      <c r="WJU378" s="3"/>
      <c r="WJV378" s="3"/>
      <c r="WJW378" s="3"/>
      <c r="WJX378" s="3"/>
      <c r="WJY378" s="3"/>
      <c r="WJZ378" s="3"/>
      <c r="WKA378" s="3"/>
      <c r="WKB378" s="3"/>
      <c r="WKC378" s="3"/>
      <c r="WKD378" s="3"/>
      <c r="WKE378" s="3"/>
      <c r="WKF378" s="3"/>
      <c r="WKG378" s="3"/>
      <c r="WKH378" s="3"/>
      <c r="WKI378" s="3"/>
      <c r="WKJ378" s="3"/>
      <c r="WKK378" s="3"/>
      <c r="WKL378" s="3"/>
      <c r="WKM378" s="3"/>
      <c r="WKN378" s="3"/>
      <c r="WKO378" s="3"/>
      <c r="WKP378" s="3"/>
      <c r="WKQ378" s="3"/>
      <c r="WKR378" s="3"/>
      <c r="WKS378" s="3"/>
      <c r="WKT378" s="3"/>
      <c r="WKU378" s="3"/>
      <c r="WKV378" s="3"/>
      <c r="WKW378" s="3"/>
      <c r="WKX378" s="3"/>
      <c r="WKY378" s="3"/>
      <c r="WKZ378" s="3"/>
      <c r="WLA378" s="3"/>
      <c r="WLB378" s="3"/>
      <c r="WLC378" s="3"/>
      <c r="WLD378" s="3"/>
      <c r="WLE378" s="3"/>
      <c r="WLF378" s="3"/>
      <c r="WLG378" s="3"/>
      <c r="WLH378" s="3"/>
      <c r="WLI378" s="3"/>
      <c r="WLJ378" s="3"/>
      <c r="WLK378" s="3"/>
      <c r="WLL378" s="3"/>
      <c r="WLM378" s="3"/>
      <c r="WLN378" s="3"/>
      <c r="WLO378" s="3"/>
      <c r="WLP378" s="3"/>
      <c r="WLQ378" s="3"/>
      <c r="WLR378" s="3"/>
      <c r="WLS378" s="3"/>
      <c r="WLT378" s="3"/>
      <c r="WLU378" s="3"/>
      <c r="WLV378" s="3"/>
      <c r="WLW378" s="3"/>
      <c r="WLX378" s="3"/>
      <c r="WLY378" s="3"/>
      <c r="WLZ378" s="3"/>
      <c r="WMA378" s="3"/>
      <c r="WMB378" s="3"/>
      <c r="WMC378" s="3"/>
      <c r="WMD378" s="3"/>
      <c r="WME378" s="3"/>
      <c r="WMF378" s="3"/>
      <c r="WMG378" s="3"/>
      <c r="WMH378" s="3"/>
      <c r="WMI378" s="3"/>
      <c r="WMJ378" s="3"/>
      <c r="WMK378" s="3"/>
      <c r="WML378" s="3"/>
      <c r="WMM378" s="3"/>
      <c r="WMN378" s="3"/>
      <c r="WMO378" s="3"/>
      <c r="WMP378" s="3"/>
      <c r="WMQ378" s="3"/>
      <c r="WMR378" s="3"/>
      <c r="WMS378" s="3"/>
      <c r="WMT378" s="3"/>
      <c r="WMU378" s="3"/>
      <c r="WMV378" s="3"/>
      <c r="WMW378" s="3"/>
      <c r="WMX378" s="3"/>
      <c r="WMY378" s="3"/>
      <c r="WMZ378" s="3"/>
      <c r="WNA378" s="3"/>
      <c r="WNB378" s="3"/>
      <c r="WNC378" s="3"/>
      <c r="WND378" s="3"/>
      <c r="WNE378" s="3"/>
      <c r="WNF378" s="3"/>
      <c r="WNG378" s="3"/>
      <c r="WNH378" s="3"/>
      <c r="WNI378" s="3"/>
      <c r="WNJ378" s="3"/>
      <c r="WNK378" s="3"/>
      <c r="WNL378" s="3"/>
      <c r="WNM378" s="3"/>
      <c r="WNN378" s="3"/>
      <c r="WNO378" s="3"/>
      <c r="WNP378" s="3"/>
      <c r="WNQ378" s="3"/>
      <c r="WNR378" s="3"/>
      <c r="WNS378" s="3"/>
      <c r="WNT378" s="3"/>
      <c r="WNU378" s="3"/>
      <c r="WNV378" s="3"/>
      <c r="WNW378" s="3"/>
      <c r="WNX378" s="3"/>
      <c r="WNY378" s="3"/>
      <c r="WNZ378" s="3"/>
      <c r="WOA378" s="3"/>
      <c r="WOB378" s="3"/>
      <c r="WOC378" s="3"/>
      <c r="WOD378" s="3"/>
      <c r="WOE378" s="3"/>
      <c r="WOF378" s="3"/>
      <c r="WOG378" s="3"/>
      <c r="WOH378" s="3"/>
      <c r="WOI378" s="3"/>
      <c r="WOJ378" s="3"/>
      <c r="WOK378" s="3"/>
      <c r="WOL378" s="3"/>
      <c r="WOM378" s="3"/>
      <c r="WON378" s="3"/>
      <c r="WOO378" s="3"/>
      <c r="WOP378" s="3"/>
      <c r="WOQ378" s="3"/>
      <c r="WOR378" s="3"/>
      <c r="WOS378" s="3"/>
      <c r="WOT378" s="3"/>
      <c r="WOU378" s="3"/>
      <c r="WOV378" s="3"/>
      <c r="WOW378" s="3"/>
      <c r="WOX378" s="3"/>
      <c r="WOY378" s="3"/>
      <c r="WOZ378" s="3"/>
      <c r="WPA378" s="3"/>
      <c r="WPB378" s="3"/>
      <c r="WPC378" s="3"/>
      <c r="WPD378" s="3"/>
      <c r="WPE378" s="3"/>
      <c r="WPF378" s="3"/>
      <c r="WPG378" s="3"/>
      <c r="WPH378" s="3"/>
      <c r="WPI378" s="3"/>
      <c r="WPJ378" s="3"/>
      <c r="WPK378" s="3"/>
      <c r="WPL378" s="3"/>
      <c r="WPM378" s="3"/>
      <c r="WPN378" s="3"/>
      <c r="WPO378" s="3"/>
      <c r="WPP378" s="3"/>
      <c r="WPQ378" s="3"/>
      <c r="WPR378" s="3"/>
      <c r="WPS378" s="3"/>
      <c r="WPT378" s="3"/>
      <c r="WPU378" s="3"/>
      <c r="WPV378" s="3"/>
      <c r="WPW378" s="3"/>
      <c r="WPX378" s="3"/>
      <c r="WPY378" s="3"/>
      <c r="WPZ378" s="3"/>
      <c r="WQA378" s="3"/>
      <c r="WQB378" s="3"/>
      <c r="WQC378" s="3"/>
      <c r="WQD378" s="3"/>
      <c r="WQE378" s="3"/>
      <c r="WQF378" s="3"/>
      <c r="WQG378" s="3"/>
      <c r="WQH378" s="3"/>
      <c r="WQI378" s="3"/>
      <c r="WQJ378" s="3"/>
      <c r="WQK378" s="3"/>
      <c r="WQL378" s="3"/>
      <c r="WQM378" s="3"/>
      <c r="WQN378" s="3"/>
      <c r="WQO378" s="3"/>
      <c r="WQP378" s="3"/>
      <c r="WQQ378" s="3"/>
      <c r="WQR378" s="3"/>
      <c r="WQS378" s="3"/>
      <c r="WQT378" s="3"/>
      <c r="WQU378" s="3"/>
      <c r="WQV378" s="3"/>
      <c r="WQW378" s="3"/>
      <c r="WQX378" s="3"/>
      <c r="WQY378" s="3"/>
      <c r="WQZ378" s="3"/>
      <c r="WRA378" s="3"/>
      <c r="WRB378" s="3"/>
      <c r="WRC378" s="3"/>
      <c r="WRD378" s="3"/>
      <c r="WRE378" s="3"/>
      <c r="WRF378" s="3"/>
      <c r="WRG378" s="3"/>
      <c r="WRH378" s="3"/>
      <c r="WRI378" s="3"/>
      <c r="WRJ378" s="3"/>
      <c r="WRK378" s="3"/>
      <c r="WRL378" s="3"/>
      <c r="WRM378" s="3"/>
      <c r="WRN378" s="3"/>
      <c r="WRO378" s="3"/>
      <c r="WRP378" s="3"/>
      <c r="WRQ378" s="3"/>
      <c r="WRR378" s="3"/>
      <c r="WRS378" s="3"/>
      <c r="WRT378" s="3"/>
      <c r="WRU378" s="3"/>
      <c r="WRV378" s="3"/>
      <c r="WRW378" s="3"/>
      <c r="WRX378" s="3"/>
      <c r="WRY378" s="3"/>
      <c r="WRZ378" s="3"/>
      <c r="WSA378" s="3"/>
      <c r="WSB378" s="3"/>
      <c r="WSC378" s="3"/>
      <c r="WSD378" s="3"/>
      <c r="WSE378" s="3"/>
      <c r="WSF378" s="3"/>
      <c r="WSG378" s="3"/>
      <c r="WSH378" s="3"/>
      <c r="WSI378" s="3"/>
      <c r="WSJ378" s="3"/>
      <c r="WSK378" s="3"/>
      <c r="WSL378" s="3"/>
      <c r="WSM378" s="3"/>
      <c r="WSN378" s="3"/>
      <c r="WSO378" s="3"/>
      <c r="WSP378" s="3"/>
      <c r="WSQ378" s="3"/>
      <c r="WSR378" s="3"/>
      <c r="WSS378" s="3"/>
      <c r="WST378" s="3"/>
      <c r="WSU378" s="3"/>
      <c r="WSV378" s="3"/>
      <c r="WSW378" s="3"/>
      <c r="WSX378" s="3"/>
      <c r="WSY378" s="3"/>
      <c r="WSZ378" s="3"/>
      <c r="WTA378" s="3"/>
      <c r="WTB378" s="3"/>
      <c r="WTC378" s="3"/>
      <c r="WTD378" s="3"/>
      <c r="WTE378" s="3"/>
      <c r="WTF378" s="3"/>
      <c r="WTG378" s="3"/>
      <c r="WTH378" s="3"/>
      <c r="WTI378" s="3"/>
      <c r="WTJ378" s="3"/>
      <c r="WTK378" s="3"/>
      <c r="WTL378" s="3"/>
      <c r="WTM378" s="3"/>
      <c r="WTN378" s="3"/>
      <c r="WTO378" s="3"/>
      <c r="WTP378" s="3"/>
      <c r="WTQ378" s="3"/>
      <c r="WTR378" s="3"/>
      <c r="WTS378" s="3"/>
      <c r="WTT378" s="3"/>
      <c r="WTU378" s="3"/>
      <c r="WTV378" s="3"/>
      <c r="WTW378" s="3"/>
      <c r="WTX378" s="3"/>
      <c r="WTY378" s="3"/>
      <c r="WTZ378" s="3"/>
      <c r="WUA378" s="3"/>
      <c r="WUB378" s="3"/>
      <c r="WUC378" s="3"/>
      <c r="WUD378" s="3"/>
      <c r="WUE378" s="3"/>
      <c r="WUF378" s="3"/>
      <c r="WUG378" s="3"/>
      <c r="WUH378" s="3"/>
      <c r="WUI378" s="3"/>
      <c r="WUJ378" s="3"/>
      <c r="WUK378" s="3"/>
      <c r="WUL378" s="3"/>
      <c r="WUM378" s="3"/>
      <c r="WUN378" s="3"/>
      <c r="WUO378" s="3"/>
      <c r="WUP378" s="3"/>
      <c r="WUQ378" s="3"/>
      <c r="WUR378" s="3"/>
      <c r="WUS378" s="3"/>
      <c r="WUT378" s="3"/>
      <c r="WUU378" s="3"/>
      <c r="WUV378" s="3"/>
      <c r="WUW378" s="3"/>
      <c r="WUX378" s="3"/>
      <c r="WUY378" s="3"/>
      <c r="WUZ378" s="3"/>
      <c r="WVA378" s="3"/>
      <c r="WVB378" s="3"/>
      <c r="WVC378" s="3"/>
      <c r="WVD378" s="3"/>
      <c r="WVE378" s="3"/>
      <c r="WVF378" s="3"/>
      <c r="WVG378" s="3"/>
      <c r="WVH378" s="3"/>
      <c r="WVI378" s="3"/>
      <c r="WVJ378" s="3"/>
      <c r="WVK378" s="3"/>
      <c r="WVL378" s="3"/>
      <c r="WVM378" s="3"/>
      <c r="WVN378" s="3"/>
      <c r="WVO378" s="3"/>
      <c r="WVP378" s="3"/>
      <c r="WVQ378" s="3"/>
      <c r="WVR378" s="3"/>
      <c r="WVS378" s="3"/>
      <c r="WVT378" s="3"/>
      <c r="WVU378" s="3"/>
      <c r="WVV378" s="3"/>
      <c r="WVW378" s="3"/>
      <c r="WVX378" s="3"/>
      <c r="WVY378" s="3"/>
      <c r="WVZ378" s="3"/>
      <c r="WWA378" s="3"/>
      <c r="WWB378" s="3"/>
      <c r="WWC378" s="3"/>
      <c r="WWD378" s="3"/>
      <c r="WWE378" s="3"/>
      <c r="WWF378" s="3"/>
      <c r="WWG378" s="3"/>
      <c r="WWH378" s="3"/>
      <c r="WWI378" s="3"/>
      <c r="WWJ378" s="3"/>
      <c r="WWK378" s="3"/>
      <c r="WWL378" s="3"/>
      <c r="WWM378" s="3"/>
      <c r="WWN378" s="3"/>
      <c r="WWO378" s="3"/>
      <c r="WWP378" s="3"/>
      <c r="WWQ378" s="3"/>
      <c r="WWR378" s="3"/>
      <c r="WWS378" s="3"/>
      <c r="WWT378" s="3"/>
      <c r="WWU378" s="3"/>
      <c r="WWV378" s="3"/>
      <c r="WWW378" s="3"/>
      <c r="WWX378" s="3"/>
      <c r="WWY378" s="3"/>
      <c r="WWZ378" s="3"/>
      <c r="WXA378" s="3"/>
      <c r="WXB378" s="3"/>
      <c r="WXC378" s="3"/>
      <c r="WXD378" s="3"/>
      <c r="WXE378" s="3"/>
      <c r="WXF378" s="3"/>
      <c r="WXG378" s="3"/>
      <c r="WXH378" s="3"/>
      <c r="WXI378" s="3"/>
      <c r="WXJ378" s="3"/>
      <c r="WXK378" s="3"/>
      <c r="WXL378" s="3"/>
      <c r="WXM378" s="3"/>
      <c r="WXN378" s="3"/>
      <c r="WXO378" s="3"/>
      <c r="WXP378" s="3"/>
      <c r="WXQ378" s="3"/>
      <c r="WXR378" s="3"/>
      <c r="WXS378" s="3"/>
      <c r="WXT378" s="3"/>
      <c r="WXU378" s="3"/>
      <c r="WXV378" s="3"/>
      <c r="WXW378" s="3"/>
      <c r="WXX378" s="3"/>
      <c r="WXY378" s="3"/>
      <c r="WXZ378" s="3"/>
      <c r="WYA378" s="3"/>
      <c r="WYB378" s="3"/>
      <c r="WYC378" s="3"/>
      <c r="WYD378" s="3"/>
      <c r="WYE378" s="3"/>
      <c r="WYF378" s="3"/>
      <c r="WYG378" s="3"/>
      <c r="WYH378" s="3"/>
      <c r="WYI378" s="3"/>
      <c r="WYJ378" s="3"/>
      <c r="WYK378" s="3"/>
      <c r="WYL378" s="3"/>
      <c r="WYM378" s="3"/>
      <c r="WYN378" s="3"/>
      <c r="WYO378" s="3"/>
      <c r="WYP378" s="3"/>
      <c r="WYQ378" s="3"/>
      <c r="WYR378" s="3"/>
      <c r="WYS378" s="3"/>
      <c r="WYT378" s="3"/>
      <c r="WYU378" s="3"/>
      <c r="WYV378" s="3"/>
      <c r="WYW378" s="3"/>
      <c r="WYX378" s="3"/>
      <c r="WYY378" s="3"/>
      <c r="WYZ378" s="3"/>
      <c r="WZA378" s="3"/>
      <c r="WZB378" s="3"/>
      <c r="WZC378" s="3"/>
      <c r="WZD378" s="3"/>
      <c r="WZE378" s="3"/>
      <c r="WZF378" s="3"/>
      <c r="WZG378" s="3"/>
      <c r="WZH378" s="3"/>
      <c r="WZI378" s="3"/>
      <c r="WZJ378" s="3"/>
      <c r="WZK378" s="3"/>
      <c r="WZL378" s="3"/>
      <c r="WZM378" s="3"/>
      <c r="WZN378" s="3"/>
      <c r="WZO378" s="3"/>
      <c r="WZP378" s="3"/>
      <c r="WZQ378" s="3"/>
      <c r="WZR378" s="3"/>
      <c r="WZS378" s="3"/>
      <c r="WZT378" s="3"/>
      <c r="WZU378" s="3"/>
      <c r="WZV378" s="3"/>
      <c r="WZW378" s="3"/>
      <c r="WZX378" s="3"/>
      <c r="WZY378" s="3"/>
      <c r="WZZ378" s="3"/>
      <c r="XAA378" s="3"/>
      <c r="XAB378" s="3"/>
      <c r="XAC378" s="3"/>
      <c r="XAD378" s="3"/>
      <c r="XAE378" s="3"/>
      <c r="XAF378" s="3"/>
      <c r="XAG378" s="3"/>
      <c r="XAH378" s="3"/>
      <c r="XAI378" s="3"/>
      <c r="XAJ378" s="3"/>
      <c r="XAK378" s="3"/>
      <c r="XAL378" s="3"/>
      <c r="XAM378" s="3"/>
      <c r="XAN378" s="3"/>
      <c r="XAO378" s="3"/>
      <c r="XAP378" s="3"/>
      <c r="XAQ378" s="3"/>
      <c r="XAR378" s="3"/>
      <c r="XAS378" s="3"/>
      <c r="XAT378" s="3"/>
      <c r="XAU378" s="3"/>
      <c r="XAV378" s="3"/>
      <c r="XAW378" s="3"/>
      <c r="XAX378" s="3"/>
      <c r="XAY378" s="3"/>
      <c r="XAZ378" s="3"/>
      <c r="XBA378" s="3"/>
      <c r="XBB378" s="3"/>
      <c r="XBC378" s="3"/>
      <c r="XBD378" s="3"/>
      <c r="XBE378" s="3"/>
      <c r="XBF378" s="3"/>
      <c r="XBG378" s="3"/>
      <c r="XBH378" s="3"/>
      <c r="XBI378" s="3"/>
      <c r="XBJ378" s="3"/>
      <c r="XBK378" s="3"/>
      <c r="XBL378" s="3"/>
      <c r="XBM378" s="3"/>
      <c r="XBN378" s="3"/>
      <c r="XBO378" s="3"/>
      <c r="XBP378" s="3"/>
      <c r="XBQ378" s="3"/>
      <c r="XBR378" s="3"/>
      <c r="XBS378" s="3"/>
      <c r="XBT378" s="3"/>
      <c r="XBU378" s="3"/>
      <c r="XBV378" s="3"/>
      <c r="XBW378" s="3"/>
      <c r="XBX378" s="3"/>
      <c r="XBY378" s="3"/>
      <c r="XBZ378" s="3"/>
      <c r="XCA378" s="3"/>
      <c r="XCB378" s="3"/>
      <c r="XCC378" s="3"/>
      <c r="XCD378" s="3"/>
      <c r="XCE378" s="3"/>
      <c r="XCF378" s="3"/>
      <c r="XCG378" s="3"/>
      <c r="XCH378" s="3"/>
      <c r="XCI378" s="3"/>
      <c r="XCJ378" s="3"/>
      <c r="XCK378" s="3"/>
      <c r="XCL378" s="3"/>
      <c r="XCM378" s="3"/>
      <c r="XCN378" s="3"/>
      <c r="XCO378" s="3"/>
      <c r="XCP378" s="3"/>
      <c r="XCQ378" s="3"/>
      <c r="XCR378" s="3"/>
      <c r="XCS378" s="3"/>
      <c r="XCT378" s="3"/>
      <c r="XCU378" s="3"/>
      <c r="XCV378" s="3"/>
      <c r="XCW378" s="3"/>
      <c r="XCX378" s="3"/>
      <c r="XCY378" s="3"/>
      <c r="XCZ378" s="3"/>
      <c r="XDA378" s="3"/>
      <c r="XDB378" s="3"/>
      <c r="XDC378" s="3"/>
      <c r="XDD378" s="3"/>
      <c r="XDE378" s="3"/>
      <c r="XDF378" s="3"/>
      <c r="XDG378" s="3"/>
      <c r="XDH378" s="3"/>
      <c r="XDI378" s="3"/>
      <c r="XDJ378" s="3"/>
      <c r="XDK378" s="3"/>
      <c r="XDL378" s="3"/>
      <c r="XDM378" s="3"/>
      <c r="XDN378" s="3"/>
      <c r="XDO378" s="3"/>
      <c r="XDP378" s="3"/>
      <c r="XDQ378" s="3"/>
      <c r="XDR378" s="3"/>
      <c r="XDS378" s="3"/>
      <c r="XDT378" s="3"/>
      <c r="XDU378" s="3"/>
      <c r="XDV378" s="3"/>
      <c r="XDW378" s="3"/>
      <c r="XDX378" s="3"/>
      <c r="XDY378" s="3"/>
      <c r="XDZ378" s="3"/>
      <c r="XEA378" s="3"/>
      <c r="XEB378" s="3"/>
      <c r="XEC378" s="3"/>
      <c r="XED378" s="3"/>
      <c r="XEE378" s="3"/>
      <c r="XEF378" s="3"/>
      <c r="XEG378" s="3"/>
      <c r="XEH378" s="3"/>
      <c r="XEI378" s="3"/>
      <c r="XEJ378" s="3"/>
      <c r="XEK378" s="3"/>
      <c r="XEL378" s="3"/>
      <c r="XEM378" s="3"/>
      <c r="XEN378" s="3"/>
      <c r="XEO378" s="3"/>
      <c r="XEP378" s="3"/>
      <c r="XEQ378" s="3"/>
      <c r="XER378" s="3"/>
      <c r="XES378" s="3"/>
      <c r="XET378" s="3"/>
      <c r="XEU378" s="3"/>
      <c r="XEV378" s="3"/>
      <c r="XEW378" s="3"/>
      <c r="XEX378" s="3"/>
      <c r="XEY378" s="3"/>
      <c r="XEZ378" s="3"/>
      <c r="XFA378" s="3"/>
      <c r="XFB378" s="3"/>
      <c r="XFC378" s="3"/>
      <c r="XFD378" s="3"/>
    </row>
    <row r="379" spans="1:16384" s="12" customFormat="1" hidden="1" outlineLevel="1">
      <c r="B379" s="134" t="s">
        <v>315</v>
      </c>
      <c r="C379" s="134" t="s">
        <v>193</v>
      </c>
      <c r="D379" s="188">
        <f t="shared" ref="D379:W379" si="202">SUM(D372:D378)</f>
        <v>19652.341229381709</v>
      </c>
      <c r="E379" s="188">
        <f t="shared" si="202"/>
        <v>20367.631374261724</v>
      </c>
      <c r="F379" s="188">
        <f t="shared" si="202"/>
        <v>21067.573611270112</v>
      </c>
      <c r="G379" s="188">
        <f t="shared" si="202"/>
        <v>21806.703297716496</v>
      </c>
      <c r="H379" s="188">
        <f t="shared" si="202"/>
        <v>22644.762722615182</v>
      </c>
      <c r="I379" s="188">
        <f t="shared" si="202"/>
        <v>23553.843992116923</v>
      </c>
      <c r="J379" s="188">
        <f t="shared" si="202"/>
        <v>23963.450227289017</v>
      </c>
      <c r="K379" s="188">
        <f t="shared" si="202"/>
        <v>24382.58418247247</v>
      </c>
      <c r="L379" s="188">
        <f t="shared" si="202"/>
        <v>24693.035859752054</v>
      </c>
      <c r="M379" s="188">
        <f t="shared" si="202"/>
        <v>25115.959311604478</v>
      </c>
      <c r="N379" s="188">
        <f t="shared" si="202"/>
        <v>25558.358972335111</v>
      </c>
      <c r="O379" s="188">
        <f t="shared" si="202"/>
        <v>25796.559650869982</v>
      </c>
      <c r="P379" s="188">
        <f t="shared" si="202"/>
        <v>26353.70493680732</v>
      </c>
      <c r="Q379" s="188">
        <f t="shared" si="202"/>
        <v>26712.918524608562</v>
      </c>
      <c r="R379" s="188">
        <f t="shared" si="202"/>
        <v>27111.105229338806</v>
      </c>
      <c r="S379" s="188">
        <f t="shared" si="202"/>
        <v>27484.219698565736</v>
      </c>
      <c r="T379" s="188">
        <f t="shared" si="202"/>
        <v>27893.422567589689</v>
      </c>
      <c r="U379" s="188">
        <f t="shared" si="202"/>
        <v>28366.970455980583</v>
      </c>
      <c r="V379" s="188">
        <f t="shared" si="202"/>
        <v>28769.261611228743</v>
      </c>
      <c r="W379" s="188">
        <f t="shared" si="202"/>
        <v>29176.036032143093</v>
      </c>
      <c r="X379" s="188">
        <f t="shared" ref="X379:Z379" si="203">SUM(X372:X378)</f>
        <v>29537.710814179612</v>
      </c>
      <c r="Y379" s="188">
        <f t="shared" si="203"/>
        <v>29876.482955810541</v>
      </c>
      <c r="Z379" s="188">
        <f t="shared" si="203"/>
        <v>30238.030123166456</v>
      </c>
    </row>
    <row r="380" spans="1:16384" s="12" customFormat="1" hidden="1" outlineLevel="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16384" s="12" customFormat="1" hidden="1" outlineLevel="1">
      <c r="A381" s="3"/>
      <c r="B381" s="134" t="s">
        <v>39</v>
      </c>
      <c r="C381" s="134"/>
      <c r="D381" s="3"/>
      <c r="E381" s="3"/>
      <c r="F381" s="3"/>
      <c r="G381" s="3"/>
      <c r="H381" s="3"/>
      <c r="I381" s="3"/>
      <c r="J381" s="3"/>
      <c r="K381" s="3"/>
      <c r="L381" s="3"/>
      <c r="M381" s="3"/>
      <c r="N381" s="3"/>
      <c r="O381" s="3"/>
      <c r="P381" s="3"/>
      <c r="Q381" s="3"/>
      <c r="R381" s="3"/>
      <c r="S381" s="3"/>
      <c r="T381" s="3"/>
      <c r="U381" s="3"/>
      <c r="V381" s="3"/>
      <c r="W381" s="3"/>
      <c r="X381" s="3"/>
      <c r="Y381" s="3"/>
      <c r="Z381" s="3"/>
    </row>
    <row r="382" spans="1:16384" s="12" customFormat="1" hidden="1" outlineLevel="1">
      <c r="B382" s="3" t="s">
        <v>400</v>
      </c>
      <c r="C382" s="3" t="s">
        <v>193</v>
      </c>
      <c r="D382" s="187">
        <v>12793.727882474906</v>
      </c>
      <c r="E382" s="187">
        <v>12894.00515818139</v>
      </c>
      <c r="F382" s="187">
        <v>12895.953221118667</v>
      </c>
      <c r="G382" s="187">
        <v>12870.22032730207</v>
      </c>
      <c r="H382" s="187">
        <v>12892.212936537675</v>
      </c>
      <c r="I382" s="187">
        <v>12892.30582583797</v>
      </c>
      <c r="J382" s="187">
        <v>12908.380128404471</v>
      </c>
      <c r="K382" s="187">
        <v>12921.370216393632</v>
      </c>
      <c r="L382" s="187">
        <v>12919.030071333373</v>
      </c>
      <c r="M382" s="187">
        <v>12925.023573874367</v>
      </c>
      <c r="N382" s="187">
        <v>12916.542858030713</v>
      </c>
      <c r="O382" s="187">
        <v>12911.042021287001</v>
      </c>
      <c r="P382" s="187">
        <v>12932.799100220398</v>
      </c>
      <c r="Q382" s="187">
        <v>12924.441368677191</v>
      </c>
      <c r="R382" s="187">
        <v>12920.184086045327</v>
      </c>
      <c r="S382" s="187">
        <v>12898.253724240023</v>
      </c>
      <c r="T382" s="187">
        <v>12872.733622803491</v>
      </c>
      <c r="U382" s="187">
        <v>12885.031051413105</v>
      </c>
      <c r="V382" s="187">
        <v>12868.606648726463</v>
      </c>
      <c r="W382" s="187">
        <v>12864.705404019391</v>
      </c>
      <c r="X382" s="187">
        <v>12857.629964677692</v>
      </c>
      <c r="Y382" s="187">
        <v>12851.823348137377</v>
      </c>
      <c r="Z382" s="187">
        <v>12881.372985224501</v>
      </c>
    </row>
    <row r="383" spans="1:16384" s="12" customFormat="1" hidden="1" outlineLevel="1">
      <c r="B383" s="3" t="s">
        <v>401</v>
      </c>
      <c r="C383" s="3" t="s">
        <v>193</v>
      </c>
      <c r="D383" s="187">
        <v>225.88722931150676</v>
      </c>
      <c r="E383" s="187">
        <v>240.08663468053226</v>
      </c>
      <c r="F383" s="187">
        <v>255.23348814974523</v>
      </c>
      <c r="G383" s="187">
        <v>279.1216408430621</v>
      </c>
      <c r="H383" s="187">
        <v>305.06157291643439</v>
      </c>
      <c r="I383" s="187">
        <v>333.39655354950912</v>
      </c>
      <c r="J383" s="187">
        <v>363.28071334166339</v>
      </c>
      <c r="K383" s="187">
        <v>394.46146614191787</v>
      </c>
      <c r="L383" s="187">
        <v>426.77791889410844</v>
      </c>
      <c r="M383" s="187">
        <v>460.02815807282451</v>
      </c>
      <c r="N383" s="187">
        <v>494.366557834476</v>
      </c>
      <c r="O383" s="187">
        <v>529.52119099885533</v>
      </c>
      <c r="P383" s="187">
        <v>564.36458202299843</v>
      </c>
      <c r="Q383" s="187">
        <v>600.58265056205289</v>
      </c>
      <c r="R383" s="187">
        <v>639.76011136211116</v>
      </c>
      <c r="S383" s="187">
        <v>679.44504153752962</v>
      </c>
      <c r="T383" s="187">
        <v>705.00164651950388</v>
      </c>
      <c r="U383" s="187">
        <v>729.48137220972387</v>
      </c>
      <c r="V383" s="187">
        <v>754.00044421344012</v>
      </c>
      <c r="W383" s="187">
        <v>778.14358838549049</v>
      </c>
      <c r="X383" s="187">
        <v>801.87682606337273</v>
      </c>
      <c r="Y383" s="187">
        <v>825.16481198618794</v>
      </c>
      <c r="Z383" s="187">
        <v>847.97078898012148</v>
      </c>
    </row>
    <row r="384" spans="1:16384" s="12" customFormat="1" hidden="1" outlineLevel="1">
      <c r="B384" s="3" t="s">
        <v>402</v>
      </c>
      <c r="C384" s="3" t="s">
        <v>193</v>
      </c>
      <c r="D384" s="187">
        <v>43.513155399999995</v>
      </c>
      <c r="E384" s="187">
        <v>63.589289100000002</v>
      </c>
      <c r="F384" s="187">
        <v>68.016861000000006</v>
      </c>
      <c r="G384" s="187">
        <v>74.149583699999994</v>
      </c>
      <c r="H384" s="187">
        <v>80.436672899999991</v>
      </c>
      <c r="I384" s="187">
        <v>81.741328100000004</v>
      </c>
      <c r="J384" s="187">
        <v>77.692183200000017</v>
      </c>
      <c r="K384" s="187">
        <v>75.311138700000015</v>
      </c>
      <c r="L384" s="187">
        <v>83.166846899999996</v>
      </c>
      <c r="M384" s="187">
        <v>87.205947999999992</v>
      </c>
      <c r="N384" s="187">
        <v>92.256269700000004</v>
      </c>
      <c r="O384" s="187">
        <v>92.056860300000011</v>
      </c>
      <c r="P384" s="187">
        <v>220.56097759999997</v>
      </c>
      <c r="Q384" s="187">
        <v>226.24493499999997</v>
      </c>
      <c r="R384" s="187">
        <v>232.37320649999995</v>
      </c>
      <c r="S384" s="187">
        <v>235.57417100000001</v>
      </c>
      <c r="T384" s="187">
        <v>233.52315400000001</v>
      </c>
      <c r="U384" s="187">
        <v>246.72293530000002</v>
      </c>
      <c r="V384" s="187">
        <v>252.48202029999999</v>
      </c>
      <c r="W384" s="187">
        <v>259.94596330000002</v>
      </c>
      <c r="X384" s="187">
        <v>262.05084599999998</v>
      </c>
      <c r="Y384" s="187">
        <v>263.49222499999991</v>
      </c>
      <c r="Z384" s="187">
        <v>262.05603109999998</v>
      </c>
    </row>
    <row r="385" spans="2:26" s="12" customFormat="1" hidden="1" outlineLevel="1">
      <c r="B385" s="3" t="s">
        <v>403</v>
      </c>
      <c r="C385" s="3" t="s">
        <v>193</v>
      </c>
      <c r="D385" s="187">
        <v>80.659255999999999</v>
      </c>
      <c r="E385" s="187">
        <v>95.269252300000005</v>
      </c>
      <c r="F385" s="187">
        <v>311.6168993</v>
      </c>
      <c r="G385" s="187">
        <v>314.0455005</v>
      </c>
      <c r="H385" s="187">
        <v>324.28839870000002</v>
      </c>
      <c r="I385" s="187">
        <v>314.36856040000004</v>
      </c>
      <c r="J385" s="187">
        <v>319.1901335</v>
      </c>
      <c r="K385" s="187">
        <v>317.85719519999998</v>
      </c>
      <c r="L385" s="187">
        <v>312.45793400000002</v>
      </c>
      <c r="M385" s="187">
        <v>310.85526180000005</v>
      </c>
      <c r="N385" s="187">
        <v>299.35937779999995</v>
      </c>
      <c r="O385" s="187">
        <v>297.96813519999995</v>
      </c>
      <c r="P385" s="187">
        <v>297.07088319999997</v>
      </c>
      <c r="Q385" s="187">
        <v>306.7835844</v>
      </c>
      <c r="R385" s="187">
        <v>298.13664739999996</v>
      </c>
      <c r="S385" s="187">
        <v>289.99882409999998</v>
      </c>
      <c r="T385" s="187">
        <v>323.84248599999995</v>
      </c>
      <c r="U385" s="187">
        <v>319.56932119999999</v>
      </c>
      <c r="V385" s="187">
        <v>325.37956459999998</v>
      </c>
      <c r="W385" s="187">
        <v>309.33145320000006</v>
      </c>
      <c r="X385" s="187">
        <v>309.98971370000004</v>
      </c>
      <c r="Y385" s="187">
        <v>309.07210320000002</v>
      </c>
      <c r="Z385" s="187">
        <v>329.80984750000005</v>
      </c>
    </row>
    <row r="386" spans="2:26" s="12" customFormat="1" hidden="1" outlineLevel="1">
      <c r="B386" s="3" t="s">
        <v>412</v>
      </c>
      <c r="C386" s="3" t="s">
        <v>193</v>
      </c>
      <c r="D386" s="187">
        <v>139.55905947184985</v>
      </c>
      <c r="E386" s="187">
        <v>149.17905459418168</v>
      </c>
      <c r="F386" s="187">
        <v>166.48907261218073</v>
      </c>
      <c r="G386" s="187">
        <v>213.61089517817044</v>
      </c>
      <c r="H386" s="187">
        <v>285.92566341976618</v>
      </c>
      <c r="I386" s="187">
        <v>374.23464617244997</v>
      </c>
      <c r="J386" s="187">
        <v>471.99221075451391</v>
      </c>
      <c r="K386" s="187">
        <v>578.35648388265417</v>
      </c>
      <c r="L386" s="187">
        <v>706.63690523157982</v>
      </c>
      <c r="M386" s="187">
        <v>850.92742020881406</v>
      </c>
      <c r="N386" s="187">
        <v>1013.8194898138556</v>
      </c>
      <c r="O386" s="187">
        <v>1199.1607400496821</v>
      </c>
      <c r="P386" s="187">
        <v>1404.3712504772341</v>
      </c>
      <c r="Q386" s="187">
        <v>1631.920990938248</v>
      </c>
      <c r="R386" s="187">
        <v>1878.4498293740326</v>
      </c>
      <c r="S386" s="187">
        <v>2166.0512616193869</v>
      </c>
      <c r="T386" s="187">
        <v>2468.4247062468635</v>
      </c>
      <c r="U386" s="187">
        <v>2772.3575329944865</v>
      </c>
      <c r="V386" s="187">
        <v>3074.6418454358209</v>
      </c>
      <c r="W386" s="187">
        <v>3354.2027194171478</v>
      </c>
      <c r="X386" s="187">
        <v>3606.4983566172841</v>
      </c>
      <c r="Y386" s="187">
        <v>3841.2217428681474</v>
      </c>
      <c r="Z386" s="187">
        <v>4058.211402816728</v>
      </c>
    </row>
    <row r="387" spans="2:26" s="12" customFormat="1" hidden="1" outlineLevel="1">
      <c r="B387" s="3" t="s">
        <v>404</v>
      </c>
      <c r="C387" s="3" t="s">
        <v>193</v>
      </c>
      <c r="D387" s="187">
        <v>139.92384800000002</v>
      </c>
      <c r="E387" s="187">
        <v>160.047696</v>
      </c>
      <c r="F387" s="187">
        <v>200.11146400000001</v>
      </c>
      <c r="G387" s="187">
        <v>312.98781200000002</v>
      </c>
      <c r="H387" s="187">
        <v>425.86416000000003</v>
      </c>
      <c r="I387" s="187">
        <v>518.61665999999991</v>
      </c>
      <c r="J387" s="187">
        <v>650.56773599999997</v>
      </c>
      <c r="K387" s="187">
        <v>762.578892</v>
      </c>
      <c r="L387" s="187">
        <v>820.36946799999987</v>
      </c>
      <c r="M387" s="187">
        <v>878.16004399999997</v>
      </c>
      <c r="N387" s="187">
        <v>935.95062000000007</v>
      </c>
      <c r="O387" s="187">
        <v>954.54261999999994</v>
      </c>
      <c r="P387" s="187">
        <v>973.13462000000004</v>
      </c>
      <c r="Q387" s="187">
        <v>973.13462000000004</v>
      </c>
      <c r="R387" s="187">
        <v>973.13462000000004</v>
      </c>
      <c r="S387" s="187">
        <v>973.13462000000004</v>
      </c>
      <c r="T387" s="187">
        <v>973.13462000000004</v>
      </c>
      <c r="U387" s="187">
        <v>973.13462000000004</v>
      </c>
      <c r="V387" s="187">
        <v>973.13462000000004</v>
      </c>
      <c r="W387" s="187">
        <v>973.13462000000004</v>
      </c>
      <c r="X387" s="187">
        <v>973.13462000000004</v>
      </c>
      <c r="Y387" s="187">
        <v>973.13462000000004</v>
      </c>
      <c r="Z387" s="187">
        <v>973.13462000000004</v>
      </c>
    </row>
    <row r="388" spans="2:26" s="12" customFormat="1" hidden="1" outlineLevel="1">
      <c r="B388" s="3" t="s">
        <v>405</v>
      </c>
      <c r="C388" s="3" t="s">
        <v>193</v>
      </c>
      <c r="D388" s="187">
        <v>0</v>
      </c>
      <c r="E388" s="187">
        <v>0</v>
      </c>
      <c r="F388" s="187">
        <v>0</v>
      </c>
      <c r="G388" s="187">
        <v>0</v>
      </c>
      <c r="H388" s="187">
        <v>0</v>
      </c>
      <c r="I388" s="187">
        <v>0</v>
      </c>
      <c r="J388" s="187">
        <v>0</v>
      </c>
      <c r="K388" s="187">
        <v>0</v>
      </c>
      <c r="L388" s="187">
        <v>0</v>
      </c>
      <c r="M388" s="187">
        <v>0</v>
      </c>
      <c r="N388" s="187">
        <v>0</v>
      </c>
      <c r="O388" s="187">
        <v>0</v>
      </c>
      <c r="P388" s="187">
        <v>0</v>
      </c>
      <c r="Q388" s="187">
        <v>0</v>
      </c>
      <c r="R388" s="187">
        <v>0</v>
      </c>
      <c r="S388" s="187">
        <v>0</v>
      </c>
      <c r="T388" s="187">
        <v>0</v>
      </c>
      <c r="U388" s="187">
        <v>0</v>
      </c>
      <c r="V388" s="187">
        <v>0</v>
      </c>
      <c r="W388" s="187">
        <v>0</v>
      </c>
      <c r="X388" s="187">
        <v>0</v>
      </c>
      <c r="Y388" s="187">
        <v>0</v>
      </c>
      <c r="Z388" s="187">
        <v>0</v>
      </c>
    </row>
    <row r="389" spans="2:26" s="12" customFormat="1" hidden="1" outlineLevel="1">
      <c r="B389" s="134" t="s">
        <v>314</v>
      </c>
      <c r="C389" s="134" t="s">
        <v>193</v>
      </c>
      <c r="D389" s="188">
        <f t="shared" ref="D389:W389" si="204">SUM(D382:D388)</f>
        <v>13423.270430658265</v>
      </c>
      <c r="E389" s="188">
        <f t="shared" si="204"/>
        <v>13602.177084856105</v>
      </c>
      <c r="F389" s="188">
        <f t="shared" si="204"/>
        <v>13897.421006180592</v>
      </c>
      <c r="G389" s="188">
        <f t="shared" si="204"/>
        <v>14064.135759523302</v>
      </c>
      <c r="H389" s="188">
        <f t="shared" si="204"/>
        <v>14313.789404473875</v>
      </c>
      <c r="I389" s="188">
        <f t="shared" si="204"/>
        <v>14514.66357405993</v>
      </c>
      <c r="J389" s="188">
        <f t="shared" si="204"/>
        <v>14791.103105200647</v>
      </c>
      <c r="K389" s="188">
        <f t="shared" si="204"/>
        <v>15049.935392318204</v>
      </c>
      <c r="L389" s="188">
        <f t="shared" si="204"/>
        <v>15268.439144359061</v>
      </c>
      <c r="M389" s="188">
        <f t="shared" si="204"/>
        <v>15512.200405956006</v>
      </c>
      <c r="N389" s="188">
        <f t="shared" si="204"/>
        <v>15752.295173179042</v>
      </c>
      <c r="O389" s="188">
        <f t="shared" si="204"/>
        <v>15984.291567835538</v>
      </c>
      <c r="P389" s="188">
        <f t="shared" si="204"/>
        <v>16392.301413520629</v>
      </c>
      <c r="Q389" s="188">
        <f t="shared" si="204"/>
        <v>16663.108149577492</v>
      </c>
      <c r="R389" s="188">
        <f t="shared" si="204"/>
        <v>16942.038500681472</v>
      </c>
      <c r="S389" s="188">
        <f t="shared" si="204"/>
        <v>17242.457642496938</v>
      </c>
      <c r="T389" s="188">
        <f t="shared" si="204"/>
        <v>17576.66023556986</v>
      </c>
      <c r="U389" s="188">
        <f t="shared" si="204"/>
        <v>17926.296833117318</v>
      </c>
      <c r="V389" s="188">
        <f t="shared" si="204"/>
        <v>18248.245143275726</v>
      </c>
      <c r="W389" s="188">
        <f t="shared" si="204"/>
        <v>18539.463748322032</v>
      </c>
      <c r="X389" s="188">
        <f t="shared" ref="X389:Z389" si="205">SUM(X382:X388)</f>
        <v>18811.180327058351</v>
      </c>
      <c r="Y389" s="188">
        <f t="shared" si="205"/>
        <v>19063.908851191714</v>
      </c>
      <c r="Z389" s="188">
        <f t="shared" si="205"/>
        <v>19352.555675621352</v>
      </c>
    </row>
    <row r="390" spans="2:26" s="12" customFormat="1" hidden="1" outlineLevel="1">
      <c r="B390" s="3"/>
      <c r="C390" s="3"/>
      <c r="D390" s="137"/>
      <c r="E390" s="137"/>
      <c r="F390" s="137"/>
      <c r="G390" s="137"/>
      <c r="H390" s="137"/>
      <c r="I390" s="137"/>
      <c r="J390" s="137"/>
      <c r="K390" s="137"/>
      <c r="L390" s="137"/>
      <c r="M390" s="137"/>
      <c r="N390" s="137"/>
      <c r="O390" s="137"/>
      <c r="P390" s="137"/>
      <c r="Q390" s="137"/>
      <c r="R390" s="137"/>
      <c r="S390" s="137"/>
      <c r="T390" s="137"/>
      <c r="U390" s="137"/>
      <c r="V390" s="137"/>
      <c r="W390" s="137"/>
      <c r="X390" s="188"/>
      <c r="Y390" s="188"/>
      <c r="Z390" s="188"/>
    </row>
    <row r="391" spans="2:26" s="12" customFormat="1" hidden="1" outlineLevel="1">
      <c r="B391" s="134" t="s">
        <v>208</v>
      </c>
      <c r="C391" s="134"/>
      <c r="D391" s="137"/>
      <c r="E391" s="137"/>
      <c r="F391" s="137"/>
      <c r="G391" s="137"/>
      <c r="H391" s="137"/>
      <c r="I391" s="137"/>
      <c r="J391" s="137"/>
      <c r="K391" s="137"/>
      <c r="L391" s="137"/>
      <c r="M391" s="137"/>
      <c r="N391" s="137"/>
      <c r="O391" s="137"/>
      <c r="P391" s="137"/>
      <c r="Q391" s="137"/>
      <c r="R391" s="137"/>
      <c r="S391" s="137"/>
      <c r="T391" s="137"/>
      <c r="U391" s="137"/>
      <c r="V391" s="137"/>
      <c r="W391" s="137"/>
      <c r="X391" s="188"/>
      <c r="Y391" s="188"/>
      <c r="Z391" s="188"/>
    </row>
    <row r="392" spans="2:26" s="12" customFormat="1" hidden="1" outlineLevel="1">
      <c r="B392" s="3" t="s">
        <v>400</v>
      </c>
      <c r="C392" s="3" t="s">
        <v>193</v>
      </c>
      <c r="D392" s="187">
        <v>31388.49776601058</v>
      </c>
      <c r="E392" s="187">
        <v>31623.527049774857</v>
      </c>
      <c r="F392" s="187">
        <v>31629.882390828163</v>
      </c>
      <c r="G392" s="187">
        <v>31572.103391387354</v>
      </c>
      <c r="H392" s="187">
        <v>31630.550482127532</v>
      </c>
      <c r="I392" s="187">
        <v>31649.193528478652</v>
      </c>
      <c r="J392" s="187">
        <v>31685.962599516213</v>
      </c>
      <c r="K392" s="187">
        <v>31712.840998297132</v>
      </c>
      <c r="L392" s="187">
        <v>31707.097594388244</v>
      </c>
      <c r="M392" s="187">
        <v>31721.807411530106</v>
      </c>
      <c r="N392" s="187">
        <v>31700.99324177895</v>
      </c>
      <c r="O392" s="187">
        <v>31687.492571332285</v>
      </c>
      <c r="P392" s="187">
        <v>31740.89083894997</v>
      </c>
      <c r="Q392" s="187">
        <v>31720.378508825735</v>
      </c>
      <c r="R392" s="187">
        <v>31709.929885736379</v>
      </c>
      <c r="S392" s="187">
        <v>31656.106331011171</v>
      </c>
      <c r="T392" s="187">
        <v>31593.472499957374</v>
      </c>
      <c r="U392" s="187">
        <v>31623.654004832904</v>
      </c>
      <c r="V392" s="187">
        <v>31583.343692368311</v>
      </c>
      <c r="W392" s="187">
        <v>31573.768891010648</v>
      </c>
      <c r="X392" s="187">
        <v>31556.403682903561</v>
      </c>
      <c r="Y392" s="187">
        <v>31542.152538946131</v>
      </c>
      <c r="Z392" s="187">
        <v>31614.676035046599</v>
      </c>
    </row>
    <row r="393" spans="2:26" s="12" customFormat="1" hidden="1" outlineLevel="1">
      <c r="B393" s="3" t="s">
        <v>401</v>
      </c>
      <c r="C393" s="3" t="s">
        <v>193</v>
      </c>
      <c r="D393" s="187">
        <v>554.19818662290959</v>
      </c>
      <c r="E393" s="187">
        <v>588.83070798926838</v>
      </c>
      <c r="F393" s="187">
        <v>626.01073948971555</v>
      </c>
      <c r="G393" s="187">
        <v>684.71689523268333</v>
      </c>
      <c r="H393" s="187">
        <v>748.45688089308806</v>
      </c>
      <c r="I393" s="187">
        <v>818.45188809197145</v>
      </c>
      <c r="J393" s="187">
        <v>891.73846614108902</v>
      </c>
      <c r="K393" s="187">
        <v>968.12439750721887</v>
      </c>
      <c r="L393" s="187">
        <v>1047.4384726088638</v>
      </c>
      <c r="M393" s="187">
        <v>1129.0443341058244</v>
      </c>
      <c r="N393" s="187">
        <v>1213.3208615592071</v>
      </c>
      <c r="O393" s="187">
        <v>1299.6006657305159</v>
      </c>
      <c r="P393" s="187">
        <v>1385.1165901940242</v>
      </c>
      <c r="Q393" s="187">
        <v>1474.0063773922298</v>
      </c>
      <c r="R393" s="187">
        <v>1570.1593831696641</v>
      </c>
      <c r="S393" s="187">
        <v>1667.5578679746932</v>
      </c>
      <c r="T393" s="187">
        <v>1730.2812894599297</v>
      </c>
      <c r="U393" s="187">
        <v>1790.3617325936571</v>
      </c>
      <c r="V393" s="187">
        <v>1850.5387431473159</v>
      </c>
      <c r="W393" s="187">
        <v>1909.7931162907926</v>
      </c>
      <c r="X393" s="187">
        <v>1968.0414583976208</v>
      </c>
      <c r="Y393" s="187">
        <v>2025.1970218071292</v>
      </c>
      <c r="Z393" s="187">
        <v>2081.1695936092933</v>
      </c>
    </row>
    <row r="394" spans="2:26" s="12" customFormat="1" hidden="1" outlineLevel="1">
      <c r="B394" s="3" t="s">
        <v>402</v>
      </c>
      <c r="C394" s="3" t="s">
        <v>193</v>
      </c>
      <c r="D394" s="187">
        <v>152.4757275</v>
      </c>
      <c r="E394" s="187">
        <v>272.88213479999996</v>
      </c>
      <c r="F394" s="187">
        <v>352.35723140000005</v>
      </c>
      <c r="G394" s="187">
        <v>386.66042279999999</v>
      </c>
      <c r="H394" s="187">
        <v>406.31268350000005</v>
      </c>
      <c r="I394" s="187">
        <v>443.49671790000002</v>
      </c>
      <c r="J394" s="187">
        <v>407.41758420000008</v>
      </c>
      <c r="K394" s="187">
        <v>403.23819800000001</v>
      </c>
      <c r="L394" s="187">
        <v>436.48240779999998</v>
      </c>
      <c r="M394" s="187">
        <v>518.03119449999997</v>
      </c>
      <c r="N394" s="187">
        <v>697.4585487999999</v>
      </c>
      <c r="O394" s="187">
        <v>692.02762690000009</v>
      </c>
      <c r="P394" s="187">
        <v>993.13716809999994</v>
      </c>
      <c r="Q394" s="187">
        <v>1013.1284984</v>
      </c>
      <c r="R394" s="187">
        <v>1030.3574806000001</v>
      </c>
      <c r="S394" s="187">
        <v>1016.6570731999999</v>
      </c>
      <c r="T394" s="187">
        <v>1021.2974681999999</v>
      </c>
      <c r="U394" s="187">
        <v>1048.3178651000001</v>
      </c>
      <c r="V394" s="187">
        <v>1054.4872554999999</v>
      </c>
      <c r="W394" s="187">
        <v>1064.2466749999999</v>
      </c>
      <c r="X394" s="187">
        <v>1070.0747563</v>
      </c>
      <c r="Y394" s="187">
        <v>1078.2319090999999</v>
      </c>
      <c r="Z394" s="187">
        <v>1089.1612636</v>
      </c>
    </row>
    <row r="395" spans="2:26" s="12" customFormat="1" hidden="1" outlineLevel="1">
      <c r="B395" s="3" t="s">
        <v>403</v>
      </c>
      <c r="C395" s="3" t="s">
        <v>193</v>
      </c>
      <c r="D395" s="187">
        <v>178.9107521</v>
      </c>
      <c r="E395" s="187">
        <v>212.24335430000002</v>
      </c>
      <c r="F395" s="187">
        <v>385.42547059999998</v>
      </c>
      <c r="G395" s="187">
        <v>396.51212580000004</v>
      </c>
      <c r="H395" s="187">
        <v>394.3636601</v>
      </c>
      <c r="I395" s="187">
        <v>404.57902210000003</v>
      </c>
      <c r="J395" s="187">
        <v>401.87733580000003</v>
      </c>
      <c r="K395" s="187">
        <v>371.49048789999995</v>
      </c>
      <c r="L395" s="187">
        <v>387.05892610000001</v>
      </c>
      <c r="M395" s="187">
        <v>456.59289650000005</v>
      </c>
      <c r="N395" s="187">
        <v>446.72727879999997</v>
      </c>
      <c r="O395" s="187">
        <v>387.14090329999993</v>
      </c>
      <c r="P395" s="187">
        <v>407.94710289999995</v>
      </c>
      <c r="Q395" s="187">
        <v>417.06927859999996</v>
      </c>
      <c r="R395" s="187">
        <v>417.00513239999998</v>
      </c>
      <c r="S395" s="187">
        <v>392.98776209999994</v>
      </c>
      <c r="T395" s="187">
        <v>430.01988929999993</v>
      </c>
      <c r="U395" s="187">
        <v>429.20916569999997</v>
      </c>
      <c r="V395" s="187">
        <v>426.98153159999998</v>
      </c>
      <c r="W395" s="187">
        <v>415.07722360000008</v>
      </c>
      <c r="X395" s="187">
        <v>413.62999960000002</v>
      </c>
      <c r="Y395" s="187">
        <v>410.6300463</v>
      </c>
      <c r="Z395" s="187">
        <v>420.38681070000007</v>
      </c>
    </row>
    <row r="396" spans="2:26" s="12" customFormat="1" hidden="1" outlineLevel="1">
      <c r="B396" s="3" t="s">
        <v>412</v>
      </c>
      <c r="C396" s="3" t="s">
        <v>193</v>
      </c>
      <c r="D396" s="187">
        <v>152.88499180647884</v>
      </c>
      <c r="E396" s="187">
        <v>168.83674025370206</v>
      </c>
      <c r="F396" s="187">
        <v>209.4073811328268</v>
      </c>
      <c r="G396" s="187">
        <v>308.27149001976306</v>
      </c>
      <c r="H396" s="187">
        <v>466.05564846843561</v>
      </c>
      <c r="I396" s="187">
        <v>666.06387360622784</v>
      </c>
      <c r="J396" s="187">
        <v>891.12647083236084</v>
      </c>
      <c r="K396" s="187">
        <v>1135.5623730863222</v>
      </c>
      <c r="L396" s="187">
        <v>1432.787475214006</v>
      </c>
      <c r="M396" s="187">
        <v>1772.3014569245479</v>
      </c>
      <c r="N396" s="187">
        <v>2157.115454576</v>
      </c>
      <c r="O396" s="187">
        <v>2594.0929314427217</v>
      </c>
      <c r="P396" s="187">
        <v>3076.4629701839567</v>
      </c>
      <c r="Q396" s="187">
        <v>3608.992330968088</v>
      </c>
      <c r="R396" s="187">
        <v>4183.2401681142328</v>
      </c>
      <c r="S396" s="187">
        <v>4850.9166267768187</v>
      </c>
      <c r="T396" s="187">
        <v>5552.5599762422462</v>
      </c>
      <c r="U396" s="187">
        <v>6259.2728408713338</v>
      </c>
      <c r="V396" s="187">
        <v>6959.7038518888439</v>
      </c>
      <c r="W396" s="187">
        <v>7610.1621945636762</v>
      </c>
      <c r="X396" s="187">
        <v>8198.2895640367806</v>
      </c>
      <c r="Y396" s="187">
        <v>8741.7286108489952</v>
      </c>
      <c r="Z396" s="187">
        <v>9242.740415831915</v>
      </c>
    </row>
    <row r="397" spans="2:26" s="12" customFormat="1" hidden="1" outlineLevel="1">
      <c r="B397" s="3" t="s">
        <v>404</v>
      </c>
      <c r="C397" s="3" t="s">
        <v>193</v>
      </c>
      <c r="D397" s="187">
        <v>225.24423600000003</v>
      </c>
      <c r="E397" s="187">
        <v>256.68847199999999</v>
      </c>
      <c r="F397" s="187">
        <v>316.51140400000003</v>
      </c>
      <c r="G397" s="187">
        <v>478.57473200000004</v>
      </c>
      <c r="H397" s="187">
        <v>670.21277200000009</v>
      </c>
      <c r="I397" s="187">
        <v>845.52253599999995</v>
      </c>
      <c r="J397" s="187">
        <v>1060.0308759999998</v>
      </c>
      <c r="K397" s="187">
        <v>1249.6631200000002</v>
      </c>
      <c r="L397" s="187">
        <v>1359.0101279999999</v>
      </c>
      <c r="M397" s="187">
        <v>1438.782424</v>
      </c>
      <c r="N397" s="187">
        <v>1503.43876</v>
      </c>
      <c r="O397" s="187">
        <v>1528.8965199999998</v>
      </c>
      <c r="P397" s="187">
        <v>1550.85168</v>
      </c>
      <c r="Q397" s="187">
        <v>1550.85168</v>
      </c>
      <c r="R397" s="187">
        <v>1550.85168</v>
      </c>
      <c r="S397" s="187">
        <v>1550.85168</v>
      </c>
      <c r="T397" s="187">
        <v>1550.85168</v>
      </c>
      <c r="U397" s="187">
        <v>1550.85168</v>
      </c>
      <c r="V397" s="187">
        <v>1550.85168</v>
      </c>
      <c r="W397" s="187">
        <v>1550.85168</v>
      </c>
      <c r="X397" s="187">
        <v>1550.85168</v>
      </c>
      <c r="Y397" s="187">
        <v>1550.85168</v>
      </c>
      <c r="Z397" s="187">
        <v>1550.85168</v>
      </c>
    </row>
    <row r="398" spans="2:26" s="12" customFormat="1" hidden="1" outlineLevel="1">
      <c r="B398" s="3" t="s">
        <v>405</v>
      </c>
      <c r="C398" s="3" t="s">
        <v>193</v>
      </c>
      <c r="D398" s="187">
        <v>423.40000000000003</v>
      </c>
      <c r="E398" s="187">
        <v>846.80000000000007</v>
      </c>
      <c r="F398" s="187">
        <v>1445.4</v>
      </c>
      <c r="G398" s="187">
        <v>2044.0000000000002</v>
      </c>
      <c r="H398" s="187">
        <v>2642.6</v>
      </c>
      <c r="I398" s="187">
        <v>3241.2</v>
      </c>
      <c r="J398" s="187">
        <v>3416.3999999999996</v>
      </c>
      <c r="K398" s="187">
        <v>3591.6000000000004</v>
      </c>
      <c r="L398" s="187">
        <v>3591.6000000000004</v>
      </c>
      <c r="M398" s="187">
        <v>3591.6000000000004</v>
      </c>
      <c r="N398" s="187">
        <v>3591.6000000000004</v>
      </c>
      <c r="O398" s="187">
        <v>3591.6000000000004</v>
      </c>
      <c r="P398" s="187">
        <v>3591.6000000000004</v>
      </c>
      <c r="Q398" s="187">
        <v>3591.6000000000004</v>
      </c>
      <c r="R398" s="187">
        <v>3591.6000000000004</v>
      </c>
      <c r="S398" s="187">
        <v>3591.6000000000004</v>
      </c>
      <c r="T398" s="187">
        <v>3591.6000000000004</v>
      </c>
      <c r="U398" s="187">
        <v>3591.6000000000004</v>
      </c>
      <c r="V398" s="187">
        <v>3591.6000000000004</v>
      </c>
      <c r="W398" s="187">
        <v>3591.6000000000004</v>
      </c>
      <c r="X398" s="187">
        <v>3591.6000000000004</v>
      </c>
      <c r="Y398" s="187">
        <v>3591.6000000000004</v>
      </c>
      <c r="Z398" s="187">
        <v>3591.6000000000004</v>
      </c>
    </row>
    <row r="399" spans="2:26" s="12" customFormat="1" hidden="1" outlineLevel="1">
      <c r="B399" s="134" t="s">
        <v>200</v>
      </c>
      <c r="C399" s="134" t="s">
        <v>193</v>
      </c>
      <c r="D399" s="188">
        <f t="shared" ref="D399:W399" si="206">SUM(D392:D398)</f>
        <v>33075.611660039969</v>
      </c>
      <c r="E399" s="188">
        <f t="shared" si="206"/>
        <v>33969.808459117834</v>
      </c>
      <c r="F399" s="188">
        <f t="shared" si="206"/>
        <v>34964.994617450706</v>
      </c>
      <c r="G399" s="188">
        <f t="shared" si="206"/>
        <v>35870.839057239798</v>
      </c>
      <c r="H399" s="188">
        <f t="shared" si="206"/>
        <v>36958.552127089053</v>
      </c>
      <c r="I399" s="188">
        <f t="shared" si="206"/>
        <v>38068.507566176842</v>
      </c>
      <c r="J399" s="188">
        <f t="shared" si="206"/>
        <v>38754.553332489661</v>
      </c>
      <c r="K399" s="188">
        <f t="shared" si="206"/>
        <v>39432.519574790669</v>
      </c>
      <c r="L399" s="188">
        <f t="shared" si="206"/>
        <v>39961.475004111111</v>
      </c>
      <c r="M399" s="188">
        <f t="shared" si="206"/>
        <v>40628.159717560477</v>
      </c>
      <c r="N399" s="188">
        <f t="shared" si="206"/>
        <v>41310.654145514149</v>
      </c>
      <c r="O399" s="188">
        <f t="shared" si="206"/>
        <v>41780.851218705524</v>
      </c>
      <c r="P399" s="188">
        <f t="shared" si="206"/>
        <v>42746.006350327953</v>
      </c>
      <c r="Q399" s="188">
        <f t="shared" si="206"/>
        <v>43376.026674186054</v>
      </c>
      <c r="R399" s="188">
        <f t="shared" si="206"/>
        <v>44053.143730020282</v>
      </c>
      <c r="S399" s="188">
        <f t="shared" si="206"/>
        <v>44726.67734106267</v>
      </c>
      <c r="T399" s="188">
        <f t="shared" si="206"/>
        <v>45470.082803159545</v>
      </c>
      <c r="U399" s="188">
        <f t="shared" si="206"/>
        <v>46293.267289097887</v>
      </c>
      <c r="V399" s="188">
        <f t="shared" si="206"/>
        <v>47017.506754504466</v>
      </c>
      <c r="W399" s="188">
        <f t="shared" si="206"/>
        <v>47715.499780465121</v>
      </c>
      <c r="X399" s="188">
        <f t="shared" ref="X399:Z399" si="207">SUM(X392:X398)</f>
        <v>48348.89114123796</v>
      </c>
      <c r="Y399" s="188">
        <f t="shared" si="207"/>
        <v>48940.391807002256</v>
      </c>
      <c r="Z399" s="188">
        <f t="shared" si="207"/>
        <v>49590.585798787812</v>
      </c>
    </row>
    <row r="400" spans="2:26" s="12" customFormat="1" hidden="1" outlineLevel="1">
      <c r="B400" s="3"/>
      <c r="C400" s="3"/>
      <c r="D400" s="137"/>
      <c r="E400" s="137"/>
      <c r="F400" s="137"/>
      <c r="G400" s="137"/>
      <c r="H400" s="137"/>
      <c r="I400" s="137"/>
      <c r="J400" s="137"/>
      <c r="K400" s="137"/>
      <c r="L400" s="137"/>
      <c r="M400" s="137"/>
      <c r="N400" s="137"/>
      <c r="O400" s="137"/>
      <c r="P400" s="137"/>
      <c r="Q400" s="137"/>
      <c r="R400" s="137"/>
      <c r="S400" s="137"/>
      <c r="T400" s="137"/>
      <c r="U400" s="137"/>
      <c r="V400" s="137"/>
      <c r="W400" s="137"/>
      <c r="X400" s="188"/>
      <c r="Y400" s="188"/>
      <c r="Z400" s="188"/>
    </row>
    <row r="401" spans="2:27" s="12" customFormat="1" hidden="1" outlineLevel="1">
      <c r="B401" s="3"/>
      <c r="C401" s="3"/>
      <c r="D401" s="137"/>
      <c r="E401" s="137"/>
      <c r="F401" s="137"/>
      <c r="G401" s="137"/>
      <c r="H401" s="137"/>
      <c r="I401" s="137"/>
      <c r="J401" s="137"/>
      <c r="K401" s="137"/>
      <c r="L401" s="137"/>
      <c r="M401" s="137"/>
      <c r="N401" s="137"/>
      <c r="O401" s="137"/>
      <c r="P401" s="137"/>
      <c r="Q401" s="137"/>
      <c r="R401" s="137"/>
      <c r="S401" s="137"/>
      <c r="T401" s="137"/>
      <c r="U401" s="137"/>
      <c r="V401" s="137"/>
      <c r="W401" s="137"/>
      <c r="X401" s="188"/>
      <c r="Y401" s="188"/>
      <c r="Z401" s="188"/>
    </row>
    <row r="402" spans="2:27" s="12" customFormat="1" hidden="1" outlineLevel="1">
      <c r="B402" s="134" t="s">
        <v>250</v>
      </c>
      <c r="C402" s="134" t="s">
        <v>1</v>
      </c>
      <c r="D402" s="186">
        <v>2018</v>
      </c>
      <c r="E402" s="186">
        <v>2019</v>
      </c>
      <c r="F402" s="186">
        <v>2020</v>
      </c>
      <c r="G402" s="186">
        <v>2021</v>
      </c>
      <c r="H402" s="186">
        <v>2022</v>
      </c>
      <c r="I402" s="186">
        <v>2023</v>
      </c>
      <c r="J402" s="186">
        <v>2024</v>
      </c>
      <c r="K402" s="186">
        <v>2025</v>
      </c>
      <c r="L402" s="186">
        <v>2026</v>
      </c>
      <c r="M402" s="186">
        <v>2027</v>
      </c>
      <c r="N402" s="186">
        <v>2028</v>
      </c>
      <c r="O402" s="186">
        <v>2029</v>
      </c>
      <c r="P402" s="186">
        <v>2030</v>
      </c>
      <c r="Q402" s="186">
        <v>2031</v>
      </c>
      <c r="R402" s="186">
        <v>2032</v>
      </c>
      <c r="S402" s="186">
        <v>2033</v>
      </c>
      <c r="T402" s="186">
        <v>2034</v>
      </c>
      <c r="U402" s="186">
        <v>2035</v>
      </c>
      <c r="V402" s="186">
        <v>2036</v>
      </c>
      <c r="W402" s="186">
        <v>2037</v>
      </c>
      <c r="X402" s="186">
        <v>2038</v>
      </c>
      <c r="Y402" s="186">
        <v>2039</v>
      </c>
      <c r="Z402" s="186">
        <v>2040</v>
      </c>
    </row>
    <row r="403" spans="2:27" s="12" customFormat="1" hidden="1" outlineLevel="1">
      <c r="B403" s="3" t="s">
        <v>406</v>
      </c>
      <c r="C403" s="3" t="s">
        <v>193</v>
      </c>
      <c r="D403" s="187">
        <v>21028.005115438427</v>
      </c>
      <c r="E403" s="187">
        <v>21793.365570460046</v>
      </c>
      <c r="F403" s="187">
        <v>22542.303764059023</v>
      </c>
      <c r="G403" s="187">
        <v>23333.172528556657</v>
      </c>
      <c r="H403" s="187">
        <v>24229.896113198247</v>
      </c>
      <c r="I403" s="187">
        <v>25202.613071565105</v>
      </c>
      <c r="J403" s="187">
        <v>25640.891743199245</v>
      </c>
      <c r="K403" s="187">
        <v>26089.365075245543</v>
      </c>
      <c r="L403" s="187">
        <v>26421.548369934695</v>
      </c>
      <c r="M403" s="187">
        <v>26874.076463416794</v>
      </c>
      <c r="N403" s="187">
        <v>27347.44410039857</v>
      </c>
      <c r="O403" s="187">
        <v>27602.318826430885</v>
      </c>
      <c r="P403" s="187">
        <v>28198.464282383837</v>
      </c>
      <c r="Q403" s="187">
        <v>28582.82282133116</v>
      </c>
      <c r="R403" s="187">
        <v>29008.882595392526</v>
      </c>
      <c r="S403" s="187">
        <v>29408.115077465343</v>
      </c>
      <c r="T403" s="187">
        <v>29845.96214732097</v>
      </c>
      <c r="U403" s="187">
        <v>30352.658387899217</v>
      </c>
      <c r="V403" s="187">
        <v>30783.10992401476</v>
      </c>
      <c r="W403" s="187">
        <v>31218.358554393104</v>
      </c>
      <c r="X403" s="187">
        <v>31605.350571172188</v>
      </c>
      <c r="Y403" s="187">
        <v>31967.836762717277</v>
      </c>
      <c r="Z403" s="187">
        <v>32354.692231788111</v>
      </c>
    </row>
    <row r="404" spans="2:27" s="12" customFormat="1" hidden="1" outlineLevel="1">
      <c r="B404" s="3" t="s">
        <v>407</v>
      </c>
      <c r="C404" s="3" t="s">
        <v>193</v>
      </c>
      <c r="D404" s="187">
        <v>14228.66665649776</v>
      </c>
      <c r="E404" s="187">
        <v>14418.307709947472</v>
      </c>
      <c r="F404" s="187">
        <v>14731.266266551431</v>
      </c>
      <c r="G404" s="187">
        <v>14907.983905094699</v>
      </c>
      <c r="H404" s="187">
        <v>15172.616768742309</v>
      </c>
      <c r="I404" s="187">
        <v>15385.543388503525</v>
      </c>
      <c r="J404" s="187">
        <v>15678.569291512691</v>
      </c>
      <c r="K404" s="187">
        <v>15952.931515857297</v>
      </c>
      <c r="L404" s="187">
        <v>16184.545493020607</v>
      </c>
      <c r="M404" s="187">
        <v>16442.932430313369</v>
      </c>
      <c r="N404" s="187">
        <v>16697.432883569785</v>
      </c>
      <c r="O404" s="187">
        <v>16943.349061905672</v>
      </c>
      <c r="P404" s="187">
        <v>17375.839498331869</v>
      </c>
      <c r="Q404" s="187">
        <v>17662.894638552141</v>
      </c>
      <c r="R404" s="187">
        <v>17958.56081072236</v>
      </c>
      <c r="S404" s="187">
        <v>18277.005101046758</v>
      </c>
      <c r="T404" s="187">
        <v>18631.259849704053</v>
      </c>
      <c r="U404" s="187">
        <v>19001.874643104355</v>
      </c>
      <c r="V404" s="187">
        <v>19343.139851872271</v>
      </c>
      <c r="W404" s="187">
        <v>19651.831573221352</v>
      </c>
      <c r="X404" s="187">
        <v>19939.851146681853</v>
      </c>
      <c r="Y404" s="187">
        <v>20207.743382263216</v>
      </c>
      <c r="Z404" s="187">
        <v>20513.709016158631</v>
      </c>
    </row>
    <row r="405" spans="2:27" s="12" customFormat="1" hidden="1" outlineLevel="1">
      <c r="B405" s="134" t="s">
        <v>318</v>
      </c>
      <c r="C405" s="134" t="s">
        <v>193</v>
      </c>
      <c r="D405" s="188">
        <f t="shared" ref="D405:W405" si="208">SUM(D403+D404)</f>
        <v>35256.671771936191</v>
      </c>
      <c r="E405" s="188">
        <f t="shared" si="208"/>
        <v>36211.673280407515</v>
      </c>
      <c r="F405" s="188">
        <f t="shared" si="208"/>
        <v>37273.570030610455</v>
      </c>
      <c r="G405" s="188">
        <f t="shared" si="208"/>
        <v>38241.156433651355</v>
      </c>
      <c r="H405" s="188">
        <f t="shared" si="208"/>
        <v>39402.512881940558</v>
      </c>
      <c r="I405" s="188">
        <f t="shared" si="208"/>
        <v>40588.156460068632</v>
      </c>
      <c r="J405" s="188">
        <f t="shared" si="208"/>
        <v>41319.461034711938</v>
      </c>
      <c r="K405" s="188">
        <f t="shared" si="208"/>
        <v>42042.296591102844</v>
      </c>
      <c r="L405" s="188">
        <f t="shared" si="208"/>
        <v>42606.093862955298</v>
      </c>
      <c r="M405" s="188">
        <f t="shared" si="208"/>
        <v>43317.008893730163</v>
      </c>
      <c r="N405" s="188">
        <f t="shared" si="208"/>
        <v>44044.876983968352</v>
      </c>
      <c r="O405" s="188">
        <f t="shared" si="208"/>
        <v>44545.667888336553</v>
      </c>
      <c r="P405" s="188">
        <f t="shared" si="208"/>
        <v>45574.303780715709</v>
      </c>
      <c r="Q405" s="188">
        <f t="shared" si="208"/>
        <v>46245.717459883301</v>
      </c>
      <c r="R405" s="188">
        <f t="shared" si="208"/>
        <v>46967.443406114886</v>
      </c>
      <c r="S405" s="188">
        <f t="shared" si="208"/>
        <v>47685.120178512101</v>
      </c>
      <c r="T405" s="188">
        <f t="shared" si="208"/>
        <v>48477.221997025023</v>
      </c>
      <c r="U405" s="188">
        <f t="shared" si="208"/>
        <v>49354.533031003572</v>
      </c>
      <c r="V405" s="188">
        <f t="shared" si="208"/>
        <v>50126.24977588703</v>
      </c>
      <c r="W405" s="188">
        <f t="shared" si="208"/>
        <v>50870.190127614456</v>
      </c>
      <c r="X405" s="188">
        <f t="shared" ref="X405:Z405" si="209">SUM(X403+X404)</f>
        <v>51545.201717854041</v>
      </c>
      <c r="Y405" s="188">
        <f t="shared" si="209"/>
        <v>52175.580144980493</v>
      </c>
      <c r="Z405" s="188">
        <f t="shared" si="209"/>
        <v>52868.401247946742</v>
      </c>
    </row>
    <row r="406" spans="2:27" s="12" customFormat="1" hidden="1" outlineLevel="1">
      <c r="B406" s="134"/>
      <c r="C406" s="134"/>
      <c r="D406" s="137"/>
      <c r="E406" s="137"/>
      <c r="F406" s="137"/>
      <c r="G406" s="137"/>
      <c r="H406" s="137"/>
      <c r="I406" s="137"/>
      <c r="J406" s="137"/>
      <c r="K406" s="137"/>
      <c r="L406" s="137"/>
      <c r="M406" s="137"/>
      <c r="N406" s="137"/>
      <c r="O406" s="137"/>
      <c r="P406" s="137"/>
      <c r="Q406" s="137"/>
      <c r="R406" s="137"/>
      <c r="S406" s="137"/>
      <c r="T406" s="137"/>
      <c r="U406" s="137"/>
      <c r="V406" s="137"/>
      <c r="W406" s="137"/>
      <c r="X406" s="188"/>
      <c r="Y406" s="188"/>
      <c r="Z406" s="188"/>
    </row>
    <row r="407" spans="2:27" s="12" customFormat="1" hidden="1" outlineLevel="1">
      <c r="C407" s="134"/>
      <c r="D407" s="137"/>
      <c r="E407" s="137"/>
      <c r="F407" s="137"/>
      <c r="G407" s="137"/>
      <c r="H407" s="137"/>
      <c r="I407" s="137"/>
      <c r="J407" s="137"/>
      <c r="K407" s="137"/>
      <c r="L407" s="137"/>
      <c r="M407" s="137"/>
      <c r="N407" s="137"/>
      <c r="O407" s="137"/>
      <c r="P407" s="137"/>
      <c r="Q407" s="137"/>
      <c r="R407" s="137"/>
      <c r="S407" s="137"/>
      <c r="T407" s="137"/>
      <c r="U407" s="137"/>
      <c r="V407" s="137"/>
      <c r="W407" s="137"/>
      <c r="X407" s="188"/>
      <c r="Y407" s="188"/>
      <c r="Z407" s="188"/>
    </row>
    <row r="408" spans="2:27" s="12" customFormat="1" hidden="1" outlineLevel="1">
      <c r="B408" s="134" t="s">
        <v>240</v>
      </c>
      <c r="C408" s="134"/>
      <c r="D408" s="137"/>
      <c r="E408" s="137"/>
      <c r="F408" s="137"/>
      <c r="G408" s="137"/>
      <c r="H408" s="137"/>
      <c r="I408" s="137"/>
      <c r="J408" s="137"/>
      <c r="K408" s="137"/>
      <c r="L408" s="137"/>
      <c r="M408" s="137"/>
      <c r="N408" s="137"/>
      <c r="O408" s="137"/>
      <c r="P408" s="137"/>
      <c r="Q408" s="137"/>
      <c r="R408" s="137"/>
      <c r="S408" s="137"/>
      <c r="T408" s="137"/>
      <c r="U408" s="137"/>
      <c r="V408" s="137"/>
      <c r="W408" s="137"/>
      <c r="X408" s="188"/>
      <c r="Y408" s="188"/>
      <c r="Z408" s="188"/>
    </row>
    <row r="409" spans="2:27" s="12" customFormat="1" hidden="1" outlineLevel="1">
      <c r="B409" s="134" t="s">
        <v>246</v>
      </c>
      <c r="C409" s="134" t="s">
        <v>1</v>
      </c>
      <c r="D409" s="186">
        <v>2018</v>
      </c>
      <c r="E409" s="186">
        <v>2019</v>
      </c>
      <c r="F409" s="186">
        <v>2020</v>
      </c>
      <c r="G409" s="186">
        <v>2021</v>
      </c>
      <c r="H409" s="186">
        <v>2022</v>
      </c>
      <c r="I409" s="186">
        <v>2023</v>
      </c>
      <c r="J409" s="186">
        <v>2024</v>
      </c>
      <c r="K409" s="186">
        <v>2025</v>
      </c>
      <c r="L409" s="186">
        <v>2026</v>
      </c>
      <c r="M409" s="186">
        <v>2027</v>
      </c>
      <c r="N409" s="186">
        <v>2028</v>
      </c>
      <c r="O409" s="186">
        <v>2029</v>
      </c>
      <c r="P409" s="186">
        <v>2030</v>
      </c>
      <c r="Q409" s="186">
        <v>2031</v>
      </c>
      <c r="R409" s="186">
        <v>2032</v>
      </c>
      <c r="S409" s="186">
        <v>2033</v>
      </c>
      <c r="T409" s="186">
        <v>2034</v>
      </c>
      <c r="U409" s="186">
        <v>2035</v>
      </c>
      <c r="V409" s="186">
        <v>2036</v>
      </c>
      <c r="W409" s="186">
        <v>2037</v>
      </c>
      <c r="X409" s="186">
        <v>2038</v>
      </c>
      <c r="Y409" s="186">
        <v>2039</v>
      </c>
      <c r="Z409" s="186">
        <v>2040</v>
      </c>
    </row>
    <row r="410" spans="2:27" s="12" customFormat="1" hidden="1" outlineLevel="1">
      <c r="B410" s="3" t="s">
        <v>408</v>
      </c>
      <c r="C410" s="134" t="s">
        <v>184</v>
      </c>
      <c r="D410" s="187">
        <v>0.7</v>
      </c>
      <c r="E410" s="187">
        <v>0.7</v>
      </c>
      <c r="F410" s="187">
        <v>0.7</v>
      </c>
      <c r="G410" s="187">
        <v>0.7</v>
      </c>
      <c r="H410" s="187">
        <v>0.7</v>
      </c>
      <c r="I410" s="187">
        <v>15.7</v>
      </c>
      <c r="J410" s="187">
        <v>15.7</v>
      </c>
      <c r="K410" s="187">
        <v>15.7</v>
      </c>
      <c r="L410" s="187">
        <v>15.7</v>
      </c>
      <c r="M410" s="187">
        <v>35.700000000000003</v>
      </c>
      <c r="N410" s="187">
        <v>75.7</v>
      </c>
      <c r="O410" s="187">
        <v>75.7</v>
      </c>
      <c r="P410" s="187">
        <v>180.7</v>
      </c>
      <c r="Q410" s="187">
        <v>180.7</v>
      </c>
      <c r="R410" s="187">
        <v>180.7</v>
      </c>
      <c r="S410" s="187">
        <v>180.7</v>
      </c>
      <c r="T410" s="187">
        <v>180.7</v>
      </c>
      <c r="U410" s="187">
        <v>180.7</v>
      </c>
      <c r="V410" s="187">
        <v>180.7</v>
      </c>
      <c r="W410" s="187">
        <v>180.7</v>
      </c>
      <c r="X410" s="187">
        <v>180.7</v>
      </c>
      <c r="Y410" s="187">
        <v>180.7</v>
      </c>
      <c r="Z410" s="187">
        <v>180.7</v>
      </c>
    </row>
    <row r="411" spans="2:27" s="12" customFormat="1" hidden="1" outlineLevel="1">
      <c r="B411" s="3" t="s">
        <v>409</v>
      </c>
      <c r="C411" s="134" t="s">
        <v>184</v>
      </c>
      <c r="D411" s="187">
        <v>20.354764091258371</v>
      </c>
      <c r="E411" s="187">
        <v>42.177382045629187</v>
      </c>
      <c r="F411" s="187">
        <v>64</v>
      </c>
      <c r="G411" s="187">
        <v>78</v>
      </c>
      <c r="H411" s="187">
        <v>85</v>
      </c>
      <c r="I411" s="187">
        <v>92</v>
      </c>
      <c r="J411" s="187">
        <v>99.999999999999986</v>
      </c>
      <c r="K411" s="187">
        <v>105</v>
      </c>
      <c r="L411" s="187">
        <v>110</v>
      </c>
      <c r="M411" s="187">
        <v>113</v>
      </c>
      <c r="N411" s="187">
        <v>115.99999999999999</v>
      </c>
      <c r="O411" s="187">
        <v>118</v>
      </c>
      <c r="P411" s="187">
        <v>122</v>
      </c>
      <c r="Q411" s="187">
        <v>125</v>
      </c>
      <c r="R411" s="187">
        <v>128</v>
      </c>
      <c r="S411" s="187">
        <v>132</v>
      </c>
      <c r="T411" s="187">
        <v>134</v>
      </c>
      <c r="U411" s="187">
        <v>137</v>
      </c>
      <c r="V411" s="187">
        <v>141</v>
      </c>
      <c r="W411" s="187">
        <v>144</v>
      </c>
      <c r="X411" s="187">
        <v>147</v>
      </c>
      <c r="Y411" s="187">
        <v>149</v>
      </c>
      <c r="Z411" s="187">
        <v>153</v>
      </c>
    </row>
    <row r="412" spans="2:27" s="12" customFormat="1" hidden="1" outlineLevel="1">
      <c r="B412" s="3" t="s">
        <v>410</v>
      </c>
      <c r="C412" s="134" t="s">
        <v>184</v>
      </c>
      <c r="D412" s="187">
        <v>21.05476409125837</v>
      </c>
      <c r="E412" s="187">
        <v>42.87738204562919</v>
      </c>
      <c r="F412" s="187">
        <v>64.7</v>
      </c>
      <c r="G412" s="187">
        <v>78.7</v>
      </c>
      <c r="H412" s="187">
        <v>85.7</v>
      </c>
      <c r="I412" s="187">
        <v>107.7</v>
      </c>
      <c r="J412" s="187">
        <v>115.69999999999999</v>
      </c>
      <c r="K412" s="187">
        <v>120.7</v>
      </c>
      <c r="L412" s="187">
        <v>125.7</v>
      </c>
      <c r="M412" s="187">
        <v>148.69999999999999</v>
      </c>
      <c r="N412" s="187">
        <v>191.7</v>
      </c>
      <c r="O412" s="187">
        <v>193.7</v>
      </c>
      <c r="P412" s="187">
        <v>302.7</v>
      </c>
      <c r="Q412" s="187">
        <v>305.7</v>
      </c>
      <c r="R412" s="187">
        <v>308.7</v>
      </c>
      <c r="S412" s="187">
        <v>312.7</v>
      </c>
      <c r="T412" s="187">
        <v>314.7</v>
      </c>
      <c r="U412" s="187">
        <v>317.7</v>
      </c>
      <c r="V412" s="187">
        <v>321.7</v>
      </c>
      <c r="W412" s="187">
        <v>324.7</v>
      </c>
      <c r="X412" s="187">
        <v>327.7</v>
      </c>
      <c r="Y412" s="187">
        <v>329.7</v>
      </c>
      <c r="Z412" s="187">
        <v>333.7</v>
      </c>
    </row>
    <row r="413" spans="2:27" s="12" customFormat="1" hidden="1" outlineLevel="1">
      <c r="B413" s="134" t="s">
        <v>330</v>
      </c>
      <c r="C413" s="134" t="s">
        <v>184</v>
      </c>
      <c r="D413" s="137">
        <v>639.9</v>
      </c>
      <c r="E413" s="137">
        <v>759.9</v>
      </c>
      <c r="F413" s="137">
        <v>759.9</v>
      </c>
      <c r="G413" s="137">
        <v>759.9</v>
      </c>
      <c r="H413" s="137">
        <v>759.9</v>
      </c>
      <c r="I413" s="137">
        <v>759.9</v>
      </c>
      <c r="J413" s="137">
        <v>759.9</v>
      </c>
      <c r="K413" s="137">
        <v>759.9</v>
      </c>
      <c r="L413" s="137">
        <v>759.9</v>
      </c>
      <c r="M413" s="137">
        <v>759.9</v>
      </c>
      <c r="N413" s="137">
        <v>759.9</v>
      </c>
      <c r="O413" s="137">
        <v>759.9</v>
      </c>
      <c r="P413" s="137">
        <v>759.9</v>
      </c>
      <c r="Q413" s="137">
        <v>759.9</v>
      </c>
      <c r="R413" s="137">
        <v>759.9</v>
      </c>
      <c r="S413" s="137">
        <v>759.9</v>
      </c>
      <c r="T413" s="137">
        <v>759.9</v>
      </c>
      <c r="U413" s="137">
        <v>759.9</v>
      </c>
      <c r="V413" s="137">
        <v>759.9</v>
      </c>
      <c r="W413" s="137">
        <v>759.9</v>
      </c>
      <c r="X413" s="188">
        <v>759.9</v>
      </c>
      <c r="Y413" s="188">
        <v>759.9</v>
      </c>
      <c r="Z413" s="188">
        <v>759.9</v>
      </c>
    </row>
    <row r="414" spans="2:27" s="12" customFormat="1" hidden="1" outlineLevel="1">
      <c r="B414" s="134"/>
      <c r="C414" s="134"/>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row>
    <row r="415" spans="2:27" s="12" customFormat="1" hidden="1" outlineLevel="1">
      <c r="B415" s="134"/>
      <c r="C415" s="134"/>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row>
    <row r="416" spans="2:27" s="12" customFormat="1" hidden="1" outlineLevel="1">
      <c r="C416" s="134"/>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row>
    <row r="417" spans="1:27" collapsed="1">
      <c r="B417" s="12"/>
      <c r="C417" s="134"/>
      <c r="D417" s="137"/>
      <c r="E417" s="137"/>
      <c r="F417" s="137"/>
      <c r="G417" s="137"/>
      <c r="H417" s="137"/>
      <c r="I417" s="137"/>
      <c r="J417" s="137"/>
      <c r="K417" s="137"/>
      <c r="L417" s="137"/>
      <c r="M417" s="137"/>
      <c r="N417" s="137"/>
      <c r="O417" s="137"/>
      <c r="P417" s="137"/>
      <c r="Q417" s="137"/>
      <c r="R417" s="137"/>
      <c r="S417" s="137"/>
      <c r="T417" s="137"/>
      <c r="U417" s="137"/>
      <c r="V417" s="137"/>
      <c r="W417" s="137"/>
      <c r="X417" s="137"/>
    </row>
    <row r="418" spans="1:27" s="12" customFormat="1">
      <c r="A418" s="252"/>
      <c r="B418" s="252" t="s">
        <v>301</v>
      </c>
      <c r="C418" s="252"/>
      <c r="D418" s="252"/>
      <c r="E418" s="252"/>
      <c r="F418" s="252"/>
      <c r="G418" s="252"/>
      <c r="H418" s="252"/>
      <c r="I418" s="252"/>
      <c r="J418" s="252"/>
      <c r="K418" s="252"/>
      <c r="L418" s="252"/>
      <c r="M418" s="252"/>
      <c r="N418" s="252"/>
      <c r="O418" s="252"/>
      <c r="P418" s="252"/>
      <c r="Q418" s="252"/>
      <c r="R418" s="252"/>
      <c r="S418" s="252"/>
      <c r="T418" s="252"/>
      <c r="U418" s="252"/>
      <c r="V418" s="252"/>
      <c r="W418" s="252"/>
      <c r="X418" s="252"/>
      <c r="Y418" s="252"/>
      <c r="Z418" s="252"/>
      <c r="AA418" s="252"/>
    </row>
    <row r="419" spans="1:27" s="12" customFormat="1">
      <c r="B419" s="134"/>
      <c r="C419" s="134"/>
      <c r="D419" s="137"/>
      <c r="E419" s="137"/>
      <c r="F419" s="137"/>
      <c r="G419" s="137"/>
      <c r="H419" s="137"/>
      <c r="I419" s="137"/>
      <c r="J419" s="137"/>
      <c r="K419" s="137"/>
      <c r="L419" s="137"/>
      <c r="M419" s="137"/>
      <c r="N419" s="137"/>
      <c r="O419" s="137"/>
      <c r="P419" s="137"/>
      <c r="Q419" s="137"/>
      <c r="R419" s="137"/>
      <c r="S419" s="137"/>
      <c r="T419" s="137"/>
      <c r="U419" s="137"/>
      <c r="V419" s="137"/>
      <c r="W419" s="137"/>
      <c r="X419" s="137"/>
    </row>
    <row r="420" spans="1:27" s="12" customFormat="1">
      <c r="A420"/>
      <c r="B420" s="1" t="s">
        <v>411</v>
      </c>
      <c r="C420"/>
      <c r="D420"/>
      <c r="E420"/>
      <c r="F420"/>
      <c r="G420"/>
      <c r="H420"/>
      <c r="I420"/>
      <c r="J420"/>
      <c r="K420"/>
      <c r="L420"/>
      <c r="M420"/>
      <c r="N420"/>
      <c r="O420"/>
      <c r="P420"/>
      <c r="Q420"/>
      <c r="R420"/>
      <c r="S420"/>
      <c r="T420"/>
      <c r="U420"/>
      <c r="V420"/>
      <c r="W420"/>
      <c r="X420"/>
    </row>
    <row r="421" spans="1:27" s="12" customFormat="1">
      <c r="B421" s="134"/>
      <c r="Y421"/>
    </row>
    <row r="422" spans="1:27" s="12" customFormat="1">
      <c r="L422"/>
      <c r="M422"/>
      <c r="N422"/>
      <c r="O422"/>
      <c r="P422"/>
      <c r="Y422"/>
    </row>
    <row r="423" spans="1:27">
      <c r="B423" s="12"/>
      <c r="C423" s="12"/>
      <c r="D423" s="12"/>
      <c r="E423" s="12"/>
      <c r="F423" s="12"/>
      <c r="G423" s="12"/>
      <c r="H423" s="12"/>
      <c r="I423" s="12"/>
      <c r="J423" s="12"/>
      <c r="K423" s="12"/>
      <c r="Q423" s="12"/>
      <c r="R423" s="12"/>
      <c r="S423" s="12"/>
      <c r="T423" s="12"/>
      <c r="U423" s="12"/>
      <c r="V423" s="12"/>
      <c r="W423" s="12"/>
      <c r="X423" s="12"/>
    </row>
    <row r="424" spans="1:27">
      <c r="B424" s="12"/>
      <c r="C424" s="12"/>
      <c r="D424" s="12"/>
      <c r="E424" s="12"/>
      <c r="F424" s="12"/>
      <c r="G424" s="12"/>
      <c r="H424" s="12"/>
      <c r="I424" s="12"/>
      <c r="J424" s="12"/>
      <c r="K424" s="12"/>
      <c r="R424" s="12"/>
      <c r="S424" s="12"/>
      <c r="T424" s="12"/>
      <c r="U424" s="12"/>
      <c r="V424" s="12"/>
      <c r="W424" s="12"/>
    </row>
    <row r="425" spans="1:27">
      <c r="B425" s="12"/>
      <c r="C425" s="12"/>
      <c r="D425" s="12"/>
      <c r="E425" s="12"/>
      <c r="F425" s="12"/>
      <c r="G425" s="12"/>
      <c r="H425" s="12"/>
      <c r="I425" s="12"/>
      <c r="J425" s="12"/>
      <c r="K425" s="12"/>
      <c r="R425" s="12"/>
      <c r="S425" s="12"/>
      <c r="T425" s="12"/>
      <c r="U425" s="12"/>
      <c r="V425" s="12"/>
      <c r="W425" s="1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theme="8"/>
  </sheetPr>
  <dimension ref="B1:AA91"/>
  <sheetViews>
    <sheetView showGridLines="0" zoomScale="85" zoomScaleNormal="85" workbookViewId="0">
      <selection activeCell="B4" sqref="B4"/>
    </sheetView>
  </sheetViews>
  <sheetFormatPr defaultRowHeight="15" outlineLevelRow="1"/>
  <cols>
    <col min="1" max="1" width="5.7109375" customWidth="1"/>
    <col min="2" max="2" width="40.7109375" customWidth="1"/>
    <col min="4" max="4" width="12.5703125" bestFit="1" customWidth="1"/>
  </cols>
  <sheetData>
    <row r="1" spans="2:26" s="61" customFormat="1" ht="21">
      <c r="B1" s="61" t="s">
        <v>290</v>
      </c>
    </row>
    <row r="4" spans="2:26" s="63" customFormat="1">
      <c r="B4" s="63" t="s">
        <v>365</v>
      </c>
    </row>
    <row r="5" spans="2:26" hidden="1" outlineLevel="1"/>
    <row r="6" spans="2:26" hidden="1" outlineLevel="1">
      <c r="B6" s="134" t="str">
        <f>Elforbrug!B285</f>
        <v>Bruttoelforbrug</v>
      </c>
      <c r="C6" s="285" t="str">
        <f>Elforbrug!C285</f>
        <v>Enhed</v>
      </c>
      <c r="D6" s="186">
        <f>Elforbrug!D285</f>
        <v>2018</v>
      </c>
      <c r="E6" s="186">
        <f>Elforbrug!E285</f>
        <v>2019</v>
      </c>
      <c r="F6" s="186">
        <f>Elforbrug!F285</f>
        <v>2020</v>
      </c>
      <c r="G6" s="186">
        <f>Elforbrug!G285</f>
        <v>2021</v>
      </c>
      <c r="H6" s="186">
        <f>Elforbrug!H285</f>
        <v>2022</v>
      </c>
      <c r="I6" s="186">
        <f>Elforbrug!I285</f>
        <v>2023</v>
      </c>
      <c r="J6" s="186">
        <f>Elforbrug!J285</f>
        <v>2024</v>
      </c>
      <c r="K6" s="186">
        <f>Elforbrug!K285</f>
        <v>2025</v>
      </c>
      <c r="L6" s="186">
        <f>Elforbrug!L285</f>
        <v>2026</v>
      </c>
      <c r="M6" s="186">
        <f>Elforbrug!M285</f>
        <v>2027</v>
      </c>
      <c r="N6" s="186">
        <f>Elforbrug!N285</f>
        <v>2028</v>
      </c>
      <c r="O6" s="186">
        <f>Elforbrug!O285</f>
        <v>2029</v>
      </c>
      <c r="P6" s="186">
        <f>Elforbrug!P285</f>
        <v>2030</v>
      </c>
      <c r="Q6" s="186">
        <f>Elforbrug!Q285</f>
        <v>2031</v>
      </c>
      <c r="R6" s="186">
        <f>Elforbrug!R285</f>
        <v>2032</v>
      </c>
      <c r="S6" s="186">
        <f>Elforbrug!S285</f>
        <v>2033</v>
      </c>
      <c r="T6" s="186">
        <f>Elforbrug!T285</f>
        <v>2034</v>
      </c>
      <c r="U6" s="186">
        <f>Elforbrug!U285</f>
        <v>2035</v>
      </c>
      <c r="V6" s="186">
        <f>Elforbrug!V285</f>
        <v>2036</v>
      </c>
      <c r="W6" s="186">
        <f>Elforbrug!W285</f>
        <v>2037</v>
      </c>
      <c r="X6" s="186">
        <f>Elforbrug!X285</f>
        <v>2038</v>
      </c>
      <c r="Y6" s="186">
        <f>Elforbrug!Y285</f>
        <v>2039</v>
      </c>
      <c r="Z6" s="186">
        <f>Elforbrug!Z285</f>
        <v>2040</v>
      </c>
    </row>
    <row r="7" spans="2:26" s="12" customFormat="1" hidden="1" outlineLevel="1">
      <c r="B7" s="134" t="s">
        <v>36</v>
      </c>
      <c r="C7" s="134"/>
      <c r="D7" s="135"/>
      <c r="E7" s="135"/>
      <c r="F7" s="135"/>
      <c r="G7" s="135"/>
      <c r="H7" s="135"/>
      <c r="I7" s="135"/>
      <c r="J7" s="135"/>
      <c r="K7" s="135"/>
      <c r="L7" s="135"/>
      <c r="M7" s="135"/>
      <c r="N7" s="135"/>
      <c r="O7" s="135"/>
      <c r="P7" s="135"/>
      <c r="Q7" s="135"/>
      <c r="R7" s="135"/>
      <c r="S7" s="135"/>
      <c r="T7" s="135"/>
      <c r="U7" s="135"/>
      <c r="V7" s="135"/>
      <c r="W7" s="135"/>
      <c r="X7" s="135"/>
      <c r="Y7" s="135"/>
      <c r="Z7" s="135"/>
    </row>
    <row r="8" spans="2:26" hidden="1" outlineLevel="1">
      <c r="B8" s="3" t="s">
        <v>353</v>
      </c>
      <c r="C8" s="3" t="s">
        <v>193</v>
      </c>
      <c r="D8" s="187">
        <f>Elforbrug!D287</f>
        <v>18965.81306678689</v>
      </c>
      <c r="E8" s="187">
        <f>Elforbrug!E287</f>
        <v>18781.55334828332</v>
      </c>
      <c r="F8" s="187">
        <f>Elforbrug!F287</f>
        <v>18596.383867018125</v>
      </c>
      <c r="G8" s="187">
        <f>Elforbrug!G287</f>
        <v>18789.464872084522</v>
      </c>
      <c r="H8" s="187">
        <f>Elforbrug!H287</f>
        <v>18982.35665898996</v>
      </c>
      <c r="I8" s="187">
        <f>Elforbrug!I287</f>
        <v>19175.059127057564</v>
      </c>
      <c r="J8" s="187">
        <f>Elforbrug!J287</f>
        <v>19367.572180454154</v>
      </c>
      <c r="K8" s="187">
        <f>Elforbrug!K287</f>
        <v>19559.895727902272</v>
      </c>
      <c r="L8" s="187">
        <f>Elforbrug!L287</f>
        <v>19627.749723400491</v>
      </c>
      <c r="M8" s="187">
        <f>Elforbrug!M287</f>
        <v>19695.686831759031</v>
      </c>
      <c r="N8" s="187">
        <f>Elforbrug!N287</f>
        <v>19763.707031902235</v>
      </c>
      <c r="O8" s="187">
        <f>Elforbrug!O287</f>
        <v>19831.81030291802</v>
      </c>
      <c r="P8" s="187">
        <f>Elforbrug!P287</f>
        <v>19899.99662405625</v>
      </c>
      <c r="Q8" s="187">
        <f>Elforbrug!Q287</f>
        <v>19957.483319709601</v>
      </c>
      <c r="R8" s="187">
        <f>Elforbrug!R287</f>
        <v>20015.039911523032</v>
      </c>
      <c r="S8" s="187">
        <f>Elforbrug!S287</f>
        <v>20072.666400038193</v>
      </c>
      <c r="T8" s="187">
        <f>Elforbrug!T287</f>
        <v>20130.36278579299</v>
      </c>
      <c r="U8" s="187">
        <f>Elforbrug!U287</f>
        <v>20188.129069321491</v>
      </c>
      <c r="V8" s="187">
        <f>Elforbrug!V287</f>
        <v>20293.48790451945</v>
      </c>
      <c r="W8" s="187">
        <f>Elforbrug!W287</f>
        <v>20398.791524097491</v>
      </c>
      <c r="X8" s="187">
        <f>Elforbrug!X287</f>
        <v>20504.039742255402</v>
      </c>
      <c r="Y8" s="187">
        <f>Elforbrug!Y287</f>
        <v>20609.232378869558</v>
      </c>
      <c r="Z8" s="187">
        <f>Elforbrug!Z287</f>
        <v>20714.369259277657</v>
      </c>
    </row>
    <row r="9" spans="2:26" s="12" customFormat="1" hidden="1" outlineLevel="1">
      <c r="B9" s="3" t="s">
        <v>245</v>
      </c>
      <c r="C9" s="3" t="s">
        <v>193</v>
      </c>
      <c r="D9" s="187">
        <f>Elforbrug!D288</f>
        <v>711.9114463727833</v>
      </c>
      <c r="E9" s="187">
        <f>Elforbrug!E288</f>
        <v>769.02043955584463</v>
      </c>
      <c r="F9" s="187">
        <f>Elforbrug!F288</f>
        <v>828.20967717955989</v>
      </c>
      <c r="G9" s="187">
        <f>Elforbrug!G288</f>
        <v>872.53071489174124</v>
      </c>
      <c r="H9" s="187">
        <f>Elforbrug!H288</f>
        <v>916.90935781295593</v>
      </c>
      <c r="I9" s="187">
        <f>Elforbrug!I288</f>
        <v>961.34575019833937</v>
      </c>
      <c r="J9" s="187">
        <f>Elforbrug!J288</f>
        <v>1005.8400293627722</v>
      </c>
      <c r="K9" s="187">
        <f>Elforbrug!K288</f>
        <v>1050.3923260932947</v>
      </c>
      <c r="L9" s="187">
        <f>Elforbrug!L288</f>
        <v>1115.0849391931358</v>
      </c>
      <c r="M9" s="187">
        <f>Elforbrug!M288</f>
        <v>1178.879545520171</v>
      </c>
      <c r="N9" s="187">
        <f>Elforbrug!N288</f>
        <v>1241.7761191866709</v>
      </c>
      <c r="O9" s="187">
        <f>Elforbrug!O288</f>
        <v>1303.7746345058663</v>
      </c>
      <c r="P9" s="187">
        <f>Elforbrug!P288</f>
        <v>1364.8750659899904</v>
      </c>
      <c r="Q9" s="187">
        <f>Elforbrug!Q288</f>
        <v>1411.9944906725291</v>
      </c>
      <c r="R9" s="187">
        <f>Elforbrug!R288</f>
        <v>1457.8253945335118</v>
      </c>
      <c r="S9" s="187">
        <f>Elforbrug!S288</f>
        <v>1502.3677752788531</v>
      </c>
      <c r="T9" s="187">
        <f>Elforbrug!T288</f>
        <v>1545.6216306305255</v>
      </c>
      <c r="U9" s="187">
        <f>Elforbrug!U288</f>
        <v>1587.5869583264187</v>
      </c>
      <c r="V9" s="187">
        <f>Elforbrug!V288</f>
        <v>1611.4169599733175</v>
      </c>
      <c r="W9" s="187">
        <f>Elforbrug!W288</f>
        <v>1635.0932894345599</v>
      </c>
      <c r="X9" s="187">
        <f>Elforbrug!X288</f>
        <v>1658.6161467516063</v>
      </c>
      <c r="Y9" s="187">
        <f>Elforbrug!Y288</f>
        <v>1681.9857258542957</v>
      </c>
      <c r="Z9" s="187">
        <f>Elforbrug!Z288</f>
        <v>1705.2022147924686</v>
      </c>
    </row>
    <row r="10" spans="2:26" s="12" customFormat="1" hidden="1" outlineLevel="1">
      <c r="B10" s="3" t="s">
        <v>354</v>
      </c>
      <c r="C10" s="3" t="s">
        <v>193</v>
      </c>
      <c r="D10" s="187">
        <f>Elforbrug!D289+Elforbrug!D290</f>
        <v>91.073531415299072</v>
      </c>
      <c r="E10" s="187">
        <f>Elforbrug!E289+Elforbrug!E290</f>
        <v>100.36295660215174</v>
      </c>
      <c r="F10" s="187">
        <f>Elforbrug!F289+Elforbrug!F290</f>
        <v>160.693105153273</v>
      </c>
      <c r="G10" s="187">
        <f>Elforbrug!G289+Elforbrug!G290</f>
        <v>279.94191513850825</v>
      </c>
      <c r="H10" s="187">
        <f>Elforbrug!H289+Elforbrug!H290</f>
        <v>371.8274751094811</v>
      </c>
      <c r="I10" s="187">
        <f>Elforbrug!I289+Elforbrug!I290</f>
        <v>424.67091042069535</v>
      </c>
      <c r="J10" s="187">
        <f>Elforbrug!J289+Elforbrug!J290</f>
        <v>468.19513092418259</v>
      </c>
      <c r="K10" s="187">
        <f>Elforbrug!K289+Elforbrug!K290</f>
        <v>504.02612111210135</v>
      </c>
      <c r="L10" s="187">
        <f>Elforbrug!L289+Elforbrug!L290</f>
        <v>535.96147842516325</v>
      </c>
      <c r="M10" s="187">
        <f>Elforbrug!M289+Elforbrug!M290</f>
        <v>558.13978511507173</v>
      </c>
      <c r="N10" s="187">
        <f>Elforbrug!N289+Elforbrug!N290</f>
        <v>581.66576000757891</v>
      </c>
      <c r="O10" s="187">
        <f>Elforbrug!O289+Elforbrug!O290</f>
        <v>615.44153436970964</v>
      </c>
      <c r="P10" s="187">
        <f>Elforbrug!P289+Elforbrug!P290</f>
        <v>693.20758149212008</v>
      </c>
      <c r="Q10" s="187">
        <f>Elforbrug!Q289+Elforbrug!Q290</f>
        <v>724.20237771858854</v>
      </c>
      <c r="R10" s="187">
        <f>Elforbrug!R289+Elforbrug!R290</f>
        <v>737.59010015798185</v>
      </c>
      <c r="S10" s="187">
        <f>Elforbrug!S289+Elforbrug!S290</f>
        <v>739.31770034708802</v>
      </c>
      <c r="T10" s="187">
        <f>Elforbrug!T289+Elforbrug!T290</f>
        <v>743.31929969867031</v>
      </c>
      <c r="U10" s="187">
        <f>Elforbrug!U289+Elforbrug!U290</f>
        <v>836.3922059381614</v>
      </c>
      <c r="V10" s="187">
        <f>Elforbrug!V289+Elforbrug!V290</f>
        <v>886.34664290807518</v>
      </c>
      <c r="W10" s="187">
        <f>Elforbrug!W289+Elforbrug!W290</f>
        <v>898.92276322813598</v>
      </c>
      <c r="X10" s="187">
        <f>Elforbrug!X289+Elforbrug!X290</f>
        <v>919.33363284715119</v>
      </c>
      <c r="Y10" s="187">
        <f>Elforbrug!Y289+Elforbrug!Y290</f>
        <v>930.30508829391135</v>
      </c>
      <c r="Z10" s="187">
        <f>Elforbrug!Z289+Elforbrug!Z290</f>
        <v>937.89014069836901</v>
      </c>
    </row>
    <row r="11" spans="2:26" s="12" customFormat="1" hidden="1" outlineLevel="1">
      <c r="B11" s="3" t="s">
        <v>447</v>
      </c>
      <c r="C11" s="3" t="s">
        <v>193</v>
      </c>
      <c r="D11" s="187">
        <f>Elforbrug!D291</f>
        <v>16.05</v>
      </c>
      <c r="E11" s="187">
        <f>Elforbrug!E291</f>
        <v>21.400000000000002</v>
      </c>
      <c r="F11" s="187">
        <f>Elforbrug!F291</f>
        <v>24.610000000000003</v>
      </c>
      <c r="G11" s="187">
        <f>Elforbrug!G291</f>
        <v>32.1</v>
      </c>
      <c r="H11" s="187">
        <f>Elforbrug!H291</f>
        <v>39.590000000000003</v>
      </c>
      <c r="I11" s="187">
        <f>Elforbrug!I291</f>
        <v>52.430000000000007</v>
      </c>
      <c r="J11" s="187">
        <f>Elforbrug!J291</f>
        <v>67.41</v>
      </c>
      <c r="K11" s="187">
        <f>Elforbrug!K291</f>
        <v>87.74</v>
      </c>
      <c r="L11" s="187">
        <f>Elforbrug!L291</f>
        <v>118.77000000000001</v>
      </c>
      <c r="M11" s="187">
        <f>Elforbrug!M291</f>
        <v>161.57</v>
      </c>
      <c r="N11" s="187">
        <f>Elforbrug!N291</f>
        <v>216.14000000000001</v>
      </c>
      <c r="O11" s="187">
        <f>Elforbrug!O291</f>
        <v>282.48</v>
      </c>
      <c r="P11" s="187">
        <f>Elforbrug!P291</f>
        <v>352.03000000000003</v>
      </c>
      <c r="Q11" s="187">
        <f>Elforbrug!Q291</f>
        <v>442.98</v>
      </c>
      <c r="R11" s="187">
        <f>Elforbrug!R291</f>
        <v>561.75</v>
      </c>
      <c r="S11" s="187">
        <f>Elforbrug!S291</f>
        <v>708.34</v>
      </c>
      <c r="T11" s="187">
        <f>Elforbrug!T291</f>
        <v>887.03</v>
      </c>
      <c r="U11" s="187">
        <f>Elforbrug!U291</f>
        <v>1093.54</v>
      </c>
      <c r="V11" s="187">
        <f>Elforbrug!V291</f>
        <v>1333.22</v>
      </c>
      <c r="W11" s="187">
        <f>Elforbrug!W291</f>
        <v>1611.4200000000003</v>
      </c>
      <c r="X11" s="187">
        <f>Elforbrug!X291</f>
        <v>1927.07</v>
      </c>
      <c r="Y11" s="187">
        <f>Elforbrug!Y291</f>
        <v>2289.8000000000002</v>
      </c>
      <c r="Z11" s="187">
        <f>Elforbrug!Z291</f>
        <v>2701.75</v>
      </c>
    </row>
    <row r="12" spans="2:26" s="12" customFormat="1" hidden="1" outlineLevel="1">
      <c r="B12" s="3" t="s">
        <v>451</v>
      </c>
      <c r="C12" s="3" t="s">
        <v>193</v>
      </c>
      <c r="D12" s="187">
        <f>Elforbrug!D292</f>
        <v>106.27281516000001</v>
      </c>
      <c r="E12" s="187">
        <f>Elforbrug!E292</f>
        <v>118.38563032000002</v>
      </c>
      <c r="F12" s="187">
        <f>Elforbrug!F292</f>
        <v>139.52793579999999</v>
      </c>
      <c r="G12" s="187">
        <f>Elforbrug!G292</f>
        <v>198.57800440000003</v>
      </c>
      <c r="H12" s="187">
        <f>Elforbrug!H292</f>
        <v>282.85301484000001</v>
      </c>
      <c r="I12" s="187">
        <f>Elforbrug!I292</f>
        <v>371.18928732000006</v>
      </c>
      <c r="J12" s="187">
        <f>Elforbrug!J292</f>
        <v>459.52555979999994</v>
      </c>
      <c r="K12" s="187">
        <f>Elforbrug!K292</f>
        <v>542.58012396000015</v>
      </c>
      <c r="L12" s="187">
        <f>Elforbrug!L292</f>
        <v>597.74550620000002</v>
      </c>
      <c r="M12" s="187">
        <f>Elforbrug!M292</f>
        <v>621.26594660000012</v>
      </c>
      <c r="N12" s="187">
        <f>Elforbrug!N292</f>
        <v>628.61230980000016</v>
      </c>
      <c r="O12" s="187">
        <f>Elforbrug!O292</f>
        <v>635.95867299999998</v>
      </c>
      <c r="P12" s="187">
        <f>Elforbrug!P292</f>
        <v>639.55725419999987</v>
      </c>
      <c r="Q12" s="187">
        <f>Elforbrug!Q292</f>
        <v>639.55725419999987</v>
      </c>
      <c r="R12" s="187">
        <f>Elforbrug!R292</f>
        <v>639.55725419999987</v>
      </c>
      <c r="S12" s="187">
        <f>Elforbrug!S292</f>
        <v>639.55725419999987</v>
      </c>
      <c r="T12" s="187">
        <f>Elforbrug!T292</f>
        <v>639.55725419999987</v>
      </c>
      <c r="U12" s="187">
        <f>Elforbrug!U292</f>
        <v>639.55725419999987</v>
      </c>
      <c r="V12" s="187">
        <f>Elforbrug!V292</f>
        <v>639.55725419999987</v>
      </c>
      <c r="W12" s="187">
        <f>Elforbrug!W292</f>
        <v>639.55725419999987</v>
      </c>
      <c r="X12" s="187">
        <f>Elforbrug!X292</f>
        <v>639.55725419999987</v>
      </c>
      <c r="Y12" s="187">
        <f>Elforbrug!Y292</f>
        <v>639.55725419999987</v>
      </c>
      <c r="Z12" s="187">
        <f>Elforbrug!Z292</f>
        <v>639.55725419999987</v>
      </c>
    </row>
    <row r="13" spans="2:26" s="12" customFormat="1" hidden="1" outlineLevel="1">
      <c r="B13" s="3" t="s">
        <v>247</v>
      </c>
      <c r="C13" s="3" t="s">
        <v>193</v>
      </c>
      <c r="D13" s="187">
        <f>Elforbrug!D293</f>
        <v>0</v>
      </c>
      <c r="E13" s="187">
        <f>Elforbrug!E293</f>
        <v>235.22835895470885</v>
      </c>
      <c r="F13" s="187">
        <f>Elforbrug!F293</f>
        <v>940.91343581883473</v>
      </c>
      <c r="G13" s="187">
        <f>Elforbrug!G293</f>
        <v>1881.8268716376676</v>
      </c>
      <c r="H13" s="187">
        <f>Elforbrug!H293</f>
        <v>2799.2174715610277</v>
      </c>
      <c r="I13" s="187">
        <f>Elforbrug!I293</f>
        <v>3646.0395637979768</v>
      </c>
      <c r="J13" s="187">
        <f>Elforbrug!J293</f>
        <v>4398.7703124530435</v>
      </c>
      <c r="K13" s="187">
        <f>Elforbrug!K293</f>
        <v>5057.4097175262277</v>
      </c>
      <c r="L13" s="187">
        <f>Elforbrug!L293</f>
        <v>5621.9577790175263</v>
      </c>
      <c r="M13" s="187">
        <f>Elforbrug!M293</f>
        <v>6115.9373328224128</v>
      </c>
      <c r="N13" s="187">
        <f>Elforbrug!N293</f>
        <v>6586.3940507318293</v>
      </c>
      <c r="O13" s="187">
        <f>Elforbrug!O293</f>
        <v>7056.8507686412458</v>
      </c>
      <c r="P13" s="187">
        <f>Elforbrug!P293</f>
        <v>7527.3074865506596</v>
      </c>
      <c r="Q13" s="187">
        <f>Elforbrug!Q293</f>
        <v>7997.7642044600761</v>
      </c>
      <c r="R13" s="187">
        <f>Elforbrug!R293</f>
        <v>8468.2209223694899</v>
      </c>
      <c r="S13" s="187">
        <f>Elforbrug!S293</f>
        <v>8938.6776402789055</v>
      </c>
      <c r="T13" s="187">
        <f>Elforbrug!T293</f>
        <v>9409.1343581883229</v>
      </c>
      <c r="U13" s="187">
        <f>Elforbrug!U293</f>
        <v>9879.5910760977386</v>
      </c>
      <c r="V13" s="187">
        <f>Elforbrug!V293</f>
        <v>10350.047794007152</v>
      </c>
      <c r="W13" s="187">
        <f>Elforbrug!W293</f>
        <v>10820.504511916566</v>
      </c>
      <c r="X13" s="187">
        <f>Elforbrug!X293</f>
        <v>11290.640000000001</v>
      </c>
      <c r="Y13" s="187">
        <f>Elforbrug!Y293</f>
        <v>11761.44</v>
      </c>
      <c r="Z13" s="187">
        <f>Elforbrug!Z293</f>
        <v>12232.240000000002</v>
      </c>
    </row>
    <row r="14" spans="2:26" s="12" customFormat="1" hidden="1" outlineLevel="1">
      <c r="B14" s="3"/>
      <c r="C14" s="3"/>
      <c r="D14" s="187"/>
      <c r="E14" s="187"/>
      <c r="F14" s="187"/>
      <c r="G14" s="187"/>
      <c r="H14" s="187"/>
      <c r="I14" s="187"/>
      <c r="J14" s="187"/>
      <c r="K14" s="187"/>
      <c r="L14" s="187"/>
      <c r="M14" s="187"/>
      <c r="N14" s="187"/>
      <c r="O14" s="187"/>
      <c r="P14" s="187"/>
      <c r="Q14" s="187"/>
      <c r="R14" s="187"/>
      <c r="S14" s="187"/>
      <c r="T14" s="187"/>
      <c r="U14" s="187"/>
      <c r="V14" s="187"/>
      <c r="W14" s="187"/>
      <c r="X14" s="187"/>
      <c r="Y14" s="187"/>
      <c r="Z14" s="187"/>
    </row>
    <row r="15" spans="2:26" s="12" customFormat="1" hidden="1" outlineLevel="1">
      <c r="B15" s="134" t="s">
        <v>39</v>
      </c>
      <c r="C15" s="134"/>
      <c r="D15" s="188"/>
      <c r="E15" s="188"/>
      <c r="F15" s="188"/>
      <c r="G15" s="188"/>
      <c r="H15" s="188"/>
      <c r="I15" s="188"/>
      <c r="J15" s="188"/>
      <c r="K15" s="188"/>
      <c r="L15" s="188"/>
      <c r="M15" s="188"/>
      <c r="N15" s="188"/>
      <c r="O15" s="188"/>
      <c r="P15" s="188"/>
      <c r="Q15" s="188"/>
      <c r="R15" s="188"/>
      <c r="S15" s="188"/>
      <c r="T15" s="188"/>
      <c r="U15" s="188"/>
      <c r="V15" s="188"/>
      <c r="W15" s="188"/>
      <c r="X15" s="188"/>
      <c r="Y15" s="188"/>
      <c r="Z15" s="188"/>
    </row>
    <row r="16" spans="2:26" hidden="1" outlineLevel="1">
      <c r="B16" s="3" t="s">
        <v>353</v>
      </c>
      <c r="C16" s="3" t="s">
        <v>193</v>
      </c>
      <c r="D16" s="187">
        <f>Elforbrug!D297</f>
        <v>12063.856291532949</v>
      </c>
      <c r="E16" s="187">
        <f>Elforbrug!E297</f>
        <v>11913.797145601562</v>
      </c>
      <c r="F16" s="187">
        <f>Elforbrug!F297</f>
        <v>11764.639525600305</v>
      </c>
      <c r="G16" s="187">
        <f>Elforbrug!G297</f>
        <v>11889.46270266114</v>
      </c>
      <c r="H16" s="187">
        <f>Elforbrug!H297</f>
        <v>12014.477229737786</v>
      </c>
      <c r="I16" s="187">
        <f>Elforbrug!I297</f>
        <v>12139.683064119299</v>
      </c>
      <c r="J16" s="187">
        <f>Elforbrug!J297</f>
        <v>12265.080165149619</v>
      </c>
      <c r="K16" s="187">
        <f>Elforbrug!K297</f>
        <v>12390.66849410537</v>
      </c>
      <c r="L16" s="187">
        <f>Elforbrug!L297</f>
        <v>12410.209212068596</v>
      </c>
      <c r="M16" s="187">
        <f>Elforbrug!M297</f>
        <v>12429.673433746519</v>
      </c>
      <c r="N16" s="187">
        <f>Elforbrug!N297</f>
        <v>12449.061145952845</v>
      </c>
      <c r="O16" s="187">
        <f>Elforbrug!O297</f>
        <v>12468.37233560361</v>
      </c>
      <c r="P16" s="187">
        <f>Elforbrug!P297</f>
        <v>12487.606989716189</v>
      </c>
      <c r="Q16" s="187">
        <f>Elforbrug!Q297</f>
        <v>12473.333840992249</v>
      </c>
      <c r="R16" s="187">
        <f>Elforbrug!R297</f>
        <v>12458.9909618243</v>
      </c>
      <c r="S16" s="187">
        <f>Elforbrug!S297</f>
        <v>12444.578354239366</v>
      </c>
      <c r="T16" s="187">
        <f>Elforbrug!T297</f>
        <v>12430.096020250321</v>
      </c>
      <c r="U16" s="187">
        <f>Elforbrug!U297</f>
        <v>12415.543961855929</v>
      </c>
      <c r="V16" s="187">
        <f>Elforbrug!V297</f>
        <v>12460.458577219502</v>
      </c>
      <c r="W16" s="187">
        <f>Elforbrug!W297</f>
        <v>12505.439505236169</v>
      </c>
      <c r="X16" s="187">
        <f>Elforbrug!X297</f>
        <v>12550.486661821446</v>
      </c>
      <c r="Y16" s="187">
        <f>Elforbrug!Y297</f>
        <v>12595.599965459791</v>
      </c>
      <c r="Z16" s="187">
        <f>Elforbrug!Z297</f>
        <v>12640.779337107224</v>
      </c>
    </row>
    <row r="17" spans="2:27" s="12" customFormat="1" hidden="1" outlineLevel="1">
      <c r="B17" s="3" t="s">
        <v>245</v>
      </c>
      <c r="C17" s="3" t="s">
        <v>193</v>
      </c>
      <c r="D17" s="187">
        <f>Elforbrug!D298</f>
        <v>551.44153264291219</v>
      </c>
      <c r="E17" s="187">
        <f>Elforbrug!E298</f>
        <v>574.85228641256788</v>
      </c>
      <c r="F17" s="187">
        <f>Elforbrug!F298</f>
        <v>596.20197165416653</v>
      </c>
      <c r="G17" s="187">
        <f>Elforbrug!G298</f>
        <v>627.99528401223301</v>
      </c>
      <c r="H17" s="187">
        <f>Elforbrug!H298</f>
        <v>659.7276292788315</v>
      </c>
      <c r="I17" s="187">
        <f>Elforbrug!I298</f>
        <v>691.39900699391012</v>
      </c>
      <c r="J17" s="187">
        <f>Elforbrug!J298</f>
        <v>723.00941671955081</v>
      </c>
      <c r="K17" s="187">
        <f>Elforbrug!K298</f>
        <v>754.55885803865351</v>
      </c>
      <c r="L17" s="187">
        <f>Elforbrug!L298</f>
        <v>811.68647172748354</v>
      </c>
      <c r="M17" s="187">
        <f>Elforbrug!M298</f>
        <v>869.69785978310495</v>
      </c>
      <c r="N17" s="187">
        <f>Elforbrug!N298</f>
        <v>928.59308191635125</v>
      </c>
      <c r="O17" s="187">
        <f>Elforbrug!O298</f>
        <v>988.37219737455098</v>
      </c>
      <c r="P17" s="187">
        <f>Elforbrug!P298</f>
        <v>1049.0352649460083</v>
      </c>
      <c r="Q17" s="187">
        <f>Elforbrug!Q298</f>
        <v>1110.7790752439876</v>
      </c>
      <c r="R17" s="187">
        <f>Elforbrug!R298</f>
        <v>1173.7998516319367</v>
      </c>
      <c r="S17" s="187">
        <f>Elforbrug!S298</f>
        <v>1238.0975938188583</v>
      </c>
      <c r="T17" s="187">
        <f>Elforbrug!T298</f>
        <v>1303.6723015157925</v>
      </c>
      <c r="U17" s="187">
        <f>Elforbrug!U298</f>
        <v>1370.5239744358005</v>
      </c>
      <c r="V17" s="187">
        <f>Elforbrug!V298</f>
        <v>1397.5024261606702</v>
      </c>
      <c r="W17" s="187">
        <f>Elforbrug!W298</f>
        <v>1424.6215008155696</v>
      </c>
      <c r="X17" s="187">
        <f>Elforbrug!X298</f>
        <v>1451.8812683767821</v>
      </c>
      <c r="Y17" s="187">
        <f>Elforbrug!Y298</f>
        <v>1479.2817966826956</v>
      </c>
      <c r="Z17" s="187">
        <f>Elforbrug!Z298</f>
        <v>1506.823151514817</v>
      </c>
    </row>
    <row r="18" spans="2:27" s="12" customFormat="1" hidden="1" outlineLevel="1">
      <c r="B18" s="3" t="s">
        <v>354</v>
      </c>
      <c r="C18" s="3" t="s">
        <v>193</v>
      </c>
      <c r="D18" s="187">
        <f>Elforbrug!D299+Elforbrug!D300</f>
        <v>31.018754684271855</v>
      </c>
      <c r="E18" s="187">
        <f>Elforbrug!E299+Elforbrug!E300</f>
        <v>83.209303744805197</v>
      </c>
      <c r="F18" s="187">
        <f>Elforbrug!F299+Elforbrug!F300</f>
        <v>46.223200692512421</v>
      </c>
      <c r="G18" s="187">
        <f>Elforbrug!G299+Elforbrug!G300</f>
        <v>58.497312715561606</v>
      </c>
      <c r="H18" s="187">
        <f>Elforbrug!H299+Elforbrug!H300</f>
        <v>72.280582911161275</v>
      </c>
      <c r="I18" s="187">
        <f>Elforbrug!I299+Elforbrug!I300</f>
        <v>80.864784237619475</v>
      </c>
      <c r="J18" s="187">
        <f>Elforbrug!J299+Elforbrug!J300</f>
        <v>108.21627451492103</v>
      </c>
      <c r="K18" s="187">
        <f>Elforbrug!K299+Elforbrug!K300</f>
        <v>113.73528862911706</v>
      </c>
      <c r="L18" s="187">
        <f>Elforbrug!L299+Elforbrug!L300</f>
        <v>116.49781883928303</v>
      </c>
      <c r="M18" s="187">
        <f>Elforbrug!M299+Elforbrug!M300</f>
        <v>120.01254665642732</v>
      </c>
      <c r="N18" s="187">
        <f>Elforbrug!N299+Elforbrug!N300</f>
        <v>122.55399458312013</v>
      </c>
      <c r="O18" s="187">
        <f>Elforbrug!O299+Elforbrug!O300</f>
        <v>127.01055948575859</v>
      </c>
      <c r="P18" s="187">
        <f>Elforbrug!P299+Elforbrug!P300</f>
        <v>135.61325392544728</v>
      </c>
      <c r="Q18" s="187">
        <f>Elforbrug!Q299+Elforbrug!Q300</f>
        <v>137.28897797152445</v>
      </c>
      <c r="R18" s="187">
        <f>Elforbrug!R299+Elforbrug!R300</f>
        <v>141.07145737431389</v>
      </c>
      <c r="S18" s="187">
        <f>Elforbrug!S299+Elforbrug!S300</f>
        <v>166.80269819390134</v>
      </c>
      <c r="T18" s="187">
        <f>Elforbrug!T299+Elforbrug!T300</f>
        <v>170.39923860666406</v>
      </c>
      <c r="U18" s="187">
        <f>Elforbrug!U299+Elforbrug!U300</f>
        <v>169.22635431884854</v>
      </c>
      <c r="V18" s="187">
        <f>Elforbrug!V299+Elforbrug!V300</f>
        <v>314.54673008249938</v>
      </c>
      <c r="W18" s="187">
        <f>Elforbrug!W299+Elforbrug!W300</f>
        <v>646.39082001923259</v>
      </c>
      <c r="X18" s="187">
        <f>Elforbrug!X299+Elforbrug!X300</f>
        <v>689.69799083414671</v>
      </c>
      <c r="Y18" s="187">
        <f>Elforbrug!Y299+Elforbrug!Y300</f>
        <v>690.66683421860239</v>
      </c>
      <c r="Z18" s="187">
        <f>Elforbrug!Z299+Elforbrug!Z300</f>
        <v>686.16658521319914</v>
      </c>
    </row>
    <row r="19" spans="2:27" s="12" customFormat="1" hidden="1" outlineLevel="1">
      <c r="B19" s="3" t="s">
        <v>447</v>
      </c>
      <c r="C19" s="3" t="s">
        <v>193</v>
      </c>
      <c r="D19" s="187">
        <f>Elforbrug!D301</f>
        <v>121.9</v>
      </c>
      <c r="E19" s="187">
        <f>Elforbrug!E301</f>
        <v>124.02000000000001</v>
      </c>
      <c r="F19" s="187">
        <f>Elforbrug!F301</f>
        <v>121.9</v>
      </c>
      <c r="G19" s="187">
        <f>Elforbrug!G301</f>
        <v>126.14</v>
      </c>
      <c r="H19" s="187">
        <f>Elforbrug!H301</f>
        <v>132.5</v>
      </c>
      <c r="I19" s="187">
        <f>Elforbrug!I301</f>
        <v>142.04000000000002</v>
      </c>
      <c r="J19" s="187">
        <f>Elforbrug!J301</f>
        <v>153.70000000000002</v>
      </c>
      <c r="K19" s="187">
        <f>Elforbrug!K301</f>
        <v>168.54000000000002</v>
      </c>
      <c r="L19" s="187">
        <f>Elforbrug!L301</f>
        <v>190.8</v>
      </c>
      <c r="M19" s="187">
        <f>Elforbrug!M301</f>
        <v>218.36</v>
      </c>
      <c r="N19" s="187">
        <f>Elforbrug!N301</f>
        <v>251.22000000000003</v>
      </c>
      <c r="O19" s="187">
        <f>Elforbrug!O301</f>
        <v>289.38</v>
      </c>
      <c r="P19" s="187">
        <f>Elforbrug!P301</f>
        <v>339.20000000000005</v>
      </c>
      <c r="Q19" s="187">
        <f>Elforbrug!Q301</f>
        <v>403.86</v>
      </c>
      <c r="R19" s="187">
        <f>Elforbrug!R301</f>
        <v>488.66000000000008</v>
      </c>
      <c r="S19" s="187">
        <f>Elforbrug!S301</f>
        <v>594.66</v>
      </c>
      <c r="T19" s="187">
        <f>Elforbrug!T301</f>
        <v>722.92</v>
      </c>
      <c r="U19" s="187">
        <f>Elforbrug!U301</f>
        <v>872.38</v>
      </c>
      <c r="V19" s="187">
        <f>Elforbrug!V301</f>
        <v>1047.2800000000002</v>
      </c>
      <c r="W19" s="187">
        <f>Elforbrug!W301</f>
        <v>1248.68</v>
      </c>
      <c r="X19" s="187">
        <f>Elforbrug!X301</f>
        <v>1478.7</v>
      </c>
      <c r="Y19" s="187">
        <f>Elforbrug!Y301</f>
        <v>1741.5800000000002</v>
      </c>
      <c r="Z19" s="187">
        <f>Elforbrug!Z301</f>
        <v>2041.5600000000002</v>
      </c>
    </row>
    <row r="20" spans="2:27" s="12" customFormat="1" hidden="1" outlineLevel="1">
      <c r="B20" s="3" t="s">
        <v>451</v>
      </c>
      <c r="C20" s="3" t="s">
        <v>193</v>
      </c>
      <c r="D20" s="187">
        <f>Elforbrug!D302</f>
        <v>260.67927888000003</v>
      </c>
      <c r="E20" s="187">
        <f>Elforbrug!E302</f>
        <v>293.67055776000007</v>
      </c>
      <c r="F20" s="187">
        <f>Elforbrug!F302</f>
        <v>348.85815184</v>
      </c>
      <c r="G20" s="187">
        <f>Elforbrug!G302</f>
        <v>467.44708072000003</v>
      </c>
      <c r="H20" s="187">
        <f>Elforbrug!H302</f>
        <v>587.09600960000012</v>
      </c>
      <c r="I20" s="187">
        <f>Elforbrug!I302</f>
        <v>691.77365959999997</v>
      </c>
      <c r="J20" s="187">
        <f>Elforbrug!J302</f>
        <v>846.48180015999992</v>
      </c>
      <c r="K20" s="187">
        <f>Elforbrug!K302</f>
        <v>965.21362552000016</v>
      </c>
      <c r="L20" s="187">
        <f>Elforbrug!L302</f>
        <v>1026.4716360800001</v>
      </c>
      <c r="M20" s="187">
        <f>Elforbrug!M302</f>
        <v>1086.6696466399999</v>
      </c>
      <c r="N20" s="187">
        <f>Elforbrug!N302</f>
        <v>1147.9276572000001</v>
      </c>
      <c r="O20" s="187">
        <f>Elforbrug!O302</f>
        <v>1167.6351772</v>
      </c>
      <c r="P20" s="187">
        <f>Elforbrug!P302</f>
        <v>1186.2826972</v>
      </c>
      <c r="Q20" s="187">
        <f>Elforbrug!Q302</f>
        <v>1186.2826972</v>
      </c>
      <c r="R20" s="187">
        <f>Elforbrug!R302</f>
        <v>1186.2826972</v>
      </c>
      <c r="S20" s="187">
        <f>Elforbrug!S302</f>
        <v>1186.2826972</v>
      </c>
      <c r="T20" s="187">
        <f>Elforbrug!T302</f>
        <v>1186.2826972</v>
      </c>
      <c r="U20" s="187">
        <f>Elforbrug!U302</f>
        <v>1186.2826972</v>
      </c>
      <c r="V20" s="187">
        <f>Elforbrug!V302</f>
        <v>1186.2826972</v>
      </c>
      <c r="W20" s="187">
        <f>Elforbrug!W302</f>
        <v>1186.2826972</v>
      </c>
      <c r="X20" s="187">
        <f>Elforbrug!X302</f>
        <v>1186.2826972</v>
      </c>
      <c r="Y20" s="187">
        <f>Elforbrug!Y302</f>
        <v>1186.2826972</v>
      </c>
      <c r="Z20" s="187">
        <f>Elforbrug!Z302</f>
        <v>1186.2826972</v>
      </c>
    </row>
    <row r="21" spans="2:27" s="12" customFormat="1" hidden="1" outlineLevel="1">
      <c r="B21" s="3" t="s">
        <v>247</v>
      </c>
      <c r="C21" s="3" t="s">
        <v>193</v>
      </c>
      <c r="D21" s="187">
        <f>Elforbrug!D303</f>
        <v>0</v>
      </c>
      <c r="E21" s="187">
        <f>Elforbrug!E303</f>
        <v>0</v>
      </c>
      <c r="F21" s="187">
        <f>Elforbrug!F303</f>
        <v>0</v>
      </c>
      <c r="G21" s="187">
        <f>Elforbrug!G303</f>
        <v>0</v>
      </c>
      <c r="H21" s="187">
        <f>Elforbrug!H303</f>
        <v>0</v>
      </c>
      <c r="I21" s="187">
        <f>Elforbrug!I303</f>
        <v>0</v>
      </c>
      <c r="J21" s="187">
        <f>Elforbrug!J303</f>
        <v>0</v>
      </c>
      <c r="K21" s="187">
        <f>Elforbrug!K303</f>
        <v>0</v>
      </c>
      <c r="L21" s="187">
        <f>Elforbrug!L303</f>
        <v>0</v>
      </c>
      <c r="M21" s="187">
        <f>Elforbrug!M303</f>
        <v>0</v>
      </c>
      <c r="N21" s="187">
        <f>Elforbrug!N303</f>
        <v>0</v>
      </c>
      <c r="O21" s="187">
        <f>Elforbrug!O303</f>
        <v>0</v>
      </c>
      <c r="P21" s="187">
        <f>Elforbrug!P303</f>
        <v>0</v>
      </c>
      <c r="Q21" s="187">
        <f>Elforbrug!Q303</f>
        <v>0</v>
      </c>
      <c r="R21" s="187">
        <f>Elforbrug!R303</f>
        <v>0</v>
      </c>
      <c r="S21" s="187">
        <f>Elforbrug!S303</f>
        <v>0</v>
      </c>
      <c r="T21" s="187">
        <f>Elforbrug!T303</f>
        <v>0</v>
      </c>
      <c r="U21" s="187">
        <f>Elforbrug!U303</f>
        <v>0</v>
      </c>
      <c r="V21" s="187">
        <f>Elforbrug!V303</f>
        <v>0</v>
      </c>
      <c r="W21" s="187">
        <f>Elforbrug!W303</f>
        <v>0</v>
      </c>
      <c r="X21" s="187">
        <f>Elforbrug!X303</f>
        <v>0</v>
      </c>
      <c r="Y21" s="187">
        <f>Elforbrug!Y303</f>
        <v>0</v>
      </c>
      <c r="Z21" s="187">
        <f>Elforbrug!Z303</f>
        <v>0</v>
      </c>
    </row>
    <row r="22" spans="2:27" s="12" customFormat="1" hidden="1" outlineLevel="1">
      <c r="B22" s="3"/>
      <c r="C22" s="3"/>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row>
    <row r="23" spans="2:27" s="12" customFormat="1" collapsed="1">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row>
    <row r="24" spans="2:27" s="12" customFormat="1">
      <c r="B24" s="1" t="s">
        <v>291</v>
      </c>
      <c r="C24" s="1" t="s">
        <v>1</v>
      </c>
      <c r="D24" s="112" t="s">
        <v>243</v>
      </c>
      <c r="E24" s="133"/>
      <c r="F24" s="133"/>
      <c r="G24" s="133"/>
      <c r="H24" s="133"/>
      <c r="I24" s="133"/>
      <c r="J24" s="133"/>
      <c r="K24" s="133"/>
      <c r="L24" s="133"/>
      <c r="M24" s="133"/>
      <c r="N24" s="133"/>
      <c r="O24" s="133"/>
      <c r="P24" s="133"/>
      <c r="Q24" s="133"/>
      <c r="R24" s="133"/>
      <c r="S24" s="133"/>
      <c r="T24" s="133"/>
      <c r="U24" s="133"/>
      <c r="V24" s="133"/>
      <c r="W24" s="133"/>
      <c r="X24" s="133"/>
      <c r="Y24" s="133"/>
      <c r="Z24" s="133"/>
      <c r="AA24" s="133"/>
    </row>
    <row r="25" spans="2:27" s="12" customFormat="1">
      <c r="B25" s="12" t="s">
        <v>361</v>
      </c>
      <c r="C25" s="12" t="s">
        <v>189</v>
      </c>
      <c r="D25" s="386">
        <v>5560</v>
      </c>
      <c r="E25" s="133"/>
      <c r="F25" s="133"/>
      <c r="G25" s="133"/>
      <c r="H25" s="133"/>
      <c r="I25" s="133"/>
      <c r="J25" s="133"/>
      <c r="K25" s="133"/>
      <c r="L25" s="133"/>
      <c r="M25" s="133"/>
      <c r="N25" s="133"/>
      <c r="O25" s="133"/>
      <c r="P25" s="133"/>
      <c r="Q25" s="133"/>
      <c r="R25" s="133"/>
      <c r="S25" s="133"/>
      <c r="T25" s="133"/>
      <c r="U25" s="133"/>
      <c r="V25" s="133"/>
      <c r="W25" s="133"/>
      <c r="X25" s="133"/>
      <c r="Y25" s="133"/>
      <c r="Z25" s="133"/>
      <c r="AA25" s="133"/>
    </row>
    <row r="26" spans="2:27" s="12" customFormat="1">
      <c r="B26" s="12" t="s">
        <v>362</v>
      </c>
      <c r="C26" s="12" t="s">
        <v>189</v>
      </c>
      <c r="D26" s="386">
        <v>5327</v>
      </c>
      <c r="E26" s="133"/>
      <c r="F26" s="133"/>
      <c r="G26" s="133"/>
      <c r="H26" s="133"/>
      <c r="I26" s="133"/>
      <c r="J26" s="133"/>
      <c r="K26" s="133"/>
      <c r="L26" s="133"/>
      <c r="M26" s="133"/>
      <c r="N26" s="133"/>
      <c r="O26" s="133"/>
      <c r="P26" s="133"/>
      <c r="Q26" s="133"/>
      <c r="R26" s="133"/>
      <c r="S26" s="133"/>
      <c r="T26" s="133"/>
      <c r="U26" s="133"/>
      <c r="V26" s="133"/>
      <c r="W26" s="133"/>
      <c r="X26" s="133"/>
      <c r="Y26" s="133"/>
      <c r="Z26" s="133"/>
      <c r="AA26" s="133"/>
    </row>
    <row r="27" spans="2:27" s="12" customFormat="1">
      <c r="B27" s="12" t="s">
        <v>363</v>
      </c>
      <c r="C27" s="12" t="s">
        <v>189</v>
      </c>
      <c r="D27" s="386">
        <v>16911</v>
      </c>
      <c r="E27" s="133"/>
      <c r="F27" s="133"/>
      <c r="G27" s="133"/>
      <c r="H27" s="133"/>
      <c r="I27" s="133"/>
      <c r="J27" s="133"/>
      <c r="K27" s="133"/>
      <c r="L27" s="133"/>
      <c r="M27" s="133"/>
      <c r="N27" s="133"/>
      <c r="O27" s="133"/>
      <c r="P27" s="133"/>
      <c r="Q27" s="133"/>
      <c r="R27" s="133"/>
      <c r="S27" s="133"/>
      <c r="T27" s="133"/>
      <c r="U27" s="133"/>
      <c r="V27" s="133"/>
      <c r="W27" s="133"/>
      <c r="X27" s="133"/>
      <c r="Y27" s="133"/>
      <c r="Z27" s="133"/>
      <c r="AA27" s="133"/>
    </row>
    <row r="28" spans="2:27" s="12" customFormat="1">
      <c r="B28" s="12" t="s">
        <v>364</v>
      </c>
      <c r="C28" s="12" t="s">
        <v>189</v>
      </c>
      <c r="D28" s="386">
        <v>15862</v>
      </c>
      <c r="E28" s="133"/>
      <c r="F28" s="133"/>
      <c r="G28" s="133"/>
      <c r="H28" s="133"/>
      <c r="I28" s="133"/>
      <c r="J28" s="133"/>
      <c r="K28" s="133"/>
      <c r="L28" s="133"/>
      <c r="M28" s="133"/>
      <c r="N28" s="133"/>
      <c r="O28" s="133"/>
      <c r="P28" s="133"/>
      <c r="Q28" s="133"/>
      <c r="R28" s="133"/>
      <c r="S28" s="133"/>
      <c r="T28" s="133"/>
      <c r="U28" s="133"/>
      <c r="V28" s="133"/>
      <c r="W28" s="133"/>
      <c r="X28" s="133"/>
      <c r="Y28" s="133"/>
      <c r="Z28" s="133"/>
      <c r="AA28" s="133"/>
    </row>
    <row r="29" spans="2:27" s="12" customFormat="1">
      <c r="D29" s="386"/>
      <c r="E29" s="133"/>
      <c r="F29" s="133"/>
      <c r="G29" s="133"/>
      <c r="H29" s="133"/>
      <c r="I29" s="281"/>
      <c r="J29" s="281"/>
      <c r="K29" s="133"/>
      <c r="L29" s="133"/>
      <c r="M29" s="133"/>
      <c r="N29" s="133"/>
      <c r="O29" s="133"/>
      <c r="P29" s="133"/>
      <c r="Q29" s="133"/>
      <c r="R29" s="133"/>
      <c r="S29" s="133"/>
      <c r="T29" s="133"/>
      <c r="U29" s="133"/>
      <c r="V29" s="133"/>
      <c r="W29" s="133"/>
      <c r="X29" s="133"/>
      <c r="Y29" s="133"/>
      <c r="Z29" s="133"/>
      <c r="AA29" s="133"/>
    </row>
    <row r="30" spans="2:27" s="12" customFormat="1">
      <c r="B30" s="12" t="s">
        <v>357</v>
      </c>
      <c r="C30" s="12" t="s">
        <v>189</v>
      </c>
      <c r="D30" s="386">
        <v>2000</v>
      </c>
      <c r="E30" s="133"/>
      <c r="F30" s="133"/>
      <c r="G30" s="133"/>
      <c r="H30" s="133"/>
      <c r="I30" s="281"/>
      <c r="J30" s="281"/>
      <c r="K30" s="133"/>
      <c r="L30" s="133"/>
      <c r="M30" s="133"/>
      <c r="N30" s="133"/>
      <c r="O30" s="133"/>
      <c r="P30" s="133"/>
      <c r="Q30" s="133"/>
      <c r="R30" s="133"/>
      <c r="S30" s="133"/>
      <c r="T30" s="133"/>
      <c r="U30" s="133"/>
      <c r="V30" s="133"/>
      <c r="W30" s="133"/>
      <c r="X30" s="133"/>
      <c r="Y30" s="133"/>
      <c r="Z30" s="133"/>
      <c r="AA30" s="133"/>
    </row>
    <row r="31" spans="2:27" s="357" customFormat="1">
      <c r="B31" s="371" t="s">
        <v>512</v>
      </c>
      <c r="C31" s="371" t="s">
        <v>189</v>
      </c>
      <c r="D31" s="386">
        <v>7300</v>
      </c>
      <c r="E31" s="133"/>
      <c r="F31" s="133"/>
      <c r="G31" s="133"/>
      <c r="H31" s="133"/>
      <c r="K31" s="133"/>
      <c r="L31" s="133"/>
      <c r="M31" s="133"/>
      <c r="N31" s="133"/>
      <c r="O31" s="133"/>
      <c r="P31" s="133"/>
      <c r="Q31" s="133"/>
      <c r="R31" s="133"/>
      <c r="S31" s="133"/>
      <c r="T31" s="133"/>
      <c r="U31" s="133"/>
      <c r="V31" s="133"/>
      <c r="W31" s="133"/>
      <c r="X31" s="133"/>
      <c r="Y31" s="133"/>
      <c r="Z31" s="133"/>
      <c r="AA31" s="133"/>
    </row>
    <row r="32" spans="2:27" s="12" customFormat="1">
      <c r="B32" s="371" t="s">
        <v>513</v>
      </c>
      <c r="C32" s="371" t="s">
        <v>189</v>
      </c>
      <c r="D32" s="386">
        <v>9733.3333333333339</v>
      </c>
      <c r="E32" s="133"/>
      <c r="F32" s="133"/>
      <c r="G32" s="133"/>
      <c r="H32" s="133"/>
      <c r="I32" s="133"/>
      <c r="J32" s="133"/>
      <c r="K32" s="133"/>
      <c r="L32" s="133"/>
      <c r="M32" s="133"/>
      <c r="N32" s="133"/>
      <c r="O32" s="133"/>
      <c r="P32" s="133"/>
      <c r="Q32" s="133"/>
      <c r="R32" s="133"/>
      <c r="S32" s="133"/>
      <c r="T32" s="133"/>
      <c r="U32" s="133"/>
      <c r="V32" s="133"/>
      <c r="W32" s="133"/>
      <c r="X32" s="133"/>
      <c r="Y32" s="133"/>
      <c r="Z32" s="133"/>
      <c r="AA32" s="133"/>
    </row>
    <row r="33" spans="2:27" s="12" customFormat="1">
      <c r="D33" s="387"/>
      <c r="E33" s="133"/>
      <c r="F33" s="133"/>
      <c r="G33" s="133"/>
      <c r="H33" s="133"/>
      <c r="I33" s="133"/>
      <c r="J33" s="133"/>
      <c r="K33" s="133"/>
      <c r="L33" s="133"/>
      <c r="M33" s="133"/>
      <c r="N33" s="133"/>
      <c r="O33" s="133"/>
      <c r="P33" s="133"/>
      <c r="Q33" s="133"/>
      <c r="R33" s="133"/>
      <c r="S33" s="133"/>
      <c r="T33" s="133"/>
      <c r="U33" s="133"/>
      <c r="V33" s="133"/>
      <c r="W33" s="133"/>
      <c r="X33" s="133"/>
      <c r="Y33" s="133"/>
      <c r="Z33" s="133"/>
      <c r="AA33" s="133"/>
    </row>
    <row r="34" spans="2:27" s="12" customFormat="1">
      <c r="B34" s="12" t="s">
        <v>292</v>
      </c>
      <c r="C34" s="12" t="s">
        <v>293</v>
      </c>
      <c r="D34" s="387">
        <v>1.02</v>
      </c>
      <c r="E34" s="133"/>
      <c r="F34" s="133"/>
      <c r="G34" s="133"/>
      <c r="H34" s="133"/>
      <c r="I34" s="133"/>
      <c r="J34" s="133"/>
      <c r="K34" s="133"/>
      <c r="L34" s="133"/>
      <c r="M34" s="133"/>
      <c r="N34" s="133"/>
      <c r="O34" s="133"/>
      <c r="P34" s="133"/>
      <c r="Q34" s="133"/>
      <c r="R34" s="133"/>
      <c r="S34" s="133"/>
      <c r="T34" s="133"/>
      <c r="U34" s="133"/>
      <c r="V34" s="133"/>
      <c r="W34" s="133"/>
      <c r="X34" s="133"/>
      <c r="Y34" s="133"/>
      <c r="Z34" s="133"/>
      <c r="AA34" s="133"/>
    </row>
    <row r="35" spans="2:27" s="12" customFormat="1">
      <c r="D35" s="387"/>
      <c r="E35" s="133"/>
      <c r="F35" s="133"/>
      <c r="G35" s="133"/>
      <c r="H35" s="133"/>
      <c r="I35" s="133"/>
      <c r="J35" s="133"/>
      <c r="K35" s="133"/>
      <c r="L35" s="133"/>
      <c r="M35" s="133"/>
      <c r="N35" s="133"/>
      <c r="O35" s="133"/>
      <c r="P35" s="133"/>
      <c r="Q35" s="133"/>
      <c r="R35" s="133"/>
      <c r="S35" s="133"/>
      <c r="T35" s="133"/>
      <c r="U35" s="133"/>
      <c r="V35" s="133"/>
      <c r="W35" s="133"/>
      <c r="X35" s="133"/>
      <c r="Y35" s="133"/>
      <c r="Z35" s="133"/>
      <c r="AA35" s="133"/>
    </row>
    <row r="36" spans="2:27" s="12" customFormat="1">
      <c r="B36" s="12" t="s">
        <v>356</v>
      </c>
      <c r="C36" s="12" t="s">
        <v>196</v>
      </c>
      <c r="D36" s="388">
        <v>1</v>
      </c>
      <c r="E36" s="133"/>
      <c r="F36" s="133"/>
      <c r="G36" s="133"/>
      <c r="H36" s="133"/>
      <c r="I36" s="133"/>
      <c r="J36" s="133"/>
      <c r="K36" s="133"/>
      <c r="L36" s="133"/>
      <c r="M36" s="133"/>
      <c r="N36" s="133"/>
      <c r="O36" s="133"/>
      <c r="P36" s="133"/>
      <c r="Q36" s="133"/>
      <c r="R36" s="133"/>
      <c r="S36" s="133"/>
      <c r="T36" s="133"/>
      <c r="U36" s="133"/>
      <c r="V36" s="133"/>
      <c r="W36" s="133"/>
      <c r="X36" s="133"/>
      <c r="Y36" s="133"/>
      <c r="Z36" s="133"/>
      <c r="AA36" s="133"/>
    </row>
    <row r="37" spans="2:27" s="12" customFormat="1">
      <c r="B37" s="12" t="s">
        <v>360</v>
      </c>
      <c r="C37" s="12" t="s">
        <v>196</v>
      </c>
      <c r="D37" s="388">
        <v>0</v>
      </c>
      <c r="E37" s="133"/>
      <c r="F37" s="133"/>
      <c r="G37" s="133"/>
      <c r="H37" s="133"/>
      <c r="I37" s="133"/>
      <c r="J37" s="133"/>
      <c r="K37" s="133"/>
      <c r="L37" s="133"/>
      <c r="M37" s="133"/>
      <c r="N37" s="133"/>
      <c r="O37" s="133"/>
      <c r="P37" s="133"/>
      <c r="Q37" s="133"/>
      <c r="R37" s="133"/>
      <c r="S37" s="133"/>
      <c r="T37" s="133"/>
      <c r="U37" s="133"/>
      <c r="V37" s="133"/>
      <c r="W37" s="133"/>
      <c r="X37" s="133"/>
      <c r="Y37" s="133"/>
      <c r="Z37" s="133"/>
      <c r="AA37" s="133"/>
    </row>
    <row r="38" spans="2:27" s="12" customFormat="1">
      <c r="B38" s="12" t="s">
        <v>355</v>
      </c>
      <c r="C38" s="12" t="s">
        <v>196</v>
      </c>
      <c r="D38" s="388">
        <v>0.25</v>
      </c>
      <c r="E38" s="133"/>
      <c r="F38" s="133"/>
      <c r="G38" s="133"/>
      <c r="H38" s="133"/>
      <c r="I38" s="133"/>
      <c r="J38" s="133"/>
      <c r="K38" s="133"/>
      <c r="L38" s="133"/>
      <c r="M38" s="133"/>
      <c r="N38" s="133"/>
      <c r="O38" s="133"/>
      <c r="P38" s="133"/>
      <c r="Q38" s="133"/>
      <c r="R38" s="133"/>
      <c r="S38" s="133"/>
      <c r="T38" s="133"/>
      <c r="U38" s="133"/>
      <c r="V38" s="133"/>
      <c r="W38" s="133"/>
      <c r="X38" s="133"/>
      <c r="Y38" s="133"/>
      <c r="Z38" s="133"/>
      <c r="AA38" s="133"/>
    </row>
    <row r="39" spans="2:27">
      <c r="B39" s="2" t="s">
        <v>377</v>
      </c>
    </row>
    <row r="40" spans="2:27" s="12" customFormat="1">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row>
    <row r="41" spans="2:27" s="12" customFormat="1">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row>
    <row r="42" spans="2:27" s="63" customFormat="1">
      <c r="B42" s="63" t="s">
        <v>366</v>
      </c>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row>
    <row r="43" spans="2:27" s="12" customFormat="1">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row>
    <row r="44" spans="2:27">
      <c r="B44" s="1" t="s">
        <v>358</v>
      </c>
      <c r="C44" s="1" t="s">
        <v>1</v>
      </c>
      <c r="D44" s="112">
        <f t="shared" ref="D44:Z44" si="0">D$6</f>
        <v>2018</v>
      </c>
      <c r="E44" s="112">
        <f t="shared" si="0"/>
        <v>2019</v>
      </c>
      <c r="F44" s="112">
        <f t="shared" si="0"/>
        <v>2020</v>
      </c>
      <c r="G44" s="112">
        <f t="shared" si="0"/>
        <v>2021</v>
      </c>
      <c r="H44" s="112">
        <f t="shared" si="0"/>
        <v>2022</v>
      </c>
      <c r="I44" s="112">
        <f t="shared" si="0"/>
        <v>2023</v>
      </c>
      <c r="J44" s="112">
        <f t="shared" si="0"/>
        <v>2024</v>
      </c>
      <c r="K44" s="112">
        <f t="shared" si="0"/>
        <v>2025</v>
      </c>
      <c r="L44" s="112">
        <f t="shared" si="0"/>
        <v>2026</v>
      </c>
      <c r="M44" s="112">
        <f t="shared" si="0"/>
        <v>2027</v>
      </c>
      <c r="N44" s="112">
        <f t="shared" si="0"/>
        <v>2028</v>
      </c>
      <c r="O44" s="112">
        <f t="shared" si="0"/>
        <v>2029</v>
      </c>
      <c r="P44" s="112">
        <f t="shared" si="0"/>
        <v>2030</v>
      </c>
      <c r="Q44" s="112">
        <f t="shared" si="0"/>
        <v>2031</v>
      </c>
      <c r="R44" s="112">
        <f t="shared" si="0"/>
        <v>2032</v>
      </c>
      <c r="S44" s="112">
        <f t="shared" si="0"/>
        <v>2033</v>
      </c>
      <c r="T44" s="112">
        <f t="shared" si="0"/>
        <v>2034</v>
      </c>
      <c r="U44" s="112">
        <f t="shared" si="0"/>
        <v>2035</v>
      </c>
      <c r="V44" s="112">
        <f t="shared" si="0"/>
        <v>2036</v>
      </c>
      <c r="W44" s="112">
        <f t="shared" si="0"/>
        <v>2037</v>
      </c>
      <c r="X44" s="112">
        <f t="shared" si="0"/>
        <v>2038</v>
      </c>
      <c r="Y44" s="112">
        <f t="shared" si="0"/>
        <v>2039</v>
      </c>
      <c r="Z44" s="112">
        <f t="shared" si="0"/>
        <v>2040</v>
      </c>
    </row>
    <row r="45" spans="2:27">
      <c r="B45" s="1" t="s">
        <v>36</v>
      </c>
      <c r="C45" s="1"/>
      <c r="D45" s="1"/>
      <c r="E45" s="1"/>
      <c r="F45" s="1"/>
      <c r="G45" s="1"/>
      <c r="H45" s="1"/>
      <c r="I45" s="1"/>
      <c r="J45" s="1"/>
      <c r="K45" s="1"/>
      <c r="L45" s="1"/>
      <c r="M45" s="1"/>
      <c r="N45" s="1"/>
      <c r="O45" s="1"/>
      <c r="P45" s="1"/>
      <c r="Q45" s="1"/>
      <c r="R45" s="1"/>
      <c r="S45" s="1"/>
      <c r="T45" s="1"/>
      <c r="U45" s="1"/>
      <c r="V45" s="1"/>
      <c r="W45" s="1"/>
      <c r="X45" s="1"/>
      <c r="Y45" s="1"/>
      <c r="Z45" s="1"/>
    </row>
    <row r="46" spans="2:27" s="12" customFormat="1">
      <c r="B46" s="12" t="s">
        <v>353</v>
      </c>
      <c r="C46" t="s">
        <v>294</v>
      </c>
      <c r="D46" s="114">
        <f t="shared" ref="D46:Z46" si="1">1000*$D$34*D8/$D$25</f>
        <v>3479.3398072163</v>
      </c>
      <c r="E46" s="114">
        <f t="shared" si="1"/>
        <v>3445.5367653325516</v>
      </c>
      <c r="F46" s="114">
        <f t="shared" si="1"/>
        <v>3411.566824524908</v>
      </c>
      <c r="G46" s="114">
        <f t="shared" si="1"/>
        <v>3446.988159986729</v>
      </c>
      <c r="H46" s="114">
        <f t="shared" si="1"/>
        <v>3482.3747827643456</v>
      </c>
      <c r="I46" s="114">
        <f t="shared" si="1"/>
        <v>3517.7266743882578</v>
      </c>
      <c r="J46" s="114">
        <f t="shared" si="1"/>
        <v>3553.0438172775607</v>
      </c>
      <c r="K46" s="114">
        <f t="shared" si="1"/>
        <v>3588.3261946871071</v>
      </c>
      <c r="L46" s="114">
        <f t="shared" si="1"/>
        <v>3600.7742298324638</v>
      </c>
      <c r="M46" s="114">
        <f t="shared" si="1"/>
        <v>3613.237512301117</v>
      </c>
      <c r="N46" s="114">
        <f t="shared" si="1"/>
        <v>3625.7160382266693</v>
      </c>
      <c r="O46" s="114">
        <f t="shared" si="1"/>
        <v>3638.2098037727305</v>
      </c>
      <c r="P46" s="114">
        <f t="shared" si="1"/>
        <v>3650.7188051326216</v>
      </c>
      <c r="Q46" s="114">
        <f t="shared" si="1"/>
        <v>3661.264925558236</v>
      </c>
      <c r="R46" s="114">
        <f t="shared" si="1"/>
        <v>3671.8238686606996</v>
      </c>
      <c r="S46" s="114">
        <f t="shared" si="1"/>
        <v>3682.3956345393804</v>
      </c>
      <c r="T46" s="114">
        <f t="shared" si="1"/>
        <v>3692.9802232929587</v>
      </c>
      <c r="U46" s="114">
        <f t="shared" si="1"/>
        <v>3703.5776350194101</v>
      </c>
      <c r="V46" s="114">
        <f t="shared" si="1"/>
        <v>3722.9060544262297</v>
      </c>
      <c r="W46" s="114">
        <f t="shared" si="1"/>
        <v>3742.2243443488205</v>
      </c>
      <c r="X46" s="114">
        <f t="shared" si="1"/>
        <v>3761.5324707015302</v>
      </c>
      <c r="Y46" s="114">
        <f t="shared" si="1"/>
        <v>3780.8304004400989</v>
      </c>
      <c r="Z46" s="114">
        <f t="shared" si="1"/>
        <v>3800.1181015221605</v>
      </c>
    </row>
    <row r="47" spans="2:27">
      <c r="B47" t="s">
        <v>245</v>
      </c>
      <c r="C47" s="12" t="s">
        <v>294</v>
      </c>
      <c r="D47" s="114">
        <f t="shared" ref="D47:Z47" si="2">1000*$D$34*D9/$D$25*$D$36</f>
        <v>130.60245958637393</v>
      </c>
      <c r="E47" s="114">
        <f t="shared" si="2"/>
        <v>141.07928927103626</v>
      </c>
      <c r="F47" s="114">
        <f t="shared" si="2"/>
        <v>151.93774653294085</v>
      </c>
      <c r="G47" s="114">
        <f t="shared" si="2"/>
        <v>160.06858438661442</v>
      </c>
      <c r="H47" s="114">
        <f t="shared" si="2"/>
        <v>168.20999010237682</v>
      </c>
      <c r="I47" s="114">
        <f t="shared" si="2"/>
        <v>176.36199014429965</v>
      </c>
      <c r="J47" s="114">
        <f t="shared" si="2"/>
        <v>184.52460970324239</v>
      </c>
      <c r="K47" s="114">
        <f t="shared" si="2"/>
        <v>192.69787277251092</v>
      </c>
      <c r="L47" s="114">
        <f t="shared" si="2"/>
        <v>204.56594208219397</v>
      </c>
      <c r="M47" s="114">
        <f t="shared" si="2"/>
        <v>216.26926914218964</v>
      </c>
      <c r="N47" s="114">
        <f t="shared" si="2"/>
        <v>227.80784920331016</v>
      </c>
      <c r="O47" s="114">
        <f t="shared" si="2"/>
        <v>239.18167755323446</v>
      </c>
      <c r="P47" s="114">
        <f t="shared" si="2"/>
        <v>250.39074951614933</v>
      </c>
      <c r="Q47" s="114">
        <f t="shared" si="2"/>
        <v>259.03496051906109</v>
      </c>
      <c r="R47" s="114">
        <f t="shared" si="2"/>
        <v>267.44278820578813</v>
      </c>
      <c r="S47" s="114">
        <f t="shared" si="2"/>
        <v>275.61423215547302</v>
      </c>
      <c r="T47" s="114">
        <f t="shared" si="2"/>
        <v>283.54929195020435</v>
      </c>
      <c r="U47" s="114">
        <f t="shared" si="2"/>
        <v>291.24796717499049</v>
      </c>
      <c r="V47" s="114">
        <f t="shared" si="2"/>
        <v>295.61965812460141</v>
      </c>
      <c r="W47" s="114">
        <f t="shared" si="2"/>
        <v>299.96315741425377</v>
      </c>
      <c r="X47" s="114">
        <f t="shared" si="2"/>
        <v>304.27850174220112</v>
      </c>
      <c r="Y47" s="114">
        <f t="shared" si="2"/>
        <v>308.56572668550029</v>
      </c>
      <c r="Z47" s="114">
        <f t="shared" si="2"/>
        <v>312.82486674250322</v>
      </c>
    </row>
    <row r="48" spans="2:27">
      <c r="B48" t="s">
        <v>354</v>
      </c>
      <c r="C48" s="12" t="s">
        <v>294</v>
      </c>
      <c r="D48" s="114">
        <f t="shared" ref="D48:Z48" si="3">1000*$D$34*D10/$D$25*$D$37</f>
        <v>0</v>
      </c>
      <c r="E48" s="114">
        <f t="shared" si="3"/>
        <v>0</v>
      </c>
      <c r="F48" s="114">
        <f t="shared" si="3"/>
        <v>0</v>
      </c>
      <c r="G48" s="114">
        <f t="shared" si="3"/>
        <v>0</v>
      </c>
      <c r="H48" s="114">
        <f t="shared" si="3"/>
        <v>0</v>
      </c>
      <c r="I48" s="114">
        <f t="shared" si="3"/>
        <v>0</v>
      </c>
      <c r="J48" s="114">
        <f t="shared" si="3"/>
        <v>0</v>
      </c>
      <c r="K48" s="114">
        <f t="shared" si="3"/>
        <v>0</v>
      </c>
      <c r="L48" s="114">
        <f t="shared" si="3"/>
        <v>0</v>
      </c>
      <c r="M48" s="114">
        <f t="shared" si="3"/>
        <v>0</v>
      </c>
      <c r="N48" s="114">
        <f t="shared" si="3"/>
        <v>0</v>
      </c>
      <c r="O48" s="114">
        <f t="shared" si="3"/>
        <v>0</v>
      </c>
      <c r="P48" s="114">
        <f t="shared" si="3"/>
        <v>0</v>
      </c>
      <c r="Q48" s="114">
        <f t="shared" si="3"/>
        <v>0</v>
      </c>
      <c r="R48" s="114">
        <f t="shared" si="3"/>
        <v>0</v>
      </c>
      <c r="S48" s="114">
        <f t="shared" si="3"/>
        <v>0</v>
      </c>
      <c r="T48" s="114">
        <f t="shared" si="3"/>
        <v>0</v>
      </c>
      <c r="U48" s="114">
        <f t="shared" si="3"/>
        <v>0</v>
      </c>
      <c r="V48" s="114">
        <f t="shared" si="3"/>
        <v>0</v>
      </c>
      <c r="W48" s="114">
        <f t="shared" si="3"/>
        <v>0</v>
      </c>
      <c r="X48" s="114">
        <f t="shared" si="3"/>
        <v>0</v>
      </c>
      <c r="Y48" s="114">
        <f t="shared" si="3"/>
        <v>0</v>
      </c>
      <c r="Z48" s="114">
        <f t="shared" si="3"/>
        <v>0</v>
      </c>
    </row>
    <row r="49" spans="2:26">
      <c r="B49" s="281" t="s">
        <v>447</v>
      </c>
      <c r="C49" s="12" t="s">
        <v>294</v>
      </c>
      <c r="D49" s="114">
        <f t="shared" ref="D49:Z49" si="4">1000*$D$34*D11/$D$25*$D$38</f>
        <v>0.73610611510791368</v>
      </c>
      <c r="E49" s="114">
        <f t="shared" si="4"/>
        <v>0.9814748201438851</v>
      </c>
      <c r="F49" s="114">
        <f t="shared" si="4"/>
        <v>1.1286960431654678</v>
      </c>
      <c r="G49" s="114">
        <f t="shared" si="4"/>
        <v>1.4722122302158274</v>
      </c>
      <c r="H49" s="114">
        <f t="shared" si="4"/>
        <v>1.8157284172661872</v>
      </c>
      <c r="I49" s="114">
        <f t="shared" si="4"/>
        <v>2.4046133093525182</v>
      </c>
      <c r="J49" s="114">
        <f t="shared" si="4"/>
        <v>3.0916456834532373</v>
      </c>
      <c r="K49" s="114">
        <f t="shared" si="4"/>
        <v>4.0240467625899274</v>
      </c>
      <c r="L49" s="114">
        <f t="shared" si="4"/>
        <v>5.4471852517985617</v>
      </c>
      <c r="M49" s="114">
        <f t="shared" si="4"/>
        <v>7.4101348920863304</v>
      </c>
      <c r="N49" s="114">
        <f t="shared" si="4"/>
        <v>9.9128956834532378</v>
      </c>
      <c r="O49" s="114">
        <f t="shared" si="4"/>
        <v>12.955467625899281</v>
      </c>
      <c r="P49" s="114">
        <f t="shared" si="4"/>
        <v>16.145260791366908</v>
      </c>
      <c r="Q49" s="114">
        <f t="shared" si="4"/>
        <v>20.316528776978419</v>
      </c>
      <c r="R49" s="114">
        <f t="shared" si="4"/>
        <v>25.763714028776977</v>
      </c>
      <c r="S49" s="114">
        <f t="shared" si="4"/>
        <v>32.48681654676259</v>
      </c>
      <c r="T49" s="114">
        <f t="shared" si="4"/>
        <v>40.68213129496403</v>
      </c>
      <c r="U49" s="114">
        <f t="shared" si="4"/>
        <v>50.153363309352521</v>
      </c>
      <c r="V49" s="114">
        <f t="shared" si="4"/>
        <v>61.145881294964035</v>
      </c>
      <c r="W49" s="114">
        <f t="shared" si="4"/>
        <v>73.90505395683455</v>
      </c>
      <c r="X49" s="114">
        <f t="shared" si="4"/>
        <v>88.381807553956833</v>
      </c>
      <c r="Y49" s="114">
        <f t="shared" si="4"/>
        <v>105.01780575539568</v>
      </c>
      <c r="Z49" s="114">
        <f t="shared" si="4"/>
        <v>123.91119604316546</v>
      </c>
    </row>
    <row r="50" spans="2:26">
      <c r="B50" s="281" t="s">
        <v>451</v>
      </c>
      <c r="C50" s="12" t="s">
        <v>294</v>
      </c>
      <c r="D50" s="114">
        <f t="shared" ref="D50:Z50" si="5">1000*D12/$D$30</f>
        <v>53.136407580000004</v>
      </c>
      <c r="E50" s="114">
        <f t="shared" si="5"/>
        <v>59.192815160000016</v>
      </c>
      <c r="F50" s="114">
        <f t="shared" si="5"/>
        <v>69.763967899999997</v>
      </c>
      <c r="G50" s="114">
        <f t="shared" si="5"/>
        <v>99.289002200000013</v>
      </c>
      <c r="H50" s="114">
        <f t="shared" si="5"/>
        <v>141.42650742000001</v>
      </c>
      <c r="I50" s="114">
        <f t="shared" si="5"/>
        <v>185.59464366000003</v>
      </c>
      <c r="J50" s="114">
        <f t="shared" si="5"/>
        <v>229.76277989999997</v>
      </c>
      <c r="K50" s="114">
        <f t="shared" si="5"/>
        <v>271.29006198000008</v>
      </c>
      <c r="L50" s="114">
        <f t="shared" si="5"/>
        <v>298.87275310000001</v>
      </c>
      <c r="M50" s="114">
        <f t="shared" si="5"/>
        <v>310.63297330000006</v>
      </c>
      <c r="N50" s="114">
        <f t="shared" si="5"/>
        <v>314.30615490000008</v>
      </c>
      <c r="O50" s="114">
        <f t="shared" si="5"/>
        <v>317.97933649999999</v>
      </c>
      <c r="P50" s="114">
        <f t="shared" si="5"/>
        <v>319.77862709999994</v>
      </c>
      <c r="Q50" s="114">
        <f t="shared" si="5"/>
        <v>319.77862709999994</v>
      </c>
      <c r="R50" s="114">
        <f t="shared" si="5"/>
        <v>319.77862709999994</v>
      </c>
      <c r="S50" s="114">
        <f t="shared" si="5"/>
        <v>319.77862709999994</v>
      </c>
      <c r="T50" s="114">
        <f t="shared" si="5"/>
        <v>319.77862709999994</v>
      </c>
      <c r="U50" s="114">
        <f t="shared" si="5"/>
        <v>319.77862709999994</v>
      </c>
      <c r="V50" s="114">
        <f t="shared" si="5"/>
        <v>319.77862709999994</v>
      </c>
      <c r="W50" s="114">
        <f t="shared" si="5"/>
        <v>319.77862709999994</v>
      </c>
      <c r="X50" s="114">
        <f t="shared" si="5"/>
        <v>319.77862709999994</v>
      </c>
      <c r="Y50" s="114">
        <f t="shared" si="5"/>
        <v>319.77862709999994</v>
      </c>
      <c r="Z50" s="114">
        <f t="shared" si="5"/>
        <v>319.77862709999994</v>
      </c>
    </row>
    <row r="51" spans="2:26" s="12" customFormat="1">
      <c r="B51" s="12" t="s">
        <v>247</v>
      </c>
      <c r="C51" s="12" t="s">
        <v>294</v>
      </c>
      <c r="D51" s="114">
        <f>1000*D13/$D$31</f>
        <v>0</v>
      </c>
      <c r="E51" s="372">
        <f t="shared" ref="E51:Z51" si="6">1000*E13/$D$31</f>
        <v>32.223062870508059</v>
      </c>
      <c r="F51" s="372">
        <f t="shared" si="6"/>
        <v>128.89225148203215</v>
      </c>
      <c r="G51" s="372">
        <f t="shared" si="6"/>
        <v>257.78450296406402</v>
      </c>
      <c r="H51" s="372">
        <f t="shared" si="6"/>
        <v>383.45444815904489</v>
      </c>
      <c r="I51" s="372">
        <f t="shared" si="6"/>
        <v>499.45747449287353</v>
      </c>
      <c r="J51" s="372">
        <f t="shared" si="6"/>
        <v>602.57127567849909</v>
      </c>
      <c r="K51" s="372">
        <f t="shared" si="6"/>
        <v>692.79585171592169</v>
      </c>
      <c r="L51" s="372">
        <f t="shared" si="6"/>
        <v>770.13120260514063</v>
      </c>
      <c r="M51" s="372">
        <f t="shared" si="6"/>
        <v>837.79963463320723</v>
      </c>
      <c r="N51" s="372">
        <f t="shared" si="6"/>
        <v>902.24576037422321</v>
      </c>
      <c r="O51" s="372">
        <f t="shared" si="6"/>
        <v>966.69188611523907</v>
      </c>
      <c r="P51" s="372">
        <f t="shared" si="6"/>
        <v>1031.1380118562547</v>
      </c>
      <c r="Q51" s="372">
        <f t="shared" si="6"/>
        <v>1095.5841375972707</v>
      </c>
      <c r="R51" s="372">
        <f t="shared" si="6"/>
        <v>1160.0302633382862</v>
      </c>
      <c r="S51" s="372">
        <f t="shared" si="6"/>
        <v>1224.4763890793022</v>
      </c>
      <c r="T51" s="372">
        <f t="shared" si="6"/>
        <v>1288.9225148203184</v>
      </c>
      <c r="U51" s="372">
        <f t="shared" si="6"/>
        <v>1353.3686405613339</v>
      </c>
      <c r="V51" s="372">
        <f t="shared" si="6"/>
        <v>1417.8147663023497</v>
      </c>
      <c r="W51" s="372">
        <f t="shared" si="6"/>
        <v>1482.2608920433654</v>
      </c>
      <c r="X51" s="372">
        <f t="shared" si="6"/>
        <v>1546.6630136986305</v>
      </c>
      <c r="Y51" s="372">
        <f t="shared" si="6"/>
        <v>1611.1561643835616</v>
      </c>
      <c r="Z51" s="372">
        <f t="shared" si="6"/>
        <v>1675.6493150684935</v>
      </c>
    </row>
    <row r="52" spans="2:26" s="12" customFormat="1">
      <c r="B52" s="79" t="str">
        <f>"I alt, "&amp;B45</f>
        <v>I alt, Vestdanmark (DK1)</v>
      </c>
      <c r="C52" s="79" t="s">
        <v>294</v>
      </c>
      <c r="D52" s="80">
        <f>SUM(D46:D51)</f>
        <v>3663.8147804977816</v>
      </c>
      <c r="E52" s="80">
        <f>SUM(E46:E51)</f>
        <v>3679.0134074542398</v>
      </c>
      <c r="F52" s="80">
        <f t="shared" ref="F52:Z52" si="7">SUM(F46:F51)</f>
        <v>3763.2894864830459</v>
      </c>
      <c r="G52" s="80">
        <f t="shared" si="7"/>
        <v>3965.6024617676235</v>
      </c>
      <c r="H52" s="80">
        <f t="shared" si="7"/>
        <v>4177.2814568630329</v>
      </c>
      <c r="I52" s="80">
        <f t="shared" si="7"/>
        <v>4381.5453959947836</v>
      </c>
      <c r="J52" s="80">
        <f t="shared" si="7"/>
        <v>4572.9941282427553</v>
      </c>
      <c r="K52" s="80">
        <f t="shared" si="7"/>
        <v>4749.1340279181295</v>
      </c>
      <c r="L52" s="80">
        <f t="shared" si="7"/>
        <v>4879.7913128715973</v>
      </c>
      <c r="M52" s="80">
        <f t="shared" si="7"/>
        <v>4985.3495242686004</v>
      </c>
      <c r="N52" s="80">
        <f t="shared" si="7"/>
        <v>5079.9886983876559</v>
      </c>
      <c r="O52" s="80">
        <f t="shared" si="7"/>
        <v>5175.0181715671033</v>
      </c>
      <c r="P52" s="80">
        <f t="shared" si="7"/>
        <v>5268.1714543963926</v>
      </c>
      <c r="Q52" s="80">
        <f t="shared" si="7"/>
        <v>5355.9791795515457</v>
      </c>
      <c r="R52" s="80">
        <f t="shared" si="7"/>
        <v>5444.8392613335509</v>
      </c>
      <c r="S52" s="80">
        <f t="shared" si="7"/>
        <v>5534.7516994209172</v>
      </c>
      <c r="T52" s="80">
        <f t="shared" si="7"/>
        <v>5625.9127884584459</v>
      </c>
      <c r="U52" s="80">
        <f t="shared" si="7"/>
        <v>5718.1262331650869</v>
      </c>
      <c r="V52" s="80">
        <f t="shared" si="7"/>
        <v>5817.2649872481452</v>
      </c>
      <c r="W52" s="80">
        <f t="shared" si="7"/>
        <v>5918.1320748632734</v>
      </c>
      <c r="X52" s="80">
        <f t="shared" si="7"/>
        <v>6020.6344207963184</v>
      </c>
      <c r="Y52" s="80">
        <f t="shared" si="7"/>
        <v>6125.3487243645559</v>
      </c>
      <c r="Z52" s="80">
        <f t="shared" si="7"/>
        <v>6232.282106476323</v>
      </c>
    </row>
    <row r="53" spans="2:26" s="12" customFormat="1">
      <c r="D53" s="114"/>
      <c r="E53" s="114"/>
      <c r="F53" s="114"/>
      <c r="G53" s="114"/>
      <c r="H53" s="114"/>
      <c r="I53" s="114"/>
      <c r="J53" s="114"/>
      <c r="K53" s="114"/>
      <c r="L53" s="114"/>
      <c r="M53" s="114"/>
      <c r="N53" s="114"/>
      <c r="O53" s="114"/>
      <c r="P53" s="114"/>
      <c r="Q53" s="114"/>
      <c r="R53" s="114"/>
      <c r="S53" s="114"/>
      <c r="T53" s="114"/>
      <c r="U53" s="114"/>
      <c r="V53" s="114"/>
      <c r="W53" s="114"/>
      <c r="X53" s="114"/>
      <c r="Y53" s="114"/>
      <c r="Z53" s="114"/>
    </row>
    <row r="54" spans="2:26">
      <c r="B54" s="1" t="s">
        <v>39</v>
      </c>
      <c r="C54" s="1"/>
      <c r="D54" s="115"/>
      <c r="E54" s="115"/>
      <c r="F54" s="115"/>
      <c r="G54" s="115"/>
      <c r="H54" s="115"/>
      <c r="I54" s="115"/>
      <c r="J54" s="115"/>
      <c r="K54" s="115"/>
      <c r="L54" s="115"/>
      <c r="M54" s="115"/>
      <c r="N54" s="115"/>
      <c r="O54" s="115"/>
      <c r="P54" s="115"/>
      <c r="Q54" s="115"/>
      <c r="R54" s="115"/>
      <c r="S54" s="115"/>
      <c r="T54" s="115"/>
      <c r="U54" s="115"/>
      <c r="V54" s="115"/>
      <c r="W54" s="115"/>
      <c r="X54" s="115"/>
      <c r="Y54" s="115"/>
      <c r="Z54" s="115"/>
    </row>
    <row r="55" spans="2:26">
      <c r="B55" s="12" t="s">
        <v>353</v>
      </c>
      <c r="C55" t="s">
        <v>294</v>
      </c>
      <c r="D55" s="114">
        <f t="shared" ref="D55:Z55" si="8">1000*$D$34*D16/$D$26</f>
        <v>2309.9555880164462</v>
      </c>
      <c r="E55" s="114">
        <f t="shared" si="8"/>
        <v>2281.2226560002991</v>
      </c>
      <c r="F55" s="114">
        <f t="shared" si="8"/>
        <v>2252.6623458067038</v>
      </c>
      <c r="G55" s="114">
        <f t="shared" si="8"/>
        <v>2276.5631606371994</v>
      </c>
      <c r="H55" s="114">
        <f t="shared" si="8"/>
        <v>2300.500614667269</v>
      </c>
      <c r="I55" s="114">
        <f t="shared" si="8"/>
        <v>2324.4746997187317</v>
      </c>
      <c r="J55" s="114">
        <f t="shared" si="8"/>
        <v>2348.4854080068726</v>
      </c>
      <c r="K55" s="114">
        <f t="shared" si="8"/>
        <v>2372.5327321170412</v>
      </c>
      <c r="L55" s="114">
        <f t="shared" si="8"/>
        <v>2376.274337584</v>
      </c>
      <c r="M55" s="114">
        <f t="shared" si="8"/>
        <v>2380.0012957427161</v>
      </c>
      <c r="N55" s="114">
        <f t="shared" si="8"/>
        <v>2383.7136040683126</v>
      </c>
      <c r="O55" s="114">
        <f t="shared" si="8"/>
        <v>2387.4112600555063</v>
      </c>
      <c r="P55" s="114">
        <f t="shared" si="8"/>
        <v>2391.0942612184181</v>
      </c>
      <c r="Q55" s="114">
        <f t="shared" si="8"/>
        <v>2388.3612761051422</v>
      </c>
      <c r="R55" s="114">
        <f t="shared" si="8"/>
        <v>2385.6149391891845</v>
      </c>
      <c r="S55" s="114">
        <f t="shared" si="8"/>
        <v>2382.8552508586731</v>
      </c>
      <c r="T55" s="114">
        <f t="shared" si="8"/>
        <v>2380.0822114990292</v>
      </c>
      <c r="U55" s="114">
        <f t="shared" si="8"/>
        <v>2377.295821492969</v>
      </c>
      <c r="V55" s="114">
        <f t="shared" si="8"/>
        <v>2385.8959543390074</v>
      </c>
      <c r="W55" s="114">
        <f t="shared" si="8"/>
        <v>2394.5087845580802</v>
      </c>
      <c r="X55" s="114">
        <f t="shared" si="8"/>
        <v>2403.1342960499105</v>
      </c>
      <c r="Y55" s="114">
        <f t="shared" si="8"/>
        <v>2411.7724732061174</v>
      </c>
      <c r="Z55" s="114">
        <f t="shared" si="8"/>
        <v>2420.4233008915653</v>
      </c>
    </row>
    <row r="56" spans="2:26" s="12" customFormat="1">
      <c r="B56" s="12" t="s">
        <v>245</v>
      </c>
      <c r="C56" s="12" t="s">
        <v>294</v>
      </c>
      <c r="D56" s="114">
        <f t="shared" ref="D56:Z56" si="9">1000*$D$34*D17/$D$26*$D$36</f>
        <v>105.58857955617992</v>
      </c>
      <c r="E56" s="114">
        <f t="shared" si="9"/>
        <v>110.07120933749189</v>
      </c>
      <c r="F56" s="114">
        <f t="shared" si="9"/>
        <v>114.15919111831234</v>
      </c>
      <c r="G56" s="114">
        <f t="shared" si="9"/>
        <v>120.24689125069978</v>
      </c>
      <c r="H56" s="114">
        <f t="shared" si="9"/>
        <v>126.32291756418398</v>
      </c>
      <c r="I56" s="114">
        <f t="shared" si="9"/>
        <v>132.38726997067548</v>
      </c>
      <c r="J56" s="114">
        <f t="shared" si="9"/>
        <v>138.43994838632284</v>
      </c>
      <c r="K56" s="114">
        <f t="shared" si="9"/>
        <v>144.48095273126086</v>
      </c>
      <c r="L56" s="114">
        <f t="shared" si="9"/>
        <v>155.4195984910894</v>
      </c>
      <c r="M56" s="114">
        <f t="shared" si="9"/>
        <v>166.52746705064146</v>
      </c>
      <c r="N56" s="114">
        <f t="shared" si="9"/>
        <v>177.80456984319096</v>
      </c>
      <c r="O56" s="114">
        <f t="shared" si="9"/>
        <v>189.25091821326112</v>
      </c>
      <c r="P56" s="114">
        <f t="shared" si="9"/>
        <v>200.86652341748234</v>
      </c>
      <c r="Q56" s="114">
        <f t="shared" si="9"/>
        <v>212.68906640677068</v>
      </c>
      <c r="R56" s="114">
        <f t="shared" si="9"/>
        <v>224.7561195165338</v>
      </c>
      <c r="S56" s="114">
        <f t="shared" si="9"/>
        <v>237.06768269105228</v>
      </c>
      <c r="T56" s="114">
        <f t="shared" si="9"/>
        <v>249.62375587499685</v>
      </c>
      <c r="U56" s="114">
        <f t="shared" si="9"/>
        <v>262.42433901342525</v>
      </c>
      <c r="V56" s="114">
        <f t="shared" si="9"/>
        <v>267.59010224964965</v>
      </c>
      <c r="W56" s="114">
        <f t="shared" si="9"/>
        <v>272.78279159599794</v>
      </c>
      <c r="X56" s="114">
        <f t="shared" si="9"/>
        <v>278.00242045134559</v>
      </c>
      <c r="Y56" s="114">
        <f t="shared" si="9"/>
        <v>283.24900180520922</v>
      </c>
      <c r="Z56" s="114">
        <f t="shared" si="9"/>
        <v>288.52254825325952</v>
      </c>
    </row>
    <row r="57" spans="2:26" s="12" customFormat="1">
      <c r="B57" s="12" t="s">
        <v>354</v>
      </c>
      <c r="C57" s="12" t="s">
        <v>294</v>
      </c>
      <c r="D57" s="114">
        <f t="shared" ref="D57:Z57" si="10">1000*$D$34*D18/$D$26*$D$37</f>
        <v>0</v>
      </c>
      <c r="E57" s="114">
        <f t="shared" si="10"/>
        <v>0</v>
      </c>
      <c r="F57" s="114">
        <f t="shared" si="10"/>
        <v>0</v>
      </c>
      <c r="G57" s="114">
        <f t="shared" si="10"/>
        <v>0</v>
      </c>
      <c r="H57" s="114">
        <f t="shared" si="10"/>
        <v>0</v>
      </c>
      <c r="I57" s="114">
        <f t="shared" si="10"/>
        <v>0</v>
      </c>
      <c r="J57" s="114">
        <f t="shared" si="10"/>
        <v>0</v>
      </c>
      <c r="K57" s="114">
        <f t="shared" si="10"/>
        <v>0</v>
      </c>
      <c r="L57" s="114">
        <f t="shared" si="10"/>
        <v>0</v>
      </c>
      <c r="M57" s="114">
        <f t="shared" si="10"/>
        <v>0</v>
      </c>
      <c r="N57" s="114">
        <f t="shared" si="10"/>
        <v>0</v>
      </c>
      <c r="O57" s="114">
        <f t="shared" si="10"/>
        <v>0</v>
      </c>
      <c r="P57" s="114">
        <f t="shared" si="10"/>
        <v>0</v>
      </c>
      <c r="Q57" s="114">
        <f t="shared" si="10"/>
        <v>0</v>
      </c>
      <c r="R57" s="114">
        <f t="shared" si="10"/>
        <v>0</v>
      </c>
      <c r="S57" s="114">
        <f t="shared" si="10"/>
        <v>0</v>
      </c>
      <c r="T57" s="114">
        <f t="shared" si="10"/>
        <v>0</v>
      </c>
      <c r="U57" s="114">
        <f t="shared" si="10"/>
        <v>0</v>
      </c>
      <c r="V57" s="114">
        <f t="shared" si="10"/>
        <v>0</v>
      </c>
      <c r="W57" s="114">
        <f t="shared" si="10"/>
        <v>0</v>
      </c>
      <c r="X57" s="114">
        <f t="shared" si="10"/>
        <v>0</v>
      </c>
      <c r="Y57" s="114">
        <f t="shared" si="10"/>
        <v>0</v>
      </c>
      <c r="Z57" s="114">
        <f t="shared" si="10"/>
        <v>0</v>
      </c>
    </row>
    <row r="58" spans="2:26" s="12" customFormat="1">
      <c r="B58" s="281" t="s">
        <v>447</v>
      </c>
      <c r="C58" s="12" t="s">
        <v>294</v>
      </c>
      <c r="D58" s="114">
        <f t="shared" ref="D58:Z58" si="11">1000*$D$34*D19/$D$26*$D$38</f>
        <v>5.8352731368500095</v>
      </c>
      <c r="E58" s="114">
        <f t="shared" si="11"/>
        <v>5.9367561479256619</v>
      </c>
      <c r="F58" s="114">
        <f t="shared" si="11"/>
        <v>5.8352731368500095</v>
      </c>
      <c r="G58" s="114">
        <f t="shared" si="11"/>
        <v>6.0382391590013142</v>
      </c>
      <c r="H58" s="114">
        <f t="shared" si="11"/>
        <v>6.3426881922282714</v>
      </c>
      <c r="I58" s="114">
        <f t="shared" si="11"/>
        <v>6.7993617420687071</v>
      </c>
      <c r="J58" s="114">
        <f t="shared" si="11"/>
        <v>7.3575183029847961</v>
      </c>
      <c r="K58" s="114">
        <f t="shared" si="11"/>
        <v>8.067899380514362</v>
      </c>
      <c r="L58" s="114">
        <f t="shared" si="11"/>
        <v>9.1334709968087111</v>
      </c>
      <c r="M58" s="114">
        <f t="shared" si="11"/>
        <v>10.452750140792192</v>
      </c>
      <c r="N58" s="114">
        <f t="shared" si="11"/>
        <v>12.025736812464803</v>
      </c>
      <c r="O58" s="114">
        <f t="shared" si="11"/>
        <v>13.852431011826543</v>
      </c>
      <c r="P58" s="114">
        <f t="shared" si="11"/>
        <v>16.237281772104378</v>
      </c>
      <c r="Q58" s="114">
        <f t="shared" si="11"/>
        <v>19.332513609911771</v>
      </c>
      <c r="R58" s="114">
        <f t="shared" si="11"/>
        <v>23.391834052937867</v>
      </c>
      <c r="S58" s="114">
        <f t="shared" si="11"/>
        <v>28.465984606720479</v>
      </c>
      <c r="T58" s="114">
        <f t="shared" si="11"/>
        <v>34.60570677679744</v>
      </c>
      <c r="U58" s="114">
        <f t="shared" si="11"/>
        <v>41.760259057630932</v>
      </c>
      <c r="V58" s="114">
        <f t="shared" si="11"/>
        <v>50.13260747137226</v>
      </c>
      <c r="W58" s="114">
        <f t="shared" si="11"/>
        <v>59.773493523559232</v>
      </c>
      <c r="X58" s="114">
        <f t="shared" si="11"/>
        <v>70.784400225267504</v>
      </c>
      <c r="Y58" s="114">
        <f t="shared" si="11"/>
        <v>83.368293598648393</v>
      </c>
      <c r="Z58" s="114">
        <f t="shared" si="11"/>
        <v>97.728139665853206</v>
      </c>
    </row>
    <row r="59" spans="2:26" s="12" customFormat="1">
      <c r="B59" s="281" t="s">
        <v>451</v>
      </c>
      <c r="C59" s="12" t="s">
        <v>294</v>
      </c>
      <c r="D59" s="114">
        <f t="shared" ref="D59:Z59" si="12">1000*D20/$D$30</f>
        <v>130.33963944000001</v>
      </c>
      <c r="E59" s="114">
        <f t="shared" si="12"/>
        <v>146.83527888000003</v>
      </c>
      <c r="F59" s="114">
        <f t="shared" si="12"/>
        <v>174.42907592</v>
      </c>
      <c r="G59" s="114">
        <f t="shared" si="12"/>
        <v>233.72354036000002</v>
      </c>
      <c r="H59" s="114">
        <f t="shared" si="12"/>
        <v>293.54800480000006</v>
      </c>
      <c r="I59" s="114">
        <f t="shared" si="12"/>
        <v>345.88682979999999</v>
      </c>
      <c r="J59" s="114">
        <f t="shared" si="12"/>
        <v>423.24090007999996</v>
      </c>
      <c r="K59" s="114">
        <f t="shared" si="12"/>
        <v>482.60681276000008</v>
      </c>
      <c r="L59" s="114">
        <f t="shared" si="12"/>
        <v>513.23581804000003</v>
      </c>
      <c r="M59" s="114">
        <f t="shared" si="12"/>
        <v>543.33482331999994</v>
      </c>
      <c r="N59" s="114">
        <f t="shared" si="12"/>
        <v>573.96382860000006</v>
      </c>
      <c r="O59" s="114">
        <f t="shared" si="12"/>
        <v>583.81758860000002</v>
      </c>
      <c r="P59" s="114">
        <f t="shared" si="12"/>
        <v>593.14134860000001</v>
      </c>
      <c r="Q59" s="114">
        <f t="shared" si="12"/>
        <v>593.14134860000001</v>
      </c>
      <c r="R59" s="114">
        <f t="shared" si="12"/>
        <v>593.14134860000001</v>
      </c>
      <c r="S59" s="114">
        <f t="shared" si="12"/>
        <v>593.14134860000001</v>
      </c>
      <c r="T59" s="114">
        <f t="shared" si="12"/>
        <v>593.14134860000001</v>
      </c>
      <c r="U59" s="114">
        <f t="shared" si="12"/>
        <v>593.14134860000001</v>
      </c>
      <c r="V59" s="114">
        <f t="shared" si="12"/>
        <v>593.14134860000001</v>
      </c>
      <c r="W59" s="114">
        <f t="shared" si="12"/>
        <v>593.14134860000001</v>
      </c>
      <c r="X59" s="114">
        <f t="shared" si="12"/>
        <v>593.14134860000001</v>
      </c>
      <c r="Y59" s="114">
        <f t="shared" si="12"/>
        <v>593.14134860000001</v>
      </c>
      <c r="Z59" s="114">
        <f t="shared" si="12"/>
        <v>593.14134860000001</v>
      </c>
    </row>
    <row r="60" spans="2:26" s="12" customFormat="1">
      <c r="B60" s="12" t="s">
        <v>247</v>
      </c>
      <c r="C60" s="12" t="s">
        <v>294</v>
      </c>
      <c r="D60" s="114">
        <f t="shared" ref="D60:Z60" si="13">1000*D21/$D$32</f>
        <v>0</v>
      </c>
      <c r="E60" s="114">
        <f t="shared" si="13"/>
        <v>0</v>
      </c>
      <c r="F60" s="114">
        <f t="shared" si="13"/>
        <v>0</v>
      </c>
      <c r="G60" s="114">
        <f t="shared" si="13"/>
        <v>0</v>
      </c>
      <c r="H60" s="114">
        <f t="shared" si="13"/>
        <v>0</v>
      </c>
      <c r="I60" s="114">
        <f t="shared" si="13"/>
        <v>0</v>
      </c>
      <c r="J60" s="114">
        <f t="shared" si="13"/>
        <v>0</v>
      </c>
      <c r="K60" s="114">
        <f t="shared" si="13"/>
        <v>0</v>
      </c>
      <c r="L60" s="114">
        <f t="shared" si="13"/>
        <v>0</v>
      </c>
      <c r="M60" s="114">
        <f t="shared" si="13"/>
        <v>0</v>
      </c>
      <c r="N60" s="114">
        <f t="shared" si="13"/>
        <v>0</v>
      </c>
      <c r="O60" s="114">
        <f t="shared" si="13"/>
        <v>0</v>
      </c>
      <c r="P60" s="114">
        <f t="shared" si="13"/>
        <v>0</v>
      </c>
      <c r="Q60" s="114">
        <f t="shared" si="13"/>
        <v>0</v>
      </c>
      <c r="R60" s="114">
        <f t="shared" si="13"/>
        <v>0</v>
      </c>
      <c r="S60" s="114">
        <f t="shared" si="13"/>
        <v>0</v>
      </c>
      <c r="T60" s="114">
        <f t="shared" si="13"/>
        <v>0</v>
      </c>
      <c r="U60" s="114">
        <f t="shared" si="13"/>
        <v>0</v>
      </c>
      <c r="V60" s="114">
        <f t="shared" si="13"/>
        <v>0</v>
      </c>
      <c r="W60" s="114">
        <f t="shared" si="13"/>
        <v>0</v>
      </c>
      <c r="X60" s="114">
        <f t="shared" si="13"/>
        <v>0</v>
      </c>
      <c r="Y60" s="114">
        <f t="shared" si="13"/>
        <v>0</v>
      </c>
      <c r="Z60" s="114">
        <f t="shared" si="13"/>
        <v>0</v>
      </c>
    </row>
    <row r="61" spans="2:26" s="12" customFormat="1">
      <c r="B61" s="79" t="str">
        <f>"I alt, "&amp;B54</f>
        <v>I alt, Østdanmark (DK2)</v>
      </c>
      <c r="C61" s="79" t="s">
        <v>294</v>
      </c>
      <c r="D61" s="80">
        <f t="shared" ref="D61:Z61" si="14">SUM(D55:D60)</f>
        <v>2551.7190801494762</v>
      </c>
      <c r="E61" s="80">
        <f t="shared" si="14"/>
        <v>2544.0659003657165</v>
      </c>
      <c r="F61" s="80">
        <f t="shared" si="14"/>
        <v>2547.0858859818659</v>
      </c>
      <c r="G61" s="80">
        <f t="shared" si="14"/>
        <v>2636.5718314069009</v>
      </c>
      <c r="H61" s="80">
        <f t="shared" si="14"/>
        <v>2726.7142252236813</v>
      </c>
      <c r="I61" s="80">
        <f t="shared" si="14"/>
        <v>2809.5481612314761</v>
      </c>
      <c r="J61" s="80">
        <f t="shared" si="14"/>
        <v>2917.5237747761798</v>
      </c>
      <c r="K61" s="80">
        <f t="shared" si="14"/>
        <v>3007.6883969888167</v>
      </c>
      <c r="L61" s="80">
        <f t="shared" si="14"/>
        <v>3054.0632251118982</v>
      </c>
      <c r="M61" s="80">
        <f t="shared" si="14"/>
        <v>3100.3163362541495</v>
      </c>
      <c r="N61" s="80">
        <f t="shared" si="14"/>
        <v>3147.5077393239685</v>
      </c>
      <c r="O61" s="80">
        <f t="shared" si="14"/>
        <v>3174.3321978805939</v>
      </c>
      <c r="P61" s="80">
        <f t="shared" si="14"/>
        <v>3201.3394150080048</v>
      </c>
      <c r="Q61" s="80">
        <f t="shared" si="14"/>
        <v>3213.5242047218248</v>
      </c>
      <c r="R61" s="80">
        <f t="shared" si="14"/>
        <v>3226.9042413586567</v>
      </c>
      <c r="S61" s="80">
        <f t="shared" si="14"/>
        <v>3241.5302667564461</v>
      </c>
      <c r="T61" s="80">
        <f t="shared" si="14"/>
        <v>3257.4530227508235</v>
      </c>
      <c r="U61" s="80">
        <f t="shared" si="14"/>
        <v>3274.6217681640251</v>
      </c>
      <c r="V61" s="80">
        <f t="shared" si="14"/>
        <v>3296.7600126600296</v>
      </c>
      <c r="W61" s="80">
        <f t="shared" si="14"/>
        <v>3320.2064182776376</v>
      </c>
      <c r="X61" s="80">
        <f t="shared" si="14"/>
        <v>3345.0624653265236</v>
      </c>
      <c r="Y61" s="80">
        <f t="shared" si="14"/>
        <v>3371.531117209975</v>
      </c>
      <c r="Z61" s="80">
        <f t="shared" si="14"/>
        <v>3399.8153374106782</v>
      </c>
    </row>
    <row r="62" spans="2:26" s="12" customFormat="1"/>
    <row r="63" spans="2:26" s="12" customFormat="1"/>
    <row r="64" spans="2:26" s="63" customFormat="1">
      <c r="B64" s="63" t="s">
        <v>367</v>
      </c>
    </row>
    <row r="65" spans="2:26" s="12" customFormat="1"/>
    <row r="66" spans="2:26" s="12" customFormat="1">
      <c r="B66" s="1" t="s">
        <v>359</v>
      </c>
      <c r="C66" s="1" t="s">
        <v>1</v>
      </c>
      <c r="D66" s="112">
        <f t="shared" ref="D66:Z66" si="15">D$6</f>
        <v>2018</v>
      </c>
      <c r="E66" s="112">
        <f t="shared" si="15"/>
        <v>2019</v>
      </c>
      <c r="F66" s="112">
        <f t="shared" si="15"/>
        <v>2020</v>
      </c>
      <c r="G66" s="112">
        <f t="shared" si="15"/>
        <v>2021</v>
      </c>
      <c r="H66" s="112">
        <f t="shared" si="15"/>
        <v>2022</v>
      </c>
      <c r="I66" s="112">
        <f t="shared" si="15"/>
        <v>2023</v>
      </c>
      <c r="J66" s="112">
        <f t="shared" si="15"/>
        <v>2024</v>
      </c>
      <c r="K66" s="112">
        <f t="shared" si="15"/>
        <v>2025</v>
      </c>
      <c r="L66" s="112">
        <f t="shared" si="15"/>
        <v>2026</v>
      </c>
      <c r="M66" s="112">
        <f t="shared" si="15"/>
        <v>2027</v>
      </c>
      <c r="N66" s="112">
        <f t="shared" si="15"/>
        <v>2028</v>
      </c>
      <c r="O66" s="112">
        <f t="shared" si="15"/>
        <v>2029</v>
      </c>
      <c r="P66" s="112">
        <f t="shared" si="15"/>
        <v>2030</v>
      </c>
      <c r="Q66" s="112">
        <f t="shared" si="15"/>
        <v>2031</v>
      </c>
      <c r="R66" s="112">
        <f t="shared" si="15"/>
        <v>2032</v>
      </c>
      <c r="S66" s="112">
        <f t="shared" si="15"/>
        <v>2033</v>
      </c>
      <c r="T66" s="112">
        <f t="shared" si="15"/>
        <v>2034</v>
      </c>
      <c r="U66" s="112">
        <f t="shared" si="15"/>
        <v>2035</v>
      </c>
      <c r="V66" s="112">
        <f t="shared" si="15"/>
        <v>2036</v>
      </c>
      <c r="W66" s="112">
        <f t="shared" si="15"/>
        <v>2037</v>
      </c>
      <c r="X66" s="112">
        <f t="shared" si="15"/>
        <v>2038</v>
      </c>
      <c r="Y66" s="112">
        <f t="shared" si="15"/>
        <v>2039</v>
      </c>
      <c r="Z66" s="112">
        <f t="shared" si="15"/>
        <v>2040</v>
      </c>
    </row>
    <row r="67" spans="2:26" s="12" customFormat="1">
      <c r="B67" s="1" t="s">
        <v>36</v>
      </c>
      <c r="C67" s="1"/>
      <c r="D67" s="115"/>
      <c r="E67" s="115"/>
      <c r="F67" s="115"/>
      <c r="G67" s="115"/>
      <c r="H67" s="115"/>
      <c r="I67" s="115"/>
      <c r="J67" s="115"/>
      <c r="K67" s="115"/>
      <c r="L67" s="115"/>
      <c r="M67" s="115"/>
      <c r="N67" s="115"/>
      <c r="O67" s="115"/>
      <c r="P67" s="115"/>
      <c r="Q67" s="115"/>
      <c r="R67" s="115"/>
      <c r="S67" s="115"/>
      <c r="T67" s="115"/>
      <c r="U67" s="115"/>
      <c r="V67" s="115"/>
      <c r="W67" s="115"/>
      <c r="X67" s="115"/>
      <c r="Y67" s="115"/>
      <c r="Z67" s="115"/>
    </row>
    <row r="68" spans="2:26" s="12" customFormat="1">
      <c r="B68" s="12" t="s">
        <v>353</v>
      </c>
      <c r="C68" s="12" t="s">
        <v>294</v>
      </c>
      <c r="D68" s="114">
        <f t="shared" ref="D68:Z68" si="16">1000*(2-$D$34)*D8/$D$27</f>
        <v>1099.0773346018066</v>
      </c>
      <c r="E68" s="114">
        <f t="shared" si="16"/>
        <v>1088.3994016508577</v>
      </c>
      <c r="F68" s="114">
        <f t="shared" si="16"/>
        <v>1077.6687475417045</v>
      </c>
      <c r="G68" s="114">
        <f t="shared" si="16"/>
        <v>1088.8578779872762</v>
      </c>
      <c r="H68" s="114">
        <f t="shared" si="16"/>
        <v>1100.0360431559434</v>
      </c>
      <c r="I68" s="114">
        <f t="shared" si="16"/>
        <v>1111.2032372134358</v>
      </c>
      <c r="J68" s="114">
        <f t="shared" si="16"/>
        <v>1122.3594546061775</v>
      </c>
      <c r="K68" s="114">
        <f t="shared" si="16"/>
        <v>1133.5046900445998</v>
      </c>
      <c r="L68" s="114">
        <f t="shared" si="16"/>
        <v>1137.436859377475</v>
      </c>
      <c r="M68" s="114">
        <f t="shared" si="16"/>
        <v>1141.3738451377121</v>
      </c>
      <c r="N68" s="114">
        <f t="shared" si="16"/>
        <v>1145.3156461039671</v>
      </c>
      <c r="O68" s="114">
        <f t="shared" si="16"/>
        <v>1149.2622610643759</v>
      </c>
      <c r="P68" s="114">
        <f t="shared" si="16"/>
        <v>1153.2136888164582</v>
      </c>
      <c r="Q68" s="114">
        <f t="shared" si="16"/>
        <v>1156.5450684947909</v>
      </c>
      <c r="R68" s="114">
        <f t="shared" si="16"/>
        <v>1159.8804986868056</v>
      </c>
      <c r="S68" s="114">
        <f t="shared" si="16"/>
        <v>1163.2199794238916</v>
      </c>
      <c r="T68" s="114">
        <f t="shared" si="16"/>
        <v>1166.5635107372202</v>
      </c>
      <c r="U68" s="114">
        <f t="shared" si="16"/>
        <v>1169.9110926577412</v>
      </c>
      <c r="V68" s="114">
        <f t="shared" si="16"/>
        <v>1176.0166841954385</v>
      </c>
      <c r="W68" s="114">
        <f t="shared" si="16"/>
        <v>1182.1190759633103</v>
      </c>
      <c r="X68" s="114">
        <f t="shared" si="16"/>
        <v>1188.2182571941514</v>
      </c>
      <c r="Y68" s="114">
        <f t="shared" si="16"/>
        <v>1194.314217449717</v>
      </c>
      <c r="Z68" s="114">
        <f t="shared" si="16"/>
        <v>1200.4069466082492</v>
      </c>
    </row>
    <row r="69" spans="2:26" s="12" customFormat="1">
      <c r="B69" s="12" t="s">
        <v>245</v>
      </c>
      <c r="C69" s="12" t="s">
        <v>294</v>
      </c>
      <c r="D69" s="114">
        <f t="shared" ref="D69:Z69" si="17">1000*(2-$D$34)*D9/$D$27*$D$36</f>
        <v>41.255586153706325</v>
      </c>
      <c r="E69" s="114">
        <f t="shared" si="17"/>
        <v>44.565077805258575</v>
      </c>
      <c r="F69" s="114">
        <f t="shared" si="17"/>
        <v>47.995120550882184</v>
      </c>
      <c r="G69" s="114">
        <f t="shared" si="17"/>
        <v>50.563544473650666</v>
      </c>
      <c r="H69" s="114">
        <f t="shared" si="17"/>
        <v>53.135306644000757</v>
      </c>
      <c r="I69" s="114">
        <f t="shared" si="17"/>
        <v>55.710415421581963</v>
      </c>
      <c r="J69" s="114">
        <f t="shared" si="17"/>
        <v>58.288878763852921</v>
      </c>
      <c r="K69" s="114">
        <f t="shared" si="17"/>
        <v>60.87070424998101</v>
      </c>
      <c r="L69" s="114">
        <f t="shared" si="17"/>
        <v>64.619670061455452</v>
      </c>
      <c r="M69" s="114">
        <f t="shared" si="17"/>
        <v>68.316595979526198</v>
      </c>
      <c r="N69" s="114">
        <f t="shared" si="17"/>
        <v>71.961480503987787</v>
      </c>
      <c r="O69" s="114">
        <f t="shared" si="17"/>
        <v>75.554322146280469</v>
      </c>
      <c r="P69" s="114">
        <f t="shared" si="17"/>
        <v>79.09511942937678</v>
      </c>
      <c r="Q69" s="114">
        <f t="shared" si="17"/>
        <v>81.82571112643123</v>
      </c>
      <c r="R69" s="114">
        <f t="shared" si="17"/>
        <v>84.481632466609994</v>
      </c>
      <c r="S69" s="114">
        <f t="shared" si="17"/>
        <v>87.062883316969774</v>
      </c>
      <c r="T69" s="114">
        <f t="shared" si="17"/>
        <v>89.569463545497896</v>
      </c>
      <c r="U69" s="114">
        <f t="shared" si="17"/>
        <v>92.00137302110403</v>
      </c>
      <c r="V69" s="114">
        <f t="shared" si="17"/>
        <v>93.382332255564492</v>
      </c>
      <c r="W69" s="114">
        <f t="shared" si="17"/>
        <v>94.754386118258452</v>
      </c>
      <c r="X69" s="114">
        <f t="shared" si="17"/>
        <v>96.117546201677854</v>
      </c>
      <c r="Y69" s="114">
        <f t="shared" si="17"/>
        <v>97.471823744143435</v>
      </c>
      <c r="Z69" s="114">
        <f t="shared" si="17"/>
        <v>98.817229643227449</v>
      </c>
    </row>
    <row r="70" spans="2:26" s="12" customFormat="1">
      <c r="B70" s="12" t="s">
        <v>354</v>
      </c>
      <c r="C70" s="12" t="s">
        <v>294</v>
      </c>
      <c r="D70" s="114">
        <f t="shared" ref="D70:Z70" si="18">1000*(2-$D$34)*D10/$D$27*$D$37</f>
        <v>0</v>
      </c>
      <c r="E70" s="114">
        <f t="shared" si="18"/>
        <v>0</v>
      </c>
      <c r="F70" s="114">
        <f t="shared" si="18"/>
        <v>0</v>
      </c>
      <c r="G70" s="114">
        <f t="shared" si="18"/>
        <v>0</v>
      </c>
      <c r="H70" s="114">
        <f t="shared" si="18"/>
        <v>0</v>
      </c>
      <c r="I70" s="114">
        <f t="shared" si="18"/>
        <v>0</v>
      </c>
      <c r="J70" s="114">
        <f t="shared" si="18"/>
        <v>0</v>
      </c>
      <c r="K70" s="114">
        <f t="shared" si="18"/>
        <v>0</v>
      </c>
      <c r="L70" s="114">
        <f t="shared" si="18"/>
        <v>0</v>
      </c>
      <c r="M70" s="114">
        <f t="shared" si="18"/>
        <v>0</v>
      </c>
      <c r="N70" s="114">
        <f t="shared" si="18"/>
        <v>0</v>
      </c>
      <c r="O70" s="114">
        <f t="shared" si="18"/>
        <v>0</v>
      </c>
      <c r="P70" s="114">
        <f t="shared" si="18"/>
        <v>0</v>
      </c>
      <c r="Q70" s="114">
        <f t="shared" si="18"/>
        <v>0</v>
      </c>
      <c r="R70" s="114">
        <f t="shared" si="18"/>
        <v>0</v>
      </c>
      <c r="S70" s="114">
        <f t="shared" si="18"/>
        <v>0</v>
      </c>
      <c r="T70" s="114">
        <f t="shared" si="18"/>
        <v>0</v>
      </c>
      <c r="U70" s="114">
        <f t="shared" si="18"/>
        <v>0</v>
      </c>
      <c r="V70" s="114">
        <f t="shared" si="18"/>
        <v>0</v>
      </c>
      <c r="W70" s="114">
        <f t="shared" si="18"/>
        <v>0</v>
      </c>
      <c r="X70" s="114">
        <f t="shared" si="18"/>
        <v>0</v>
      </c>
      <c r="Y70" s="114">
        <f t="shared" si="18"/>
        <v>0</v>
      </c>
      <c r="Z70" s="114">
        <f t="shared" si="18"/>
        <v>0</v>
      </c>
    </row>
    <row r="71" spans="2:26" s="12" customFormat="1">
      <c r="B71" s="281" t="s">
        <v>447</v>
      </c>
      <c r="C71" s="12" t="s">
        <v>294</v>
      </c>
      <c r="D71" s="114">
        <f t="shared" ref="D71:Z71" si="19">1000*(2-$D$34)*D11/$D$27*$D$38</f>
        <v>0.23252616640056767</v>
      </c>
      <c r="E71" s="114">
        <f t="shared" si="19"/>
        <v>0.31003488853409028</v>
      </c>
      <c r="F71" s="114">
        <f t="shared" si="19"/>
        <v>0.3565401218142038</v>
      </c>
      <c r="G71" s="114">
        <f t="shared" si="19"/>
        <v>0.46505233280113534</v>
      </c>
      <c r="H71" s="114">
        <f t="shared" si="19"/>
        <v>0.57356454378806698</v>
      </c>
      <c r="I71" s="114">
        <f t="shared" si="19"/>
        <v>0.75958547690852118</v>
      </c>
      <c r="J71" s="114">
        <f t="shared" si="19"/>
        <v>0.97660989888238425</v>
      </c>
      <c r="K71" s="114">
        <f t="shared" si="19"/>
        <v>1.2711430429897699</v>
      </c>
      <c r="L71" s="114">
        <f t="shared" si="19"/>
        <v>1.7206936313642009</v>
      </c>
      <c r="M71" s="114">
        <f t="shared" si="19"/>
        <v>2.3407634084323812</v>
      </c>
      <c r="N71" s="114">
        <f t="shared" si="19"/>
        <v>3.1313523741943117</v>
      </c>
      <c r="O71" s="114">
        <f t="shared" si="19"/>
        <v>4.0924605286499913</v>
      </c>
      <c r="P71" s="114">
        <f t="shared" si="19"/>
        <v>5.1000739163857851</v>
      </c>
      <c r="Q71" s="114">
        <f t="shared" si="19"/>
        <v>6.4177221926556687</v>
      </c>
      <c r="R71" s="114">
        <f t="shared" si="19"/>
        <v>8.1384158240198694</v>
      </c>
      <c r="S71" s="114">
        <f t="shared" si="19"/>
        <v>10.262154810478387</v>
      </c>
      <c r="T71" s="114">
        <f t="shared" si="19"/>
        <v>12.850946129738041</v>
      </c>
      <c r="U71" s="114">
        <f t="shared" si="19"/>
        <v>15.84278280409201</v>
      </c>
      <c r="V71" s="114">
        <f t="shared" si="19"/>
        <v>19.315173555673823</v>
      </c>
      <c r="W71" s="114">
        <f t="shared" si="19"/>
        <v>23.345627106616998</v>
      </c>
      <c r="X71" s="114">
        <f t="shared" si="19"/>
        <v>27.918641712494825</v>
      </c>
      <c r="Y71" s="114">
        <f t="shared" si="19"/>
        <v>33.173733073147652</v>
      </c>
      <c r="Z71" s="114">
        <f t="shared" si="19"/>
        <v>39.14190467742889</v>
      </c>
    </row>
    <row r="72" spans="2:26" s="12" customFormat="1">
      <c r="B72" s="281" t="s">
        <v>451</v>
      </c>
      <c r="C72" s="12" t="s">
        <v>294</v>
      </c>
      <c r="D72" s="114">
        <f t="shared" ref="D72:Z72" si="20">0*1000*D12/$D$30</f>
        <v>0</v>
      </c>
      <c r="E72" s="114">
        <f t="shared" si="20"/>
        <v>0</v>
      </c>
      <c r="F72" s="114">
        <f t="shared" si="20"/>
        <v>0</v>
      </c>
      <c r="G72" s="114">
        <f t="shared" si="20"/>
        <v>0</v>
      </c>
      <c r="H72" s="114">
        <f t="shared" si="20"/>
        <v>0</v>
      </c>
      <c r="I72" s="114">
        <f t="shared" si="20"/>
        <v>0</v>
      </c>
      <c r="J72" s="114">
        <f t="shared" si="20"/>
        <v>0</v>
      </c>
      <c r="K72" s="114">
        <f t="shared" si="20"/>
        <v>0</v>
      </c>
      <c r="L72" s="114">
        <f t="shared" si="20"/>
        <v>0</v>
      </c>
      <c r="M72" s="114">
        <f t="shared" si="20"/>
        <v>0</v>
      </c>
      <c r="N72" s="114">
        <f t="shared" si="20"/>
        <v>0</v>
      </c>
      <c r="O72" s="114">
        <f t="shared" si="20"/>
        <v>0</v>
      </c>
      <c r="P72" s="114">
        <f t="shared" si="20"/>
        <v>0</v>
      </c>
      <c r="Q72" s="114">
        <f t="shared" si="20"/>
        <v>0</v>
      </c>
      <c r="R72" s="114">
        <f t="shared" si="20"/>
        <v>0</v>
      </c>
      <c r="S72" s="114">
        <f t="shared" si="20"/>
        <v>0</v>
      </c>
      <c r="T72" s="114">
        <f t="shared" si="20"/>
        <v>0</v>
      </c>
      <c r="U72" s="114">
        <f t="shared" si="20"/>
        <v>0</v>
      </c>
      <c r="V72" s="114">
        <f t="shared" si="20"/>
        <v>0</v>
      </c>
      <c r="W72" s="114">
        <f t="shared" si="20"/>
        <v>0</v>
      </c>
      <c r="X72" s="114">
        <f t="shared" si="20"/>
        <v>0</v>
      </c>
      <c r="Y72" s="114">
        <f t="shared" si="20"/>
        <v>0</v>
      </c>
      <c r="Z72" s="114">
        <f t="shared" si="20"/>
        <v>0</v>
      </c>
    </row>
    <row r="73" spans="2:26" s="12" customFormat="1">
      <c r="B73" s="12" t="s">
        <v>247</v>
      </c>
      <c r="C73" s="12" t="s">
        <v>294</v>
      </c>
      <c r="D73" s="114">
        <f t="shared" ref="D73:Z73" si="21">1000*D13/$D$32</f>
        <v>0</v>
      </c>
      <c r="E73" s="114">
        <f t="shared" si="21"/>
        <v>24.167297152881044</v>
      </c>
      <c r="F73" s="114">
        <f t="shared" si="21"/>
        <v>96.669188611524106</v>
      </c>
      <c r="G73" s="114">
        <f t="shared" si="21"/>
        <v>193.33837722304801</v>
      </c>
      <c r="H73" s="114">
        <f t="shared" si="21"/>
        <v>287.59083611928367</v>
      </c>
      <c r="I73" s="114">
        <f t="shared" si="21"/>
        <v>374.59310586965512</v>
      </c>
      <c r="J73" s="114">
        <f t="shared" si="21"/>
        <v>451.92845675887435</v>
      </c>
      <c r="K73" s="114">
        <f t="shared" si="21"/>
        <v>519.59688878694124</v>
      </c>
      <c r="L73" s="114">
        <f t="shared" si="21"/>
        <v>577.59840195385539</v>
      </c>
      <c r="M73" s="114">
        <f t="shared" si="21"/>
        <v>628.34972597490537</v>
      </c>
      <c r="N73" s="114">
        <f t="shared" si="21"/>
        <v>676.68432028066741</v>
      </c>
      <c r="O73" s="114">
        <f t="shared" si="21"/>
        <v>725.01891458642933</v>
      </c>
      <c r="P73" s="114">
        <f t="shared" si="21"/>
        <v>773.35350889219103</v>
      </c>
      <c r="Q73" s="114">
        <f t="shared" si="21"/>
        <v>821.68810319795296</v>
      </c>
      <c r="R73" s="114">
        <f t="shared" si="21"/>
        <v>870.02269750371465</v>
      </c>
      <c r="S73" s="114">
        <f t="shared" si="21"/>
        <v>918.35729180947658</v>
      </c>
      <c r="T73" s="114">
        <f t="shared" si="21"/>
        <v>966.69188611523862</v>
      </c>
      <c r="U73" s="114">
        <f t="shared" si="21"/>
        <v>1015.0264804210004</v>
      </c>
      <c r="V73" s="114">
        <f t="shared" si="21"/>
        <v>1063.3610747267621</v>
      </c>
      <c r="W73" s="114">
        <f t="shared" si="21"/>
        <v>1111.6956690325239</v>
      </c>
      <c r="X73" s="114">
        <f t="shared" si="21"/>
        <v>1159.9972602739726</v>
      </c>
      <c r="Y73" s="114">
        <f t="shared" si="21"/>
        <v>1208.3671232876711</v>
      </c>
      <c r="Z73" s="114">
        <f t="shared" si="21"/>
        <v>1256.7369863013701</v>
      </c>
    </row>
    <row r="74" spans="2:26" s="12" customFormat="1">
      <c r="B74" s="79" t="str">
        <f>"I alt, "&amp;B67</f>
        <v>I alt, Vestdanmark (DK1)</v>
      </c>
      <c r="C74" s="79" t="s">
        <v>294</v>
      </c>
      <c r="D74" s="80">
        <f t="shared" ref="D74:Z74" si="22">SUM(D68:D73)</f>
        <v>1140.5654469219135</v>
      </c>
      <c r="E74" s="80">
        <f t="shared" si="22"/>
        <v>1157.4418114975315</v>
      </c>
      <c r="F74" s="80">
        <f t="shared" si="22"/>
        <v>1222.689596825925</v>
      </c>
      <c r="G74" s="80">
        <f t="shared" si="22"/>
        <v>1333.2248520167759</v>
      </c>
      <c r="H74" s="80">
        <f t="shared" si="22"/>
        <v>1441.335750463016</v>
      </c>
      <c r="I74" s="80">
        <f t="shared" si="22"/>
        <v>1542.2663439815815</v>
      </c>
      <c r="J74" s="80">
        <f t="shared" si="22"/>
        <v>1633.5534000277869</v>
      </c>
      <c r="K74" s="80">
        <f t="shared" si="22"/>
        <v>1715.2434261245116</v>
      </c>
      <c r="L74" s="80">
        <f t="shared" si="22"/>
        <v>1781.3756250241499</v>
      </c>
      <c r="M74" s="80">
        <f t="shared" si="22"/>
        <v>1840.3809305005761</v>
      </c>
      <c r="N74" s="80">
        <f t="shared" si="22"/>
        <v>1897.0927992628167</v>
      </c>
      <c r="O74" s="80">
        <f t="shared" si="22"/>
        <v>1953.9279583257357</v>
      </c>
      <c r="P74" s="80">
        <f t="shared" si="22"/>
        <v>2010.7623910544119</v>
      </c>
      <c r="Q74" s="80">
        <f t="shared" si="22"/>
        <v>2066.476605011831</v>
      </c>
      <c r="R74" s="80">
        <f t="shared" si="22"/>
        <v>2122.52324448115</v>
      </c>
      <c r="S74" s="80">
        <f t="shared" si="22"/>
        <v>2178.9023093608166</v>
      </c>
      <c r="T74" s="80">
        <f t="shared" si="22"/>
        <v>2235.6758065276949</v>
      </c>
      <c r="U74" s="80">
        <f t="shared" si="22"/>
        <v>2292.7817289039376</v>
      </c>
      <c r="V74" s="80">
        <f t="shared" si="22"/>
        <v>2352.0752647334389</v>
      </c>
      <c r="W74" s="80">
        <f t="shared" si="22"/>
        <v>2411.9147582207097</v>
      </c>
      <c r="X74" s="80">
        <f t="shared" si="22"/>
        <v>2472.2517053822967</v>
      </c>
      <c r="Y74" s="80">
        <f t="shared" si="22"/>
        <v>2533.3268975546789</v>
      </c>
      <c r="Z74" s="80">
        <f t="shared" si="22"/>
        <v>2595.1030672302754</v>
      </c>
    </row>
    <row r="75" spans="2:26" s="12" customFormat="1">
      <c r="D75" s="114"/>
      <c r="E75" s="114"/>
      <c r="F75" s="114"/>
      <c r="G75" s="114"/>
      <c r="H75" s="114"/>
      <c r="I75" s="114"/>
      <c r="J75" s="114"/>
      <c r="K75" s="114"/>
      <c r="L75" s="114"/>
      <c r="M75" s="114"/>
      <c r="N75" s="114"/>
      <c r="O75" s="114"/>
      <c r="P75" s="114"/>
      <c r="Q75" s="114"/>
      <c r="R75" s="114"/>
      <c r="S75" s="114"/>
      <c r="T75" s="114"/>
      <c r="U75" s="114"/>
      <c r="V75" s="114"/>
      <c r="W75" s="114"/>
      <c r="X75" s="114"/>
      <c r="Y75" s="114"/>
      <c r="Z75" s="114"/>
    </row>
    <row r="76" spans="2:26" s="12" customFormat="1">
      <c r="B76" s="1" t="s">
        <v>39</v>
      </c>
      <c r="C76" s="1"/>
      <c r="D76" s="115"/>
      <c r="E76" s="115"/>
      <c r="F76" s="115"/>
      <c r="G76" s="115"/>
      <c r="H76" s="115"/>
      <c r="I76" s="115"/>
      <c r="J76" s="115"/>
      <c r="K76" s="115"/>
      <c r="L76" s="115"/>
      <c r="M76" s="115"/>
      <c r="N76" s="115"/>
      <c r="O76" s="115"/>
      <c r="P76" s="115"/>
      <c r="Q76" s="115"/>
      <c r="R76" s="115"/>
      <c r="S76" s="115"/>
      <c r="T76" s="115"/>
      <c r="U76" s="115"/>
      <c r="V76" s="115"/>
      <c r="W76" s="115"/>
      <c r="X76" s="115"/>
      <c r="Y76" s="115"/>
      <c r="Z76" s="115"/>
    </row>
    <row r="77" spans="2:26" s="12" customFormat="1">
      <c r="B77" s="12" t="s">
        <v>353</v>
      </c>
      <c r="C77" s="12" t="s">
        <v>294</v>
      </c>
      <c r="D77" s="114">
        <f t="shared" ref="D77:Z77" si="23">1000*(2-$D$34)*D16/$D$28</f>
        <v>745.33975322798449</v>
      </c>
      <c r="E77" s="114">
        <f t="shared" si="23"/>
        <v>736.06866742463308</v>
      </c>
      <c r="F77" s="114">
        <f t="shared" si="23"/>
        <v>726.85328048722101</v>
      </c>
      <c r="G77" s="114">
        <f t="shared" si="23"/>
        <v>734.56521552187087</v>
      </c>
      <c r="H77" s="114">
        <f t="shared" si="23"/>
        <v>742.28897271107235</v>
      </c>
      <c r="I77" s="114">
        <f t="shared" si="23"/>
        <v>750.02454941602025</v>
      </c>
      <c r="J77" s="114">
        <f t="shared" si="23"/>
        <v>757.7719431248662</v>
      </c>
      <c r="K77" s="114">
        <f t="shared" si="23"/>
        <v>765.53115144516846</v>
      </c>
      <c r="L77" s="114">
        <f t="shared" si="23"/>
        <v>766.73843322577375</v>
      </c>
      <c r="M77" s="114">
        <f t="shared" si="23"/>
        <v>767.94098884576908</v>
      </c>
      <c r="N77" s="114">
        <f t="shared" si="23"/>
        <v>769.13881749046698</v>
      </c>
      <c r="O77" s="114">
        <f t="shared" si="23"/>
        <v>770.33191835150274</v>
      </c>
      <c r="P77" s="114">
        <f t="shared" si="23"/>
        <v>771.52029062677252</v>
      </c>
      <c r="Q77" s="114">
        <f t="shared" si="23"/>
        <v>770.63845443023604</v>
      </c>
      <c r="R77" s="114">
        <f t="shared" si="23"/>
        <v>769.75231008623211</v>
      </c>
      <c r="S77" s="114">
        <f t="shared" si="23"/>
        <v>768.86185771999612</v>
      </c>
      <c r="T77" s="114">
        <f t="shared" si="23"/>
        <v>767.96709745588919</v>
      </c>
      <c r="U77" s="114">
        <f t="shared" si="23"/>
        <v>767.06802941740068</v>
      </c>
      <c r="V77" s="114">
        <f t="shared" si="23"/>
        <v>769.84298358814226</v>
      </c>
      <c r="W77" s="114">
        <f t="shared" si="23"/>
        <v>772.62203474539433</v>
      </c>
      <c r="X77" s="114">
        <f t="shared" si="23"/>
        <v>775.40517769417579</v>
      </c>
      <c r="Y77" s="114">
        <f t="shared" si="23"/>
        <v>778.1924073982218</v>
      </c>
      <c r="Z77" s="114">
        <f t="shared" si="23"/>
        <v>780.98371897396794</v>
      </c>
    </row>
    <row r="78" spans="2:26" s="12" customFormat="1">
      <c r="B78" s="12" t="s">
        <v>245</v>
      </c>
      <c r="C78" s="12" t="s">
        <v>294</v>
      </c>
      <c r="D78" s="114">
        <f t="shared" ref="D78:Z78" si="24">1000*(2-$D$34)*D17/$D$28*$D$36</f>
        <v>34.069644558697135</v>
      </c>
      <c r="E78" s="114">
        <f t="shared" si="24"/>
        <v>35.516028286742937</v>
      </c>
      <c r="F78" s="114">
        <f t="shared" si="24"/>
        <v>36.83507327077816</v>
      </c>
      <c r="G78" s="114">
        <f t="shared" si="24"/>
        <v>38.799355587693128</v>
      </c>
      <c r="H78" s="114">
        <f t="shared" si="24"/>
        <v>40.759871182275553</v>
      </c>
      <c r="I78" s="114">
        <f t="shared" si="24"/>
        <v>42.716620026102127</v>
      </c>
      <c r="J78" s="114">
        <f t="shared" si="24"/>
        <v>44.669602092116996</v>
      </c>
      <c r="K78" s="114">
        <f t="shared" si="24"/>
        <v>46.618817354550522</v>
      </c>
      <c r="L78" s="114">
        <f t="shared" si="24"/>
        <v>50.148325702492365</v>
      </c>
      <c r="M78" s="114">
        <f t="shared" si="24"/>
        <v>53.732436173713459</v>
      </c>
      <c r="N78" s="114">
        <f t="shared" si="24"/>
        <v>57.371152457320903</v>
      </c>
      <c r="O78" s="114">
        <f t="shared" si="24"/>
        <v>61.064478213785144</v>
      </c>
      <c r="P78" s="114">
        <f t="shared" si="24"/>
        <v>64.812417075216757</v>
      </c>
      <c r="Q78" s="114">
        <f t="shared" si="24"/>
        <v>68.627127331932158</v>
      </c>
      <c r="R78" s="114">
        <f t="shared" si="24"/>
        <v>72.520732227921954</v>
      </c>
      <c r="S78" s="114">
        <f t="shared" si="24"/>
        <v>76.493231745207481</v>
      </c>
      <c r="T78" s="114">
        <f t="shared" si="24"/>
        <v>80.544625865935984</v>
      </c>
      <c r="U78" s="114">
        <f t="shared" si="24"/>
        <v>84.674914572379549</v>
      </c>
      <c r="V78" s="114">
        <f t="shared" si="24"/>
        <v>86.34172094549595</v>
      </c>
      <c r="W78" s="114">
        <f t="shared" si="24"/>
        <v>88.017215407846308</v>
      </c>
      <c r="X78" s="114">
        <f t="shared" si="24"/>
        <v>89.701402282766779</v>
      </c>
      <c r="Y78" s="114">
        <f t="shared" si="24"/>
        <v>91.394285761508115</v>
      </c>
      <c r="Z78" s="114">
        <f t="shared" si="24"/>
        <v>93.095869908241127</v>
      </c>
    </row>
    <row r="79" spans="2:26" s="12" customFormat="1">
      <c r="B79" s="12" t="s">
        <v>354</v>
      </c>
      <c r="C79" s="12" t="s">
        <v>294</v>
      </c>
      <c r="D79" s="114">
        <f t="shared" ref="D79:Z79" si="25">1000*(2-$D$34)*D18/$D$28*$D$37</f>
        <v>0</v>
      </c>
      <c r="E79" s="114">
        <f t="shared" si="25"/>
        <v>0</v>
      </c>
      <c r="F79" s="114">
        <f t="shared" si="25"/>
        <v>0</v>
      </c>
      <c r="G79" s="114">
        <f t="shared" si="25"/>
        <v>0</v>
      </c>
      <c r="H79" s="114">
        <f t="shared" si="25"/>
        <v>0</v>
      </c>
      <c r="I79" s="114">
        <f t="shared" si="25"/>
        <v>0</v>
      </c>
      <c r="J79" s="114">
        <f t="shared" si="25"/>
        <v>0</v>
      </c>
      <c r="K79" s="114">
        <f t="shared" si="25"/>
        <v>0</v>
      </c>
      <c r="L79" s="114">
        <f t="shared" si="25"/>
        <v>0</v>
      </c>
      <c r="M79" s="114">
        <f t="shared" si="25"/>
        <v>0</v>
      </c>
      <c r="N79" s="114">
        <f t="shared" si="25"/>
        <v>0</v>
      </c>
      <c r="O79" s="114">
        <f t="shared" si="25"/>
        <v>0</v>
      </c>
      <c r="P79" s="114">
        <f t="shared" si="25"/>
        <v>0</v>
      </c>
      <c r="Q79" s="114">
        <f t="shared" si="25"/>
        <v>0</v>
      </c>
      <c r="R79" s="114">
        <f t="shared" si="25"/>
        <v>0</v>
      </c>
      <c r="S79" s="114">
        <f t="shared" si="25"/>
        <v>0</v>
      </c>
      <c r="T79" s="114">
        <f t="shared" si="25"/>
        <v>0</v>
      </c>
      <c r="U79" s="114">
        <f t="shared" si="25"/>
        <v>0</v>
      </c>
      <c r="V79" s="114">
        <f t="shared" si="25"/>
        <v>0</v>
      </c>
      <c r="W79" s="114">
        <f t="shared" si="25"/>
        <v>0</v>
      </c>
      <c r="X79" s="114">
        <f t="shared" si="25"/>
        <v>0</v>
      </c>
      <c r="Y79" s="114">
        <f t="shared" si="25"/>
        <v>0</v>
      </c>
      <c r="Z79" s="114">
        <f t="shared" si="25"/>
        <v>0</v>
      </c>
    </row>
    <row r="80" spans="2:26" s="12" customFormat="1">
      <c r="B80" s="281" t="s">
        <v>447</v>
      </c>
      <c r="C80" s="12" t="s">
        <v>294</v>
      </c>
      <c r="D80" s="114">
        <f t="shared" ref="D80:Z80" si="26">1000*(2-$D$34)*D19/$D$28*$D$38</f>
        <v>1.8828331862312444</v>
      </c>
      <c r="E80" s="114">
        <f t="shared" si="26"/>
        <v>1.9155781112091792</v>
      </c>
      <c r="F80" s="114">
        <f t="shared" si="26"/>
        <v>1.8828331862312444</v>
      </c>
      <c r="G80" s="114">
        <f t="shared" si="26"/>
        <v>1.9483230361871138</v>
      </c>
      <c r="H80" s="114">
        <f t="shared" si="26"/>
        <v>2.0465578111209179</v>
      </c>
      <c r="I80" s="114">
        <f t="shared" si="26"/>
        <v>2.1939099735216243</v>
      </c>
      <c r="J80" s="114">
        <f t="shared" si="26"/>
        <v>2.374007060900265</v>
      </c>
      <c r="K80" s="114">
        <f t="shared" si="26"/>
        <v>2.6032215357458077</v>
      </c>
      <c r="L80" s="114">
        <f t="shared" si="26"/>
        <v>2.947043248014122</v>
      </c>
      <c r="M80" s="114">
        <f t="shared" si="26"/>
        <v>3.372727272727273</v>
      </c>
      <c r="N80" s="114">
        <f t="shared" si="26"/>
        <v>3.8802736098852608</v>
      </c>
      <c r="O80" s="114">
        <f t="shared" si="26"/>
        <v>4.469682259488085</v>
      </c>
      <c r="P80" s="114">
        <f t="shared" si="26"/>
        <v>5.2391879964695507</v>
      </c>
      <c r="Q80" s="114">
        <f t="shared" si="26"/>
        <v>6.2379082082965578</v>
      </c>
      <c r="R80" s="114">
        <f t="shared" si="26"/>
        <v>7.547705207413947</v>
      </c>
      <c r="S80" s="114">
        <f t="shared" si="26"/>
        <v>9.184951456310678</v>
      </c>
      <c r="T80" s="114">
        <f t="shared" si="26"/>
        <v>11.166019417475727</v>
      </c>
      <c r="U80" s="114">
        <f t="shared" si="26"/>
        <v>13.474536628420124</v>
      </c>
      <c r="V80" s="114">
        <f t="shared" si="26"/>
        <v>16.175992939099736</v>
      </c>
      <c r="W80" s="114">
        <f t="shared" si="26"/>
        <v>19.286760812003532</v>
      </c>
      <c r="X80" s="114">
        <f t="shared" si="26"/>
        <v>22.839585172109444</v>
      </c>
      <c r="Y80" s="114">
        <f t="shared" si="26"/>
        <v>26.899955869373347</v>
      </c>
      <c r="Z80" s="114">
        <f t="shared" si="26"/>
        <v>31.533362753751106</v>
      </c>
    </row>
    <row r="81" spans="2:26" s="12" customFormat="1">
      <c r="B81" s="281" t="s">
        <v>451</v>
      </c>
      <c r="C81" s="12" t="s">
        <v>294</v>
      </c>
      <c r="D81" s="114">
        <f t="shared" ref="D81:Z81" si="27">0*1000*D20/$D$30</f>
        <v>0</v>
      </c>
      <c r="E81" s="114">
        <f t="shared" si="27"/>
        <v>0</v>
      </c>
      <c r="F81" s="114">
        <f t="shared" si="27"/>
        <v>0</v>
      </c>
      <c r="G81" s="114">
        <f t="shared" si="27"/>
        <v>0</v>
      </c>
      <c r="H81" s="114">
        <f t="shared" si="27"/>
        <v>0</v>
      </c>
      <c r="I81" s="114">
        <f t="shared" si="27"/>
        <v>0</v>
      </c>
      <c r="J81" s="114">
        <f t="shared" si="27"/>
        <v>0</v>
      </c>
      <c r="K81" s="114">
        <f t="shared" si="27"/>
        <v>0</v>
      </c>
      <c r="L81" s="114">
        <f t="shared" si="27"/>
        <v>0</v>
      </c>
      <c r="M81" s="114">
        <f t="shared" si="27"/>
        <v>0</v>
      </c>
      <c r="N81" s="114">
        <f t="shared" si="27"/>
        <v>0</v>
      </c>
      <c r="O81" s="114">
        <f t="shared" si="27"/>
        <v>0</v>
      </c>
      <c r="P81" s="114">
        <f t="shared" si="27"/>
        <v>0</v>
      </c>
      <c r="Q81" s="114">
        <f t="shared" si="27"/>
        <v>0</v>
      </c>
      <c r="R81" s="114">
        <f t="shared" si="27"/>
        <v>0</v>
      </c>
      <c r="S81" s="114">
        <f t="shared" si="27"/>
        <v>0</v>
      </c>
      <c r="T81" s="114">
        <f t="shared" si="27"/>
        <v>0</v>
      </c>
      <c r="U81" s="114">
        <f t="shared" si="27"/>
        <v>0</v>
      </c>
      <c r="V81" s="114">
        <f t="shared" si="27"/>
        <v>0</v>
      </c>
      <c r="W81" s="114">
        <f t="shared" si="27"/>
        <v>0</v>
      </c>
      <c r="X81" s="114">
        <f t="shared" si="27"/>
        <v>0</v>
      </c>
      <c r="Y81" s="114">
        <f t="shared" si="27"/>
        <v>0</v>
      </c>
      <c r="Z81" s="114">
        <f t="shared" si="27"/>
        <v>0</v>
      </c>
    </row>
    <row r="82" spans="2:26" s="12" customFormat="1">
      <c r="B82" s="12" t="s">
        <v>247</v>
      </c>
      <c r="C82" s="12" t="s">
        <v>294</v>
      </c>
      <c r="D82" s="114">
        <f t="shared" ref="D82:Z82" si="28">1000*D21/$D$32</f>
        <v>0</v>
      </c>
      <c r="E82" s="114">
        <f t="shared" si="28"/>
        <v>0</v>
      </c>
      <c r="F82" s="114">
        <f t="shared" si="28"/>
        <v>0</v>
      </c>
      <c r="G82" s="114">
        <f t="shared" si="28"/>
        <v>0</v>
      </c>
      <c r="H82" s="114">
        <f t="shared" si="28"/>
        <v>0</v>
      </c>
      <c r="I82" s="114">
        <f t="shared" si="28"/>
        <v>0</v>
      </c>
      <c r="J82" s="114">
        <f t="shared" si="28"/>
        <v>0</v>
      </c>
      <c r="K82" s="114">
        <f t="shared" si="28"/>
        <v>0</v>
      </c>
      <c r="L82" s="114">
        <f t="shared" si="28"/>
        <v>0</v>
      </c>
      <c r="M82" s="114">
        <f t="shared" si="28"/>
        <v>0</v>
      </c>
      <c r="N82" s="114">
        <f t="shared" si="28"/>
        <v>0</v>
      </c>
      <c r="O82" s="114">
        <f t="shared" si="28"/>
        <v>0</v>
      </c>
      <c r="P82" s="114">
        <f t="shared" si="28"/>
        <v>0</v>
      </c>
      <c r="Q82" s="114">
        <f t="shared" si="28"/>
        <v>0</v>
      </c>
      <c r="R82" s="114">
        <f t="shared" si="28"/>
        <v>0</v>
      </c>
      <c r="S82" s="114">
        <f t="shared" si="28"/>
        <v>0</v>
      </c>
      <c r="T82" s="114">
        <f t="shared" si="28"/>
        <v>0</v>
      </c>
      <c r="U82" s="114">
        <f t="shared" si="28"/>
        <v>0</v>
      </c>
      <c r="V82" s="114">
        <f t="shared" si="28"/>
        <v>0</v>
      </c>
      <c r="W82" s="114">
        <f t="shared" si="28"/>
        <v>0</v>
      </c>
      <c r="X82" s="114">
        <f t="shared" si="28"/>
        <v>0</v>
      </c>
      <c r="Y82" s="114">
        <f t="shared" si="28"/>
        <v>0</v>
      </c>
      <c r="Z82" s="114">
        <f t="shared" si="28"/>
        <v>0</v>
      </c>
    </row>
    <row r="83" spans="2:26" s="12" customFormat="1">
      <c r="B83" s="79" t="str">
        <f>"I alt, "&amp;B76</f>
        <v>I alt, Østdanmark (DK2)</v>
      </c>
      <c r="C83" s="79" t="s">
        <v>294</v>
      </c>
      <c r="D83" s="80">
        <f t="shared" ref="D83:Z83" si="29">SUM(D77:D82)</f>
        <v>781.29223097291288</v>
      </c>
      <c r="E83" s="80">
        <f t="shared" si="29"/>
        <v>773.5002738225852</v>
      </c>
      <c r="F83" s="80">
        <f t="shared" si="29"/>
        <v>765.57118694423036</v>
      </c>
      <c r="G83" s="80">
        <f t="shared" si="29"/>
        <v>775.3128941457511</v>
      </c>
      <c r="H83" s="80">
        <f t="shared" si="29"/>
        <v>785.09540170446883</v>
      </c>
      <c r="I83" s="80">
        <f t="shared" si="29"/>
        <v>794.93507941564394</v>
      </c>
      <c r="J83" s="80">
        <f t="shared" si="29"/>
        <v>804.8155522778834</v>
      </c>
      <c r="K83" s="80">
        <f t="shared" si="29"/>
        <v>814.75319033546475</v>
      </c>
      <c r="L83" s="80">
        <f t="shared" si="29"/>
        <v>819.83380217628019</v>
      </c>
      <c r="M83" s="80">
        <f t="shared" si="29"/>
        <v>825.04615229220985</v>
      </c>
      <c r="N83" s="80">
        <f t="shared" si="29"/>
        <v>830.39024355767322</v>
      </c>
      <c r="O83" s="80">
        <f t="shared" si="29"/>
        <v>835.86607882477597</v>
      </c>
      <c r="P83" s="80">
        <f t="shared" si="29"/>
        <v>841.57189569845889</v>
      </c>
      <c r="Q83" s="80">
        <f t="shared" si="29"/>
        <v>845.50348997046467</v>
      </c>
      <c r="R83" s="80">
        <f t="shared" si="29"/>
        <v>849.82074752156802</v>
      </c>
      <c r="S83" s="80">
        <f t="shared" si="29"/>
        <v>854.54004092151433</v>
      </c>
      <c r="T83" s="80">
        <f t="shared" si="29"/>
        <v>859.67774273930092</v>
      </c>
      <c r="U83" s="80">
        <f t="shared" si="29"/>
        <v>865.21748061820028</v>
      </c>
      <c r="V83" s="80">
        <f t="shared" si="29"/>
        <v>872.36069747273791</v>
      </c>
      <c r="W83" s="80">
        <f t="shared" si="29"/>
        <v>879.92601096524413</v>
      </c>
      <c r="X83" s="80">
        <f t="shared" si="29"/>
        <v>887.94616514905204</v>
      </c>
      <c r="Y83" s="80">
        <f t="shared" si="29"/>
        <v>896.48664902910332</v>
      </c>
      <c r="Z83" s="80">
        <f t="shared" si="29"/>
        <v>905.61295163596014</v>
      </c>
    </row>
    <row r="86" spans="2:26" s="63" customFormat="1">
      <c r="B86" s="63" t="s">
        <v>299</v>
      </c>
    </row>
    <row r="88" spans="2:26">
      <c r="C88" t="s">
        <v>195</v>
      </c>
    </row>
    <row r="89" spans="2:26">
      <c r="C89" t="s">
        <v>296</v>
      </c>
    </row>
    <row r="90" spans="2:26">
      <c r="C90" t="s">
        <v>297</v>
      </c>
    </row>
    <row r="91" spans="2:26">
      <c r="C91" t="s">
        <v>298</v>
      </c>
    </row>
  </sheetData>
  <pageMargins left="0.7" right="0.7"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6"/>
  </sheetPr>
  <dimension ref="A1:P77"/>
  <sheetViews>
    <sheetView showGridLines="0" zoomScale="85" zoomScaleNormal="85" workbookViewId="0">
      <selection activeCell="E27" sqref="E27"/>
    </sheetView>
  </sheetViews>
  <sheetFormatPr defaultRowHeight="15"/>
  <cols>
    <col min="1" max="1" width="5.7109375" style="12" customWidth="1"/>
    <col min="2" max="2" width="30.7109375" customWidth="1"/>
    <col min="3" max="4" width="10.7109375" customWidth="1"/>
    <col min="5" max="5" width="18.7109375" customWidth="1"/>
    <col min="6" max="6" width="47" customWidth="1"/>
    <col min="7" max="7" width="13.7109375" customWidth="1"/>
    <col min="8" max="9" width="17.7109375" customWidth="1"/>
  </cols>
  <sheetData>
    <row r="1" spans="2:16" s="61" customFormat="1" ht="21">
      <c r="B1" s="61" t="s">
        <v>65</v>
      </c>
    </row>
    <row r="2" spans="2:16">
      <c r="F2" s="54"/>
    </row>
    <row r="3" spans="2:16" s="12" customFormat="1">
      <c r="F3" s="54"/>
    </row>
    <row r="4" spans="2:16" s="63" customFormat="1">
      <c r="B4" s="63" t="s">
        <v>27</v>
      </c>
    </row>
    <row r="6" spans="2:16">
      <c r="B6" s="56" t="s">
        <v>52</v>
      </c>
      <c r="C6" s="56" t="s">
        <v>48</v>
      </c>
      <c r="D6" s="56" t="s">
        <v>24</v>
      </c>
      <c r="E6" s="56" t="s">
        <v>26</v>
      </c>
      <c r="F6" s="56" t="s">
        <v>37</v>
      </c>
      <c r="G6" s="56" t="s">
        <v>25</v>
      </c>
      <c r="H6" s="56" t="s">
        <v>50</v>
      </c>
      <c r="I6" s="56" t="s">
        <v>51</v>
      </c>
      <c r="J6" s="67" t="s">
        <v>2</v>
      </c>
      <c r="K6" s="67" t="s">
        <v>7</v>
      </c>
      <c r="L6" s="67" t="s">
        <v>8</v>
      </c>
      <c r="M6" s="67" t="s">
        <v>4</v>
      </c>
      <c r="N6" s="67" t="s">
        <v>13</v>
      </c>
      <c r="O6" s="67" t="s">
        <v>12</v>
      </c>
      <c r="P6" s="67" t="s">
        <v>11</v>
      </c>
    </row>
    <row r="7" spans="2:16" s="12" customFormat="1">
      <c r="B7" s="84" t="s">
        <v>36</v>
      </c>
      <c r="C7" s="85"/>
      <c r="D7" s="85"/>
      <c r="E7" s="85"/>
      <c r="F7" s="85"/>
      <c r="G7" s="86"/>
      <c r="H7" s="86"/>
      <c r="I7" s="86"/>
      <c r="J7" s="86"/>
      <c r="K7" s="86"/>
      <c r="L7" s="86"/>
      <c r="M7" s="86"/>
      <c r="N7" s="86"/>
      <c r="O7" s="86"/>
      <c r="P7" s="86"/>
    </row>
    <row r="8" spans="2:16">
      <c r="B8" s="53" t="s">
        <v>47</v>
      </c>
      <c r="C8" s="53" t="s">
        <v>44</v>
      </c>
      <c r="D8" s="53" t="s">
        <v>34</v>
      </c>
      <c r="E8" s="53" t="s">
        <v>57</v>
      </c>
      <c r="F8" s="75" t="s">
        <v>87</v>
      </c>
      <c r="G8" s="397">
        <v>1992</v>
      </c>
      <c r="H8" s="385">
        <v>371</v>
      </c>
      <c r="I8" s="385">
        <v>400</v>
      </c>
      <c r="J8" s="398" t="s">
        <v>35</v>
      </c>
      <c r="K8" s="398" t="s">
        <v>35</v>
      </c>
      <c r="L8" s="397"/>
      <c r="M8" s="397"/>
      <c r="N8" s="397"/>
      <c r="O8" s="397"/>
      <c r="P8" s="397"/>
    </row>
    <row r="9" spans="2:16">
      <c r="B9" s="53" t="s">
        <v>40</v>
      </c>
      <c r="C9" s="53" t="s">
        <v>41</v>
      </c>
      <c r="D9" s="53" t="s">
        <v>29</v>
      </c>
      <c r="E9" s="53" t="s">
        <v>57</v>
      </c>
      <c r="F9" s="75" t="s">
        <v>38</v>
      </c>
      <c r="G9" s="397">
        <v>1991</v>
      </c>
      <c r="H9" s="385">
        <v>374</v>
      </c>
      <c r="I9" s="385">
        <v>410</v>
      </c>
      <c r="J9" s="398" t="s">
        <v>35</v>
      </c>
      <c r="K9" s="398" t="s">
        <v>35</v>
      </c>
      <c r="L9" s="397"/>
      <c r="M9" s="397"/>
      <c r="N9" s="397"/>
      <c r="O9" s="397"/>
      <c r="P9" s="397"/>
    </row>
    <row r="10" spans="2:16">
      <c r="B10" s="88" t="s">
        <v>40</v>
      </c>
      <c r="C10" s="88" t="s">
        <v>42</v>
      </c>
      <c r="D10" s="88" t="s">
        <v>30</v>
      </c>
      <c r="E10" s="88" t="s">
        <v>57</v>
      </c>
      <c r="F10" s="389"/>
      <c r="G10" s="399">
        <v>2009</v>
      </c>
      <c r="H10" s="400">
        <v>32</v>
      </c>
      <c r="I10" s="400">
        <v>35</v>
      </c>
      <c r="J10" s="399"/>
      <c r="K10" s="399"/>
      <c r="L10" s="399"/>
      <c r="M10" s="399"/>
      <c r="N10" s="401" t="s">
        <v>35</v>
      </c>
      <c r="O10" s="399"/>
      <c r="P10" s="399"/>
    </row>
    <row r="11" spans="2:16">
      <c r="B11" s="89" t="s">
        <v>28</v>
      </c>
      <c r="C11" s="89"/>
      <c r="D11" s="89" t="s">
        <v>49</v>
      </c>
      <c r="E11" s="89" t="s">
        <v>57</v>
      </c>
      <c r="F11" s="390" t="s">
        <v>471</v>
      </c>
      <c r="G11" s="402">
        <v>1982</v>
      </c>
      <c r="H11" s="403">
        <v>90</v>
      </c>
      <c r="I11" s="403">
        <v>90</v>
      </c>
      <c r="J11" s="402"/>
      <c r="K11" s="402"/>
      <c r="L11" s="404"/>
      <c r="M11" s="404" t="s">
        <v>35</v>
      </c>
      <c r="N11" s="402"/>
      <c r="O11" s="404" t="s">
        <v>35</v>
      </c>
      <c r="P11" s="404" t="s">
        <v>35</v>
      </c>
    </row>
    <row r="12" spans="2:16" s="12" customFormat="1">
      <c r="B12" s="91" t="s">
        <v>43</v>
      </c>
      <c r="C12" s="91" t="s">
        <v>59</v>
      </c>
      <c r="D12" s="91" t="s">
        <v>60</v>
      </c>
      <c r="E12" s="91" t="s">
        <v>375</v>
      </c>
      <c r="F12" s="85"/>
      <c r="G12" s="405">
        <v>1977</v>
      </c>
      <c r="H12" s="341">
        <v>220</v>
      </c>
      <c r="I12" s="341">
        <v>220</v>
      </c>
      <c r="J12" s="406" t="s">
        <v>35</v>
      </c>
      <c r="K12" s="405"/>
      <c r="L12" s="406"/>
      <c r="M12" s="406"/>
      <c r="N12" s="405"/>
      <c r="O12" s="406"/>
      <c r="P12" s="406"/>
    </row>
    <row r="13" spans="2:16">
      <c r="B13" s="53" t="s">
        <v>43</v>
      </c>
      <c r="C13" s="53" t="s">
        <v>44</v>
      </c>
      <c r="D13" s="53" t="s">
        <v>31</v>
      </c>
      <c r="E13" s="59" t="s">
        <v>57</v>
      </c>
      <c r="F13" s="75"/>
      <c r="G13" s="397">
        <v>1998</v>
      </c>
      <c r="H13" s="385">
        <v>385</v>
      </c>
      <c r="I13" s="385">
        <v>410</v>
      </c>
      <c r="J13" s="398" t="s">
        <v>35</v>
      </c>
      <c r="K13" s="398" t="s">
        <v>35</v>
      </c>
      <c r="L13" s="397"/>
      <c r="M13" s="397"/>
      <c r="N13" s="397"/>
      <c r="O13" s="397"/>
      <c r="P13" s="397"/>
    </row>
    <row r="14" spans="2:16">
      <c r="B14" s="89" t="s">
        <v>45</v>
      </c>
      <c r="C14" s="89" t="s">
        <v>44</v>
      </c>
      <c r="D14" s="89" t="s">
        <v>32</v>
      </c>
      <c r="E14" s="92" t="s">
        <v>57</v>
      </c>
      <c r="F14" s="391" t="s">
        <v>383</v>
      </c>
      <c r="G14" s="402">
        <v>1997</v>
      </c>
      <c r="H14" s="403">
        <v>392</v>
      </c>
      <c r="I14" s="403">
        <v>430</v>
      </c>
      <c r="J14" s="402"/>
      <c r="K14" s="402"/>
      <c r="L14" s="404" t="s">
        <v>35</v>
      </c>
      <c r="M14" s="404" t="s">
        <v>35</v>
      </c>
      <c r="N14" s="402"/>
      <c r="O14" s="402" t="s">
        <v>35</v>
      </c>
      <c r="P14" s="402"/>
    </row>
    <row r="15" spans="2:16">
      <c r="B15" s="53" t="s">
        <v>46</v>
      </c>
      <c r="C15" s="53" t="s">
        <v>44</v>
      </c>
      <c r="D15" s="53" t="s">
        <v>33</v>
      </c>
      <c r="E15" s="93" t="s">
        <v>57</v>
      </c>
      <c r="F15" s="392" t="s">
        <v>472</v>
      </c>
      <c r="G15" s="397">
        <v>1984</v>
      </c>
      <c r="H15" s="385">
        <v>357</v>
      </c>
      <c r="I15" s="385">
        <v>357</v>
      </c>
      <c r="J15" s="398" t="s">
        <v>35</v>
      </c>
      <c r="K15" s="398" t="s">
        <v>35</v>
      </c>
      <c r="L15" s="397"/>
      <c r="M15" s="397"/>
      <c r="N15" s="398"/>
      <c r="O15" s="397"/>
      <c r="P15" s="398" t="s">
        <v>35</v>
      </c>
    </row>
    <row r="16" spans="2:16">
      <c r="B16" s="91" t="s">
        <v>46</v>
      </c>
      <c r="C16" s="91" t="s">
        <v>54</v>
      </c>
      <c r="D16" s="91" t="s">
        <v>55</v>
      </c>
      <c r="E16" s="91" t="s">
        <v>58</v>
      </c>
      <c r="F16" s="85" t="s">
        <v>56</v>
      </c>
      <c r="G16" s="405">
        <v>1985</v>
      </c>
      <c r="H16" s="341">
        <v>360</v>
      </c>
      <c r="I16" s="341">
        <v>380</v>
      </c>
      <c r="J16" s="406" t="s">
        <v>35</v>
      </c>
      <c r="K16" s="406" t="s">
        <v>35</v>
      </c>
      <c r="L16" s="405"/>
      <c r="M16" s="405"/>
      <c r="N16" s="406" t="s">
        <v>35</v>
      </c>
      <c r="O16" s="405"/>
      <c r="P16" s="406"/>
    </row>
    <row r="17" spans="2:16" s="202" customFormat="1">
      <c r="B17" s="85" t="s">
        <v>420</v>
      </c>
      <c r="C17" s="85"/>
      <c r="D17" s="85" t="s">
        <v>421</v>
      </c>
      <c r="E17" s="85" t="s">
        <v>57</v>
      </c>
      <c r="F17" s="85"/>
      <c r="G17" s="405">
        <v>1982</v>
      </c>
      <c r="H17" s="341">
        <v>52</v>
      </c>
      <c r="I17" s="341">
        <v>52</v>
      </c>
      <c r="J17" s="406"/>
      <c r="K17" s="406"/>
      <c r="L17" s="405"/>
      <c r="M17" s="405"/>
      <c r="N17" s="406"/>
      <c r="O17" s="405" t="s">
        <v>35</v>
      </c>
      <c r="P17" s="406"/>
    </row>
    <row r="18" spans="2:16">
      <c r="B18" s="56" t="s">
        <v>197</v>
      </c>
      <c r="C18" s="56"/>
      <c r="D18" s="56"/>
      <c r="E18" s="56" t="str">
        <f>"Antal = "&amp;COUNTIF($E8:$E17,"Driftsklar")</f>
        <v>Antal = 8</v>
      </c>
      <c r="F18" s="56"/>
      <c r="G18" s="56"/>
      <c r="H18" s="94">
        <f>SUMIF($E8:$E17,"Driftsklar",H8:H17)</f>
        <v>2053</v>
      </c>
      <c r="I18" s="94">
        <f>SUMIF($E8:$E17,"Driftsklar",I8:I17)</f>
        <v>2184</v>
      </c>
      <c r="J18" s="67"/>
      <c r="K18" s="67"/>
      <c r="L18" s="67"/>
      <c r="M18" s="67"/>
      <c r="N18" s="67"/>
      <c r="O18" s="67"/>
      <c r="P18" s="67"/>
    </row>
    <row r="19" spans="2:16">
      <c r="B19" s="53"/>
      <c r="C19" s="53"/>
      <c r="D19" s="53"/>
      <c r="E19" s="53"/>
      <c r="F19" s="75"/>
      <c r="G19" s="55"/>
      <c r="H19" s="68"/>
      <c r="I19" s="68"/>
      <c r="J19" s="55"/>
      <c r="K19" s="55"/>
      <c r="L19" s="55"/>
      <c r="M19" s="55"/>
      <c r="N19" s="55"/>
      <c r="O19" s="55"/>
      <c r="P19" s="55"/>
    </row>
    <row r="20" spans="2:16">
      <c r="B20" s="84" t="s">
        <v>39</v>
      </c>
      <c r="C20" s="59"/>
      <c r="D20" s="59"/>
      <c r="E20" s="59"/>
      <c r="F20" s="85"/>
      <c r="G20" s="60"/>
      <c r="H20" s="77"/>
      <c r="I20" s="77"/>
      <c r="J20" s="60"/>
      <c r="K20" s="60"/>
      <c r="L20" s="60"/>
      <c r="M20" s="60"/>
      <c r="N20" s="60"/>
      <c r="O20" s="60"/>
      <c r="P20" s="60"/>
    </row>
    <row r="21" spans="2:16">
      <c r="B21" s="53" t="s">
        <v>70</v>
      </c>
      <c r="C21" s="53" t="s">
        <v>66</v>
      </c>
      <c r="D21" s="53" t="s">
        <v>78</v>
      </c>
      <c r="E21" s="53" t="s">
        <v>57</v>
      </c>
      <c r="F21" s="75"/>
      <c r="G21" s="397">
        <v>2008</v>
      </c>
      <c r="H21" s="385">
        <v>64</v>
      </c>
      <c r="I21" s="385">
        <v>70</v>
      </c>
      <c r="J21" s="398"/>
      <c r="K21" s="398"/>
      <c r="L21" s="397"/>
      <c r="M21" s="397"/>
      <c r="N21" s="397"/>
      <c r="O21" s="397"/>
      <c r="P21" s="398" t="s">
        <v>35</v>
      </c>
    </row>
    <row r="22" spans="2:16">
      <c r="B22" s="53" t="s">
        <v>70</v>
      </c>
      <c r="C22" s="53" t="s">
        <v>44</v>
      </c>
      <c r="D22" s="53" t="s">
        <v>79</v>
      </c>
      <c r="E22" s="53" t="s">
        <v>57</v>
      </c>
      <c r="F22" s="85" t="s">
        <v>473</v>
      </c>
      <c r="G22" s="397">
        <v>1989</v>
      </c>
      <c r="H22" s="385">
        <v>250</v>
      </c>
      <c r="I22" s="385">
        <v>265</v>
      </c>
      <c r="J22" s="398" t="s">
        <v>35</v>
      </c>
      <c r="K22" s="398" t="s">
        <v>35</v>
      </c>
      <c r="L22" s="397"/>
      <c r="M22" s="397"/>
      <c r="N22" s="397"/>
      <c r="O22" s="397"/>
      <c r="P22" s="397"/>
    </row>
    <row r="23" spans="2:16" s="226" customFormat="1">
      <c r="B23" s="91" t="s">
        <v>70</v>
      </c>
      <c r="C23" s="74" t="s">
        <v>54</v>
      </c>
      <c r="D23" s="74" t="s">
        <v>422</v>
      </c>
      <c r="E23" s="66" t="s">
        <v>423</v>
      </c>
      <c r="F23" s="75"/>
      <c r="G23" s="397">
        <v>2020</v>
      </c>
      <c r="H23" s="385">
        <v>150</v>
      </c>
      <c r="I23" s="385">
        <v>150</v>
      </c>
      <c r="J23" s="398"/>
      <c r="K23" s="398"/>
      <c r="L23" s="397"/>
      <c r="M23" s="397"/>
      <c r="N23" s="397"/>
      <c r="O23" s="397" t="s">
        <v>35</v>
      </c>
      <c r="P23" s="397"/>
    </row>
    <row r="24" spans="2:16" ht="30">
      <c r="B24" s="53" t="s">
        <v>71</v>
      </c>
      <c r="C24" s="53" t="s">
        <v>59</v>
      </c>
      <c r="D24" s="53" t="s">
        <v>80</v>
      </c>
      <c r="E24" s="53" t="s">
        <v>57</v>
      </c>
      <c r="F24" s="393" t="s">
        <v>468</v>
      </c>
      <c r="G24" s="397">
        <v>1961</v>
      </c>
      <c r="H24" s="385">
        <v>142</v>
      </c>
      <c r="I24" s="385">
        <v>142</v>
      </c>
      <c r="J24" s="398" t="s">
        <v>35</v>
      </c>
      <c r="K24" s="398" t="s">
        <v>35</v>
      </c>
      <c r="L24" s="397"/>
      <c r="M24" s="397"/>
      <c r="N24" s="397"/>
      <c r="O24" s="397"/>
      <c r="P24" s="397"/>
    </row>
    <row r="25" spans="2:16" s="12" customFormat="1">
      <c r="B25" s="66" t="s">
        <v>71</v>
      </c>
      <c r="C25" s="66" t="s">
        <v>54</v>
      </c>
      <c r="D25" s="66" t="s">
        <v>373</v>
      </c>
      <c r="E25" s="66" t="s">
        <v>61</v>
      </c>
      <c r="F25" s="394"/>
      <c r="G25" s="397">
        <v>1968</v>
      </c>
      <c r="H25" s="385">
        <v>270</v>
      </c>
      <c r="I25" s="385">
        <v>270</v>
      </c>
      <c r="J25" s="398" t="s">
        <v>35</v>
      </c>
      <c r="K25" s="398"/>
      <c r="L25" s="397"/>
      <c r="M25" s="397"/>
      <c r="N25" s="397"/>
      <c r="O25" s="397"/>
      <c r="P25" s="397"/>
    </row>
    <row r="26" spans="2:16">
      <c r="B26" s="66" t="s">
        <v>71</v>
      </c>
      <c r="C26" s="66" t="s">
        <v>63</v>
      </c>
      <c r="D26" s="66" t="s">
        <v>85</v>
      </c>
      <c r="E26" s="66" t="s">
        <v>58</v>
      </c>
      <c r="F26" s="394" t="s">
        <v>88</v>
      </c>
      <c r="G26" s="397">
        <v>1981</v>
      </c>
      <c r="H26" s="385">
        <v>640</v>
      </c>
      <c r="I26" s="385">
        <v>665</v>
      </c>
      <c r="J26" s="398" t="s">
        <v>35</v>
      </c>
      <c r="K26" s="398" t="s">
        <v>35</v>
      </c>
      <c r="L26" s="397"/>
      <c r="M26" s="397"/>
      <c r="N26" s="397"/>
      <c r="O26" s="397"/>
      <c r="P26" s="397"/>
    </row>
    <row r="27" spans="2:16" s="226" customFormat="1">
      <c r="B27" s="91" t="s">
        <v>71</v>
      </c>
      <c r="C27" s="74" t="s">
        <v>67</v>
      </c>
      <c r="D27" s="74" t="s">
        <v>475</v>
      </c>
      <c r="E27" s="66" t="s">
        <v>423</v>
      </c>
      <c r="F27" s="394" t="s">
        <v>476</v>
      </c>
      <c r="G27" s="397">
        <v>2020</v>
      </c>
      <c r="H27" s="385">
        <v>25</v>
      </c>
      <c r="I27" s="385">
        <v>25</v>
      </c>
      <c r="J27" s="398"/>
      <c r="K27" s="398"/>
      <c r="L27" s="397"/>
      <c r="M27" s="397"/>
      <c r="N27" s="397"/>
      <c r="O27" s="397" t="s">
        <v>35</v>
      </c>
      <c r="P27" s="397"/>
    </row>
    <row r="28" spans="2:16">
      <c r="B28" s="53" t="s">
        <v>72</v>
      </c>
      <c r="C28" s="53" t="s">
        <v>66</v>
      </c>
      <c r="D28" s="53" t="s">
        <v>81</v>
      </c>
      <c r="E28" s="53" t="s">
        <v>57</v>
      </c>
      <c r="F28" s="75"/>
      <c r="G28" s="397">
        <v>1990</v>
      </c>
      <c r="H28" s="385">
        <v>250</v>
      </c>
      <c r="I28" s="385">
        <v>250</v>
      </c>
      <c r="J28" s="398" t="s">
        <v>35</v>
      </c>
      <c r="K28" s="398" t="s">
        <v>35</v>
      </c>
      <c r="L28" s="397"/>
      <c r="M28" s="397"/>
      <c r="N28" s="397"/>
      <c r="O28" s="397"/>
      <c r="P28" s="398" t="s">
        <v>35</v>
      </c>
    </row>
    <row r="29" spans="2:16">
      <c r="B29" s="88" t="s">
        <v>72</v>
      </c>
      <c r="C29" s="88" t="s">
        <v>59</v>
      </c>
      <c r="D29" s="88" t="s">
        <v>82</v>
      </c>
      <c r="E29" s="88" t="s">
        <v>57</v>
      </c>
      <c r="F29" s="389" t="s">
        <v>474</v>
      </c>
      <c r="G29" s="399">
        <v>2002</v>
      </c>
      <c r="H29" s="400">
        <v>520</v>
      </c>
      <c r="I29" s="400">
        <v>520</v>
      </c>
      <c r="J29" s="399"/>
      <c r="K29" s="401" t="s">
        <v>35</v>
      </c>
      <c r="L29" s="399"/>
      <c r="M29" s="401" t="s">
        <v>35</v>
      </c>
      <c r="N29" s="401" t="s">
        <v>35</v>
      </c>
      <c r="O29" s="399"/>
      <c r="P29" s="401" t="s">
        <v>35</v>
      </c>
    </row>
    <row r="30" spans="2:16">
      <c r="B30" s="66" t="s">
        <v>73</v>
      </c>
      <c r="C30" s="66" t="s">
        <v>75</v>
      </c>
      <c r="D30" s="66" t="s">
        <v>105</v>
      </c>
      <c r="E30" s="66" t="s">
        <v>61</v>
      </c>
      <c r="F30" s="85" t="s">
        <v>89</v>
      </c>
      <c r="G30" s="397">
        <v>1954</v>
      </c>
      <c r="H30" s="385">
        <v>10</v>
      </c>
      <c r="I30" s="385">
        <v>10</v>
      </c>
      <c r="J30" s="397"/>
      <c r="K30" s="397"/>
      <c r="L30" s="397"/>
      <c r="M30" s="398" t="s">
        <v>35</v>
      </c>
      <c r="N30" s="397"/>
      <c r="O30" s="397"/>
      <c r="P30" s="397"/>
    </row>
    <row r="31" spans="2:16">
      <c r="B31" s="53" t="s">
        <v>73</v>
      </c>
      <c r="C31" s="53" t="s">
        <v>41</v>
      </c>
      <c r="D31" s="53" t="s">
        <v>83</v>
      </c>
      <c r="E31" s="53" t="s">
        <v>57</v>
      </c>
      <c r="F31" s="75"/>
      <c r="G31" s="397">
        <v>1985</v>
      </c>
      <c r="H31" s="385">
        <v>82</v>
      </c>
      <c r="I31" s="385">
        <v>82</v>
      </c>
      <c r="J31" s="397"/>
      <c r="K31" s="397"/>
      <c r="L31" s="397"/>
      <c r="M31" s="398" t="s">
        <v>35</v>
      </c>
      <c r="N31" s="397"/>
      <c r="O31" s="397"/>
      <c r="P31" s="397"/>
    </row>
    <row r="32" spans="2:16">
      <c r="B32" s="88" t="s">
        <v>73</v>
      </c>
      <c r="C32" s="88" t="s">
        <v>42</v>
      </c>
      <c r="D32" s="88" t="s">
        <v>84</v>
      </c>
      <c r="E32" s="88" t="s">
        <v>57</v>
      </c>
      <c r="F32" s="389"/>
      <c r="G32" s="399">
        <v>2004</v>
      </c>
      <c r="H32" s="400">
        <v>23</v>
      </c>
      <c r="I32" s="400">
        <v>23.2</v>
      </c>
      <c r="J32" s="399"/>
      <c r="K32" s="399"/>
      <c r="L32" s="399"/>
      <c r="M32" s="401" t="s">
        <v>35</v>
      </c>
      <c r="N32" s="399"/>
      <c r="O32" s="399"/>
      <c r="P32" s="399"/>
    </row>
    <row r="33" spans="2:16">
      <c r="B33" s="96" t="s">
        <v>74</v>
      </c>
      <c r="C33" s="96" t="s">
        <v>68</v>
      </c>
      <c r="D33" s="96" t="s">
        <v>86</v>
      </c>
      <c r="E33" s="96" t="s">
        <v>58</v>
      </c>
      <c r="F33" s="390" t="s">
        <v>102</v>
      </c>
      <c r="G33" s="402">
        <v>1974</v>
      </c>
      <c r="H33" s="403">
        <v>260</v>
      </c>
      <c r="I33" s="403">
        <v>260</v>
      </c>
      <c r="J33" s="402"/>
      <c r="K33" s="402"/>
      <c r="L33" s="404" t="s">
        <v>35</v>
      </c>
      <c r="M33" s="402"/>
      <c r="N33" s="402"/>
      <c r="O33" s="402"/>
      <c r="P33" s="402"/>
    </row>
    <row r="34" spans="2:16" s="12" customFormat="1">
      <c r="B34" s="181" t="s">
        <v>77</v>
      </c>
      <c r="C34" s="181" t="s">
        <v>66</v>
      </c>
      <c r="D34" s="181" t="s">
        <v>374</v>
      </c>
      <c r="E34" s="181" t="s">
        <v>61</v>
      </c>
      <c r="F34" s="395"/>
      <c r="G34" s="407">
        <v>1966</v>
      </c>
      <c r="H34" s="408">
        <v>143</v>
      </c>
      <c r="I34" s="408">
        <v>143</v>
      </c>
      <c r="J34" s="409" t="s">
        <v>35</v>
      </c>
      <c r="K34" s="407"/>
      <c r="L34" s="409"/>
      <c r="M34" s="407"/>
      <c r="N34" s="407"/>
      <c r="O34" s="407"/>
      <c r="P34" s="407"/>
    </row>
    <row r="35" spans="2:16">
      <c r="B35" s="87" t="s">
        <v>77</v>
      </c>
      <c r="C35" s="87" t="s">
        <v>59</v>
      </c>
      <c r="D35" s="87" t="s">
        <v>106</v>
      </c>
      <c r="E35" s="87" t="s">
        <v>61</v>
      </c>
      <c r="F35" s="389"/>
      <c r="G35" s="399">
        <v>1970</v>
      </c>
      <c r="H35" s="400">
        <v>264</v>
      </c>
      <c r="I35" s="400">
        <v>264</v>
      </c>
      <c r="J35" s="401" t="s">
        <v>35</v>
      </c>
      <c r="K35" s="401" t="s">
        <v>35</v>
      </c>
      <c r="L35" s="399"/>
      <c r="M35" s="399"/>
      <c r="N35" s="399"/>
      <c r="O35" s="399"/>
      <c r="P35" s="399"/>
    </row>
    <row r="36" spans="2:16">
      <c r="B36" s="66" t="s">
        <v>76</v>
      </c>
      <c r="C36" s="66" t="s">
        <v>69</v>
      </c>
      <c r="D36" s="66" t="s">
        <v>108</v>
      </c>
      <c r="E36" s="66" t="s">
        <v>61</v>
      </c>
      <c r="F36" s="75" t="s">
        <v>90</v>
      </c>
      <c r="G36" s="397">
        <v>1953</v>
      </c>
      <c r="H36" s="385">
        <v>10</v>
      </c>
      <c r="I36" s="385">
        <v>10</v>
      </c>
      <c r="J36" s="397"/>
      <c r="K36" s="397"/>
      <c r="L36" s="398" t="s">
        <v>35</v>
      </c>
      <c r="M36" s="398" t="s">
        <v>35</v>
      </c>
      <c r="N36" s="397"/>
      <c r="O36" s="397"/>
      <c r="P36" s="397"/>
    </row>
    <row r="37" spans="2:16">
      <c r="B37" s="87" t="s">
        <v>76</v>
      </c>
      <c r="C37" s="87" t="s">
        <v>41</v>
      </c>
      <c r="D37" s="87" t="s">
        <v>107</v>
      </c>
      <c r="E37" s="87" t="s">
        <v>61</v>
      </c>
      <c r="F37" s="389"/>
      <c r="G37" s="399">
        <v>1995</v>
      </c>
      <c r="H37" s="400">
        <v>60</v>
      </c>
      <c r="I37" s="400">
        <v>60</v>
      </c>
      <c r="J37" s="399"/>
      <c r="K37" s="399"/>
      <c r="L37" s="401" t="s">
        <v>35</v>
      </c>
      <c r="M37" s="401" t="s">
        <v>35</v>
      </c>
      <c r="N37" s="399"/>
      <c r="O37" s="399"/>
      <c r="P37" s="399"/>
    </row>
    <row r="38" spans="2:16">
      <c r="B38" s="59" t="s">
        <v>104</v>
      </c>
      <c r="C38" s="59" t="s">
        <v>67</v>
      </c>
      <c r="D38" s="59" t="s">
        <v>110</v>
      </c>
      <c r="E38" s="59" t="s">
        <v>57</v>
      </c>
      <c r="F38" s="392" t="s">
        <v>532</v>
      </c>
      <c r="G38" s="405">
        <v>1995</v>
      </c>
      <c r="H38" s="341">
        <v>37</v>
      </c>
      <c r="I38" s="341">
        <v>37</v>
      </c>
      <c r="J38" s="406" t="s">
        <v>35</v>
      </c>
      <c r="K38" s="406" t="s">
        <v>35</v>
      </c>
      <c r="L38" s="405"/>
      <c r="M38" s="405"/>
      <c r="N38" s="405"/>
      <c r="O38" s="406" t="s">
        <v>35</v>
      </c>
      <c r="P38" s="405"/>
    </row>
    <row r="39" spans="2:16">
      <c r="B39" s="56" t="s">
        <v>198</v>
      </c>
      <c r="C39" s="56"/>
      <c r="D39" s="56"/>
      <c r="E39" s="56" t="str">
        <f>"Antal = "&amp;COUNTIF($E21:$E38,"Driftsklar")</f>
        <v>Antal = 8</v>
      </c>
      <c r="F39" s="56"/>
      <c r="G39" s="56"/>
      <c r="H39" s="94">
        <f>SUMIF($E21:$E38,"Driftsklar",H21:H38)</f>
        <v>1368</v>
      </c>
      <c r="I39" s="94">
        <f>SUMIF($E21:$E38,"Driftsklar",I21:I38)</f>
        <v>1389.2</v>
      </c>
      <c r="J39" s="67"/>
      <c r="K39" s="67"/>
      <c r="L39" s="67"/>
      <c r="M39" s="67"/>
      <c r="N39" s="67"/>
      <c r="O39" s="67"/>
      <c r="P39" s="67"/>
    </row>
    <row r="40" spans="2:16" s="12" customFormat="1">
      <c r="B40" s="53"/>
      <c r="C40" s="53"/>
      <c r="D40" s="53"/>
      <c r="E40" s="53"/>
      <c r="F40" s="75"/>
      <c r="G40" s="53"/>
      <c r="H40" s="53"/>
      <c r="I40" s="53"/>
      <c r="J40" s="55"/>
      <c r="K40" s="55"/>
      <c r="L40" s="55"/>
      <c r="M40" s="55"/>
      <c r="N40" s="55"/>
      <c r="O40" s="55"/>
      <c r="P40" s="55"/>
    </row>
    <row r="41" spans="2:16" s="12" customFormat="1">
      <c r="B41" s="79" t="s">
        <v>199</v>
      </c>
      <c r="C41" s="79"/>
      <c r="D41" s="79"/>
      <c r="E41" s="79" t="str">
        <f>"Antal = "&amp;COUNTIF($E$8:$E$17,"Driftsklar")+COUNTIF($E$21:$E$38,"Driftsklar")</f>
        <v>Antal = 16</v>
      </c>
      <c r="F41" s="360"/>
      <c r="G41" s="79"/>
      <c r="H41" s="83">
        <f>H18+H39</f>
        <v>3421</v>
      </c>
      <c r="I41" s="83">
        <f>I18+I39</f>
        <v>3573.2</v>
      </c>
      <c r="J41" s="110"/>
      <c r="K41" s="110"/>
      <c r="L41" s="110"/>
      <c r="M41" s="110"/>
      <c r="N41" s="110"/>
      <c r="O41" s="110"/>
      <c r="P41" s="110"/>
    </row>
    <row r="42" spans="2:16">
      <c r="B42" s="2" t="s">
        <v>434</v>
      </c>
      <c r="F42" s="111"/>
    </row>
    <row r="43" spans="2:16">
      <c r="F43" s="111"/>
    </row>
    <row r="44" spans="2:16" s="12" customFormat="1">
      <c r="F44" s="111"/>
    </row>
    <row r="45" spans="2:16" s="63" customFormat="1">
      <c r="B45" s="63" t="s">
        <v>53</v>
      </c>
      <c r="F45" s="396"/>
    </row>
    <row r="46" spans="2:16">
      <c r="F46" s="111"/>
    </row>
    <row r="47" spans="2:16">
      <c r="B47" s="73" t="str">
        <f>B$6</f>
        <v>Kraftværk</v>
      </c>
      <c r="C47" s="73" t="str">
        <f t="shared" ref="C47:P47" si="0">C$6</f>
        <v>Anlæg</v>
      </c>
      <c r="D47" s="73" t="str">
        <f t="shared" si="0"/>
        <v>Kort navn</v>
      </c>
      <c r="E47" s="73" t="str">
        <f t="shared" si="0"/>
        <v>Status</v>
      </c>
      <c r="F47" s="56" t="str">
        <f t="shared" si="0"/>
        <v>Bemærkninger</v>
      </c>
      <c r="G47" s="73" t="str">
        <f t="shared" si="0"/>
        <v>Idriftsat (år)</v>
      </c>
      <c r="H47" s="73" t="str">
        <f t="shared" si="0"/>
        <v>Elkapacitet (MW)</v>
      </c>
      <c r="I47" s="73" t="str">
        <f t="shared" si="0"/>
        <v>Elkapacitet ved overlast (MW)</v>
      </c>
      <c r="J47" s="106" t="str">
        <f t="shared" si="0"/>
        <v>Kul</v>
      </c>
      <c r="K47" s="106" t="str">
        <f t="shared" si="0"/>
        <v>Fuelolie</v>
      </c>
      <c r="L47" s="106" t="str">
        <f t="shared" si="0"/>
        <v>Gasolie</v>
      </c>
      <c r="M47" s="106" t="str">
        <f t="shared" si="0"/>
        <v>Naturgas</v>
      </c>
      <c r="N47" s="106" t="str">
        <f t="shared" si="0"/>
        <v>Halm</v>
      </c>
      <c r="O47" s="106" t="str">
        <f t="shared" si="0"/>
        <v>Træflis</v>
      </c>
      <c r="P47" s="106" t="str">
        <f t="shared" si="0"/>
        <v>Træpiller</v>
      </c>
    </row>
    <row r="48" spans="2:16" s="12" customFormat="1">
      <c r="B48" s="84" t="s">
        <v>36</v>
      </c>
      <c r="C48" s="84"/>
      <c r="D48" s="84"/>
      <c r="E48" s="84"/>
      <c r="F48" s="84"/>
      <c r="G48" s="57"/>
      <c r="H48" s="78"/>
      <c r="I48" s="78"/>
      <c r="J48" s="57"/>
      <c r="K48" s="57"/>
      <c r="L48" s="57"/>
      <c r="M48" s="57"/>
      <c r="N48" s="57"/>
      <c r="O48" s="57"/>
      <c r="P48" s="57"/>
    </row>
    <row r="49" spans="2:16">
      <c r="B49" s="97" t="s">
        <v>46</v>
      </c>
      <c r="C49" s="97" t="s">
        <v>63</v>
      </c>
      <c r="D49" s="97" t="s">
        <v>62</v>
      </c>
      <c r="E49" s="97" t="s">
        <v>57</v>
      </c>
      <c r="F49" s="85"/>
      <c r="G49" s="405">
        <v>1986</v>
      </c>
      <c r="H49" s="341">
        <v>14</v>
      </c>
      <c r="I49" s="341">
        <v>14</v>
      </c>
      <c r="J49" s="405"/>
      <c r="K49" s="405"/>
      <c r="L49" s="406" t="s">
        <v>35</v>
      </c>
      <c r="M49" s="60"/>
      <c r="N49" s="60"/>
      <c r="O49" s="60"/>
      <c r="P49" s="60"/>
    </row>
    <row r="50" spans="2:16">
      <c r="B50" s="56" t="s">
        <v>197</v>
      </c>
      <c r="C50" s="56"/>
      <c r="D50" s="56"/>
      <c r="E50" s="56" t="str">
        <f>"Antal = "&amp;COUNTIF($E49,"Driftsklar")</f>
        <v>Antal = 1</v>
      </c>
      <c r="F50" s="56"/>
      <c r="G50" s="410"/>
      <c r="H50" s="342">
        <f>SUMIF($E49,"Driftsklar",H49)</f>
        <v>14</v>
      </c>
      <c r="I50" s="342">
        <f>SUMIF($E49,"Driftsklar",I49)</f>
        <v>14</v>
      </c>
      <c r="J50" s="411"/>
      <c r="K50" s="411"/>
      <c r="L50" s="411"/>
      <c r="M50" s="67"/>
      <c r="N50" s="67"/>
      <c r="O50" s="67"/>
      <c r="P50" s="67"/>
    </row>
    <row r="51" spans="2:16">
      <c r="B51" s="53"/>
      <c r="C51" s="53"/>
      <c r="D51" s="53"/>
      <c r="E51" s="53"/>
      <c r="F51" s="75"/>
      <c r="G51" s="397"/>
      <c r="H51" s="385"/>
      <c r="I51" s="385"/>
      <c r="J51" s="397"/>
      <c r="K51" s="397"/>
      <c r="L51" s="397"/>
      <c r="M51" s="55"/>
      <c r="N51" s="55"/>
      <c r="O51" s="55"/>
      <c r="P51" s="55"/>
    </row>
    <row r="52" spans="2:16">
      <c r="B52" s="56" t="s">
        <v>39</v>
      </c>
      <c r="C52" s="53"/>
      <c r="D52" s="53"/>
      <c r="E52" s="53"/>
      <c r="F52" s="75"/>
      <c r="G52" s="397"/>
      <c r="H52" s="385"/>
      <c r="I52" s="385"/>
      <c r="J52" s="397"/>
      <c r="K52" s="397"/>
      <c r="L52" s="397"/>
      <c r="M52" s="55"/>
      <c r="N52" s="55"/>
      <c r="O52" s="55"/>
      <c r="P52" s="55"/>
    </row>
    <row r="53" spans="2:16">
      <c r="B53" s="74" t="s">
        <v>74</v>
      </c>
      <c r="C53" s="74" t="s">
        <v>91</v>
      </c>
      <c r="D53" s="74" t="s">
        <v>97</v>
      </c>
      <c r="E53" s="74" t="s">
        <v>57</v>
      </c>
      <c r="F53" s="75"/>
      <c r="G53" s="397">
        <v>1976</v>
      </c>
      <c r="H53" s="385">
        <v>260</v>
      </c>
      <c r="I53" s="385">
        <v>260</v>
      </c>
      <c r="J53" s="397"/>
      <c r="K53" s="397"/>
      <c r="L53" s="398" t="s">
        <v>35</v>
      </c>
      <c r="M53" s="98"/>
      <c r="N53" s="98"/>
      <c r="O53" s="98"/>
      <c r="P53" s="98"/>
    </row>
    <row r="54" spans="2:16">
      <c r="B54" s="74" t="s">
        <v>74</v>
      </c>
      <c r="C54" s="74" t="s">
        <v>92</v>
      </c>
      <c r="D54" s="74" t="s">
        <v>98</v>
      </c>
      <c r="E54" s="74" t="s">
        <v>57</v>
      </c>
      <c r="F54" s="75"/>
      <c r="G54" s="397">
        <v>1973</v>
      </c>
      <c r="H54" s="385">
        <v>18</v>
      </c>
      <c r="I54" s="385">
        <v>18</v>
      </c>
      <c r="J54" s="397"/>
      <c r="K54" s="397"/>
      <c r="L54" s="398" t="s">
        <v>35</v>
      </c>
      <c r="M54" s="98"/>
      <c r="N54" s="98"/>
      <c r="O54" s="98"/>
      <c r="P54" s="98"/>
    </row>
    <row r="55" spans="2:16">
      <c r="B55" s="74" t="s">
        <v>74</v>
      </c>
      <c r="C55" s="74" t="s">
        <v>93</v>
      </c>
      <c r="D55" s="74" t="s">
        <v>99</v>
      </c>
      <c r="E55" s="74" t="s">
        <v>57</v>
      </c>
      <c r="F55" s="75"/>
      <c r="G55" s="397">
        <v>1973</v>
      </c>
      <c r="H55" s="385">
        <v>65</v>
      </c>
      <c r="I55" s="385">
        <v>65</v>
      </c>
      <c r="J55" s="397"/>
      <c r="K55" s="397"/>
      <c r="L55" s="398" t="s">
        <v>35</v>
      </c>
      <c r="M55" s="98"/>
      <c r="N55" s="98"/>
      <c r="O55" s="98"/>
      <c r="P55" s="98"/>
    </row>
    <row r="56" spans="2:16">
      <c r="B56" s="100" t="s">
        <v>74</v>
      </c>
      <c r="C56" s="100" t="s">
        <v>94</v>
      </c>
      <c r="D56" s="100" t="s">
        <v>100</v>
      </c>
      <c r="E56" s="100" t="s">
        <v>57</v>
      </c>
      <c r="F56" s="389"/>
      <c r="G56" s="399">
        <v>1973</v>
      </c>
      <c r="H56" s="400">
        <v>61</v>
      </c>
      <c r="I56" s="400">
        <v>65</v>
      </c>
      <c r="J56" s="399"/>
      <c r="K56" s="399"/>
      <c r="L56" s="401" t="s">
        <v>35</v>
      </c>
      <c r="M56" s="101"/>
      <c r="N56" s="101"/>
      <c r="O56" s="101"/>
      <c r="P56" s="101"/>
    </row>
    <row r="57" spans="2:16">
      <c r="B57" s="89" t="s">
        <v>96</v>
      </c>
      <c r="C57" s="89" t="s">
        <v>95</v>
      </c>
      <c r="D57" s="102" t="s">
        <v>101</v>
      </c>
      <c r="E57" s="102" t="s">
        <v>57</v>
      </c>
      <c r="F57" s="390"/>
      <c r="G57" s="402">
        <v>1975</v>
      </c>
      <c r="H57" s="403">
        <v>70</v>
      </c>
      <c r="I57" s="403">
        <v>70</v>
      </c>
      <c r="J57" s="402"/>
      <c r="K57" s="402"/>
      <c r="L57" s="404" t="s">
        <v>35</v>
      </c>
      <c r="M57" s="90"/>
      <c r="N57" s="90"/>
      <c r="O57" s="90"/>
      <c r="P57" s="90"/>
    </row>
    <row r="58" spans="2:16">
      <c r="B58" s="97" t="s">
        <v>104</v>
      </c>
      <c r="C58" s="97" t="s">
        <v>103</v>
      </c>
      <c r="D58" s="97" t="s">
        <v>238</v>
      </c>
      <c r="E58" s="97" t="s">
        <v>57</v>
      </c>
      <c r="F58" s="85"/>
      <c r="G58" s="405">
        <v>1972</v>
      </c>
      <c r="H58" s="341">
        <v>19.600000000000001</v>
      </c>
      <c r="I58" s="341">
        <v>19.600000000000001</v>
      </c>
      <c r="J58" s="405"/>
      <c r="K58" s="405" t="s">
        <v>35</v>
      </c>
      <c r="L58" s="406" t="s">
        <v>35</v>
      </c>
      <c r="M58" s="104"/>
      <c r="N58" s="103"/>
      <c r="O58" s="103"/>
      <c r="P58" s="103"/>
    </row>
    <row r="59" spans="2:16" s="190" customFormat="1">
      <c r="B59" s="227" t="s">
        <v>104</v>
      </c>
      <c r="C59" s="227" t="s">
        <v>63</v>
      </c>
      <c r="D59" s="227" t="s">
        <v>109</v>
      </c>
      <c r="E59" s="97" t="s">
        <v>57</v>
      </c>
      <c r="F59" s="85"/>
      <c r="G59" s="405">
        <v>1974</v>
      </c>
      <c r="H59" s="341">
        <v>28</v>
      </c>
      <c r="I59" s="341">
        <v>28</v>
      </c>
      <c r="J59" s="405"/>
      <c r="K59" s="406" t="s">
        <v>35</v>
      </c>
      <c r="L59" s="406"/>
      <c r="M59" s="229"/>
      <c r="N59" s="228"/>
      <c r="O59" s="228"/>
      <c r="P59" s="228"/>
    </row>
    <row r="60" spans="2:16" s="190" customFormat="1">
      <c r="B60" s="227" t="s">
        <v>104</v>
      </c>
      <c r="C60" s="227" t="s">
        <v>41</v>
      </c>
      <c r="D60" s="227" t="s">
        <v>237</v>
      </c>
      <c r="E60" s="97" t="s">
        <v>57</v>
      </c>
      <c r="F60" s="85"/>
      <c r="G60" s="405">
        <v>1974</v>
      </c>
      <c r="H60" s="341">
        <v>15</v>
      </c>
      <c r="I60" s="341">
        <v>15</v>
      </c>
      <c r="J60" s="405"/>
      <c r="K60" s="406"/>
      <c r="L60" s="406" t="s">
        <v>35</v>
      </c>
      <c r="M60" s="229"/>
      <c r="N60" s="228"/>
      <c r="O60" s="228"/>
      <c r="P60" s="228"/>
    </row>
    <row r="61" spans="2:16">
      <c r="B61" s="56" t="s">
        <v>111</v>
      </c>
      <c r="C61" s="56"/>
      <c r="D61" s="56"/>
      <c r="E61" s="56" t="str">
        <f>"Antal = "&amp;COUNTIF($E53:$E60,"Driftsklar")</f>
        <v>Antal = 8</v>
      </c>
      <c r="F61" s="56"/>
      <c r="G61" s="56"/>
      <c r="H61" s="94">
        <f>SUMIF($E53:$E60,"Driftsklar",H53:H60)</f>
        <v>536.6</v>
      </c>
      <c r="I61" s="94">
        <f>SUMIF($E53:$E60,"Driftsklar",I53:I60)</f>
        <v>540.6</v>
      </c>
      <c r="J61" s="67"/>
      <c r="K61" s="67"/>
      <c r="L61" s="67"/>
      <c r="M61" s="67"/>
      <c r="N61" s="67"/>
      <c r="O61" s="67"/>
      <c r="P61" s="67"/>
    </row>
    <row r="62" spans="2:16" s="12" customFormat="1">
      <c r="B62" s="53"/>
      <c r="C62" s="53"/>
      <c r="D62" s="53"/>
      <c r="E62" s="53"/>
      <c r="F62" s="53"/>
      <c r="G62" s="55"/>
      <c r="H62" s="68"/>
      <c r="I62" s="68"/>
      <c r="J62" s="55"/>
      <c r="K62" s="55"/>
      <c r="L62" s="55"/>
      <c r="M62" s="55"/>
      <c r="N62" s="55"/>
      <c r="O62" s="55"/>
      <c r="P62" s="55"/>
    </row>
    <row r="63" spans="2:16" s="12" customFormat="1">
      <c r="B63" s="79" t="s">
        <v>199</v>
      </c>
      <c r="C63" s="79"/>
      <c r="D63" s="79"/>
      <c r="E63" s="79"/>
      <c r="F63" s="79"/>
      <c r="G63" s="79"/>
      <c r="H63" s="83">
        <f>H50+H61</f>
        <v>550.6</v>
      </c>
      <c r="I63" s="83">
        <f>I50+I61</f>
        <v>554.6</v>
      </c>
      <c r="J63" s="110"/>
      <c r="K63" s="110"/>
      <c r="L63" s="110"/>
      <c r="M63" s="110"/>
      <c r="N63" s="110"/>
      <c r="O63" s="110"/>
      <c r="P63" s="110"/>
    </row>
    <row r="64" spans="2:16">
      <c r="B64" s="2" t="s">
        <v>434</v>
      </c>
    </row>
    <row r="65" spans="2:16" s="12" customFormat="1"/>
    <row r="66" spans="2:16" s="12" customFormat="1"/>
    <row r="67" spans="2:16" s="63" customFormat="1">
      <c r="B67" s="63" t="s">
        <v>64</v>
      </c>
    </row>
    <row r="69" spans="2:16">
      <c r="B69" s="73" t="str">
        <f>B$6</f>
        <v>Kraftværk</v>
      </c>
      <c r="C69" s="73" t="str">
        <f t="shared" ref="C69:P69" si="1">C$6</f>
        <v>Anlæg</v>
      </c>
      <c r="D69" s="73" t="str">
        <f t="shared" si="1"/>
        <v>Kort navn</v>
      </c>
      <c r="E69" s="73" t="str">
        <f t="shared" si="1"/>
        <v>Status</v>
      </c>
      <c r="F69" s="73" t="str">
        <f t="shared" si="1"/>
        <v>Bemærkninger</v>
      </c>
      <c r="G69" s="73" t="str">
        <f t="shared" si="1"/>
        <v>Idriftsat (år)</v>
      </c>
      <c r="H69" s="73" t="str">
        <f t="shared" si="1"/>
        <v>Elkapacitet (MW)</v>
      </c>
      <c r="I69" s="73" t="str">
        <f t="shared" si="1"/>
        <v>Elkapacitet ved overlast (MW)</v>
      </c>
      <c r="J69" s="106" t="str">
        <f t="shared" si="1"/>
        <v>Kul</v>
      </c>
      <c r="K69" s="106" t="str">
        <f t="shared" si="1"/>
        <v>Fuelolie</v>
      </c>
      <c r="L69" s="106" t="str">
        <f t="shared" si="1"/>
        <v>Gasolie</v>
      </c>
      <c r="M69" s="106" t="str">
        <f t="shared" si="1"/>
        <v>Naturgas</v>
      </c>
      <c r="N69" s="106" t="str">
        <f t="shared" si="1"/>
        <v>Halm</v>
      </c>
      <c r="O69" s="106" t="str">
        <f t="shared" si="1"/>
        <v>Træflis</v>
      </c>
      <c r="P69" s="106" t="str">
        <f t="shared" si="1"/>
        <v>Træpiller</v>
      </c>
    </row>
    <row r="70" spans="2:16">
      <c r="B70" s="74" t="s">
        <v>36</v>
      </c>
      <c r="C70" s="105"/>
      <c r="D70" s="105"/>
      <c r="E70" s="105"/>
      <c r="F70" s="105"/>
      <c r="G70" s="105"/>
      <c r="H70" s="412">
        <v>1732</v>
      </c>
      <c r="I70" s="412">
        <v>1732</v>
      </c>
      <c r="J70" s="98"/>
      <c r="K70" s="98"/>
      <c r="L70" s="98"/>
      <c r="M70" s="98"/>
      <c r="N70" s="98"/>
      <c r="O70" s="98"/>
      <c r="P70" s="98"/>
    </row>
    <row r="71" spans="2:16">
      <c r="B71" s="74" t="s">
        <v>39</v>
      </c>
      <c r="C71" s="74"/>
      <c r="D71" s="74"/>
      <c r="E71" s="74"/>
      <c r="F71" s="105"/>
      <c r="G71" s="98"/>
      <c r="H71" s="412">
        <v>711</v>
      </c>
      <c r="I71" s="412">
        <v>711</v>
      </c>
      <c r="J71" s="98"/>
      <c r="K71" s="98"/>
      <c r="L71" s="99"/>
      <c r="M71" s="98"/>
      <c r="N71" s="98"/>
      <c r="O71" s="98"/>
      <c r="P71" s="98"/>
    </row>
    <row r="72" spans="2:16" s="12" customFormat="1">
      <c r="B72" s="107" t="s">
        <v>200</v>
      </c>
      <c r="C72" s="81"/>
      <c r="D72" s="81"/>
      <c r="E72" s="81"/>
      <c r="F72" s="107"/>
      <c r="G72" s="108"/>
      <c r="H72" s="82">
        <f>H70+H71</f>
        <v>2443</v>
      </c>
      <c r="I72" s="82">
        <f>I70+I71</f>
        <v>2443</v>
      </c>
      <c r="J72" s="108"/>
      <c r="K72" s="108"/>
      <c r="L72" s="109"/>
      <c r="M72" s="108"/>
      <c r="N72" s="108"/>
      <c r="O72" s="108"/>
      <c r="P72" s="108"/>
    </row>
    <row r="73" spans="2:16">
      <c r="B73" s="2" t="s">
        <v>434</v>
      </c>
    </row>
    <row r="76" spans="2:16">
      <c r="H76" s="309"/>
      <c r="I76" s="307"/>
    </row>
    <row r="77" spans="2:16">
      <c r="H77" s="309"/>
      <c r="I77" s="30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6"/>
  </sheetPr>
  <dimension ref="A1:Z21"/>
  <sheetViews>
    <sheetView showGridLines="0" zoomScale="85" zoomScaleNormal="85" workbookViewId="0">
      <selection activeCell="B4" sqref="B4"/>
    </sheetView>
  </sheetViews>
  <sheetFormatPr defaultRowHeight="15" outlineLevelRow="1"/>
  <cols>
    <col min="1" max="1" width="5.7109375" style="12" customWidth="1"/>
    <col min="2" max="2" width="40.7109375" customWidth="1"/>
    <col min="4" max="27" width="9.140625" customWidth="1"/>
  </cols>
  <sheetData>
    <row r="1" spans="1:26" s="61" customFormat="1" ht="21">
      <c r="B1" s="61" t="s">
        <v>112</v>
      </c>
    </row>
    <row r="3" spans="1:26" s="12" customFormat="1"/>
    <row r="4" spans="1:26" s="63" customFormat="1">
      <c r="B4" s="63" t="s">
        <v>380</v>
      </c>
    </row>
    <row r="5" spans="1:26" s="166" customFormat="1"/>
    <row r="6" spans="1:26" s="166" customFormat="1">
      <c r="B6" s="182" t="s">
        <v>208</v>
      </c>
      <c r="C6" s="182"/>
      <c r="D6" s="112">
        <v>2018</v>
      </c>
      <c r="E6" s="112">
        <v>2019</v>
      </c>
      <c r="F6" s="112">
        <v>2020</v>
      </c>
      <c r="G6" s="112">
        <v>2021</v>
      </c>
      <c r="H6" s="112">
        <v>2022</v>
      </c>
      <c r="I6" s="112">
        <v>2023</v>
      </c>
      <c r="J6" s="112">
        <v>2024</v>
      </c>
      <c r="K6" s="112">
        <v>2025</v>
      </c>
      <c r="L6" s="112">
        <v>2026</v>
      </c>
      <c r="M6" s="112">
        <v>2027</v>
      </c>
      <c r="N6" s="112">
        <v>2028</v>
      </c>
      <c r="O6" s="112">
        <v>2029</v>
      </c>
      <c r="P6" s="112">
        <v>2030</v>
      </c>
      <c r="Q6" s="112">
        <v>2031</v>
      </c>
      <c r="R6" s="112">
        <v>2032</v>
      </c>
      <c r="S6" s="112">
        <v>2033</v>
      </c>
      <c r="T6" s="112">
        <v>2034</v>
      </c>
      <c r="U6" s="112">
        <v>2035</v>
      </c>
      <c r="V6" s="112">
        <v>2036</v>
      </c>
      <c r="W6" s="112">
        <v>2037</v>
      </c>
      <c r="X6" s="112">
        <v>2038</v>
      </c>
      <c r="Y6" s="112">
        <v>2039</v>
      </c>
      <c r="Z6" s="112">
        <v>2040</v>
      </c>
    </row>
    <row r="7" spans="1:26" s="166" customFormat="1">
      <c r="B7" s="311" t="s">
        <v>382</v>
      </c>
      <c r="D7" s="385">
        <v>3971.3</v>
      </c>
      <c r="E7" s="385">
        <v>3857.2999999999997</v>
      </c>
      <c r="F7" s="385">
        <v>3700.2999999999997</v>
      </c>
      <c r="G7" s="385">
        <v>3326.2999999999997</v>
      </c>
      <c r="H7" s="385">
        <v>3656.2999999999997</v>
      </c>
      <c r="I7" s="385">
        <v>3335.2999999999997</v>
      </c>
      <c r="J7" s="385">
        <v>3307.2999999999997</v>
      </c>
      <c r="K7" s="385">
        <v>3307.2999999999997</v>
      </c>
      <c r="L7" s="385">
        <v>3284.1</v>
      </c>
      <c r="M7" s="385">
        <v>3284.1</v>
      </c>
      <c r="N7" s="385">
        <v>3284.1</v>
      </c>
      <c r="O7" s="385">
        <v>3284.1</v>
      </c>
      <c r="P7" s="385">
        <v>2617.6</v>
      </c>
      <c r="Q7" s="385">
        <v>2617.6</v>
      </c>
      <c r="R7" s="385">
        <v>2617.6</v>
      </c>
      <c r="S7" s="385">
        <v>2617.6</v>
      </c>
      <c r="T7" s="385">
        <v>2617.6</v>
      </c>
      <c r="U7" s="385">
        <v>2617.6</v>
      </c>
      <c r="V7" s="385">
        <v>2617.6</v>
      </c>
      <c r="W7" s="385">
        <v>2617.6</v>
      </c>
      <c r="X7" s="385">
        <v>2617.6</v>
      </c>
      <c r="Y7" s="385">
        <v>2617.6</v>
      </c>
      <c r="Z7" s="385">
        <v>2617.6</v>
      </c>
    </row>
    <row r="8" spans="1:26" s="166" customFormat="1">
      <c r="B8" s="166" t="s">
        <v>300</v>
      </c>
      <c r="C8" s="365"/>
      <c r="D8" s="385">
        <v>2443.3954111867006</v>
      </c>
      <c r="E8" s="385">
        <v>2264.1666162209603</v>
      </c>
      <c r="F8" s="385">
        <v>2198.6622147470575</v>
      </c>
      <c r="G8" s="385">
        <v>2081.7073639922251</v>
      </c>
      <c r="H8" s="385">
        <v>1967.1206360575993</v>
      </c>
      <c r="I8" s="385">
        <v>1891.0065945084107</v>
      </c>
      <c r="J8" s="385">
        <v>1834.2930048559472</v>
      </c>
      <c r="K8" s="385">
        <v>1772.6458584636334</v>
      </c>
      <c r="L8" s="385">
        <v>1765.1458584636334</v>
      </c>
      <c r="M8" s="385">
        <v>1765.1458584636334</v>
      </c>
      <c r="N8" s="385">
        <v>1765.1458584636334</v>
      </c>
      <c r="O8" s="385">
        <v>1765.1458584636334</v>
      </c>
      <c r="P8" s="385">
        <v>1725.6239087572353</v>
      </c>
      <c r="Q8" s="385">
        <v>1725.6239087572353</v>
      </c>
      <c r="R8" s="385">
        <v>1720.0867741835559</v>
      </c>
      <c r="S8" s="385">
        <v>1720.0867741835559</v>
      </c>
      <c r="T8" s="385">
        <v>1720.0867741835559</v>
      </c>
      <c r="U8" s="385">
        <v>1685.7351383735074</v>
      </c>
      <c r="V8" s="385">
        <v>1670.7351383735077</v>
      </c>
      <c r="W8" s="385">
        <v>1545.1851383735075</v>
      </c>
      <c r="X8" s="385">
        <v>1473.4351383735075</v>
      </c>
      <c r="Y8" s="385">
        <v>1473.4351383735075</v>
      </c>
      <c r="Z8" s="385">
        <v>1467.8980037998281</v>
      </c>
    </row>
    <row r="9" spans="1:26" s="166" customFormat="1">
      <c r="B9" s="81" t="str">
        <f>"I alt, "&amp;B6</f>
        <v>I alt, Danmark</v>
      </c>
      <c r="C9" s="81"/>
      <c r="D9" s="82">
        <f t="shared" ref="D9:Z9" si="0">D7+D8</f>
        <v>6414.6954111867008</v>
      </c>
      <c r="E9" s="82">
        <f t="shared" si="0"/>
        <v>6121.4666162209596</v>
      </c>
      <c r="F9" s="82">
        <f t="shared" si="0"/>
        <v>5898.9622147470573</v>
      </c>
      <c r="G9" s="82">
        <f t="shared" si="0"/>
        <v>5408.0073639922248</v>
      </c>
      <c r="H9" s="82">
        <f t="shared" si="0"/>
        <v>5623.420636057599</v>
      </c>
      <c r="I9" s="82">
        <f t="shared" si="0"/>
        <v>5226.3065945084109</v>
      </c>
      <c r="J9" s="82">
        <f t="shared" si="0"/>
        <v>5141.5930048559467</v>
      </c>
      <c r="K9" s="82">
        <f t="shared" si="0"/>
        <v>5079.9458584636332</v>
      </c>
      <c r="L9" s="82">
        <f t="shared" si="0"/>
        <v>5049.2458584636333</v>
      </c>
      <c r="M9" s="82">
        <f t="shared" si="0"/>
        <v>5049.2458584636333</v>
      </c>
      <c r="N9" s="82">
        <f t="shared" si="0"/>
        <v>5049.2458584636333</v>
      </c>
      <c r="O9" s="82">
        <f t="shared" si="0"/>
        <v>5049.2458584636333</v>
      </c>
      <c r="P9" s="82">
        <f t="shared" si="0"/>
        <v>4343.2239087572352</v>
      </c>
      <c r="Q9" s="82">
        <f t="shared" si="0"/>
        <v>4343.2239087572352</v>
      </c>
      <c r="R9" s="82">
        <f t="shared" si="0"/>
        <v>4337.6867741835558</v>
      </c>
      <c r="S9" s="82">
        <f t="shared" si="0"/>
        <v>4337.6867741835558</v>
      </c>
      <c r="T9" s="82">
        <f t="shared" si="0"/>
        <v>4337.6867741835558</v>
      </c>
      <c r="U9" s="82">
        <f t="shared" si="0"/>
        <v>4303.3351383735071</v>
      </c>
      <c r="V9" s="82">
        <f t="shared" si="0"/>
        <v>4288.335138373508</v>
      </c>
      <c r="W9" s="82">
        <f t="shared" si="0"/>
        <v>4162.7851383735069</v>
      </c>
      <c r="X9" s="82">
        <f t="shared" si="0"/>
        <v>4091.0351383735074</v>
      </c>
      <c r="Y9" s="82">
        <f t="shared" si="0"/>
        <v>4091.0351383735074</v>
      </c>
      <c r="Z9" s="82">
        <f t="shared" si="0"/>
        <v>4085.498003799828</v>
      </c>
    </row>
    <row r="10" spans="1:26" s="166" customFormat="1">
      <c r="B10" s="2" t="s">
        <v>426</v>
      </c>
      <c r="D10" s="311"/>
    </row>
    <row r="12" spans="1:26" hidden="1" outlineLevel="1">
      <c r="A12"/>
      <c r="B12" s="1" t="s">
        <v>411</v>
      </c>
    </row>
    <row r="13" spans="1:26" hidden="1" outlineLevel="1">
      <c r="A13"/>
    </row>
    <row r="14" spans="1:26" s="202" customFormat="1" hidden="1" outlineLevel="1">
      <c r="B14" s="134" t="s">
        <v>379</v>
      </c>
      <c r="C14" s="134" t="s">
        <v>1</v>
      </c>
      <c r="D14" s="186">
        <v>2018</v>
      </c>
      <c r="E14" s="186">
        <v>2019</v>
      </c>
      <c r="F14" s="186">
        <v>2020</v>
      </c>
      <c r="G14" s="186">
        <v>2021</v>
      </c>
      <c r="H14" s="186">
        <v>2022</v>
      </c>
      <c r="I14" s="186">
        <v>2023</v>
      </c>
      <c r="J14" s="186">
        <v>2024</v>
      </c>
      <c r="K14" s="186">
        <v>2025</v>
      </c>
      <c r="L14" s="186">
        <v>2026</v>
      </c>
      <c r="M14" s="186">
        <v>2027</v>
      </c>
      <c r="N14" s="186">
        <v>2028</v>
      </c>
      <c r="O14" s="186">
        <v>2029</v>
      </c>
      <c r="P14" s="186">
        <v>2030</v>
      </c>
      <c r="Q14" s="186">
        <v>2031</v>
      </c>
      <c r="R14" s="186">
        <v>2032</v>
      </c>
      <c r="S14" s="186">
        <v>2033</v>
      </c>
      <c r="T14" s="186">
        <v>2034</v>
      </c>
      <c r="U14" s="186">
        <v>2035</v>
      </c>
      <c r="V14" s="186">
        <v>2036</v>
      </c>
      <c r="W14" s="186">
        <v>2037</v>
      </c>
      <c r="X14" s="186">
        <v>2038</v>
      </c>
      <c r="Y14" s="186">
        <v>2039</v>
      </c>
      <c r="Z14" s="186">
        <v>2040</v>
      </c>
    </row>
    <row r="15" spans="1:26" s="202" customFormat="1" hidden="1" outlineLevel="1">
      <c r="B15" s="3" t="s">
        <v>424</v>
      </c>
      <c r="C15" s="3" t="s">
        <v>184</v>
      </c>
      <c r="D15" s="187">
        <v>6213.7477999999992</v>
      </c>
      <c r="E15" s="187">
        <v>5944.9238999999998</v>
      </c>
      <c r="F15" s="187">
        <v>5386.1</v>
      </c>
      <c r="G15" s="187">
        <v>5262.62</v>
      </c>
      <c r="H15" s="187">
        <v>5189.1399999999994</v>
      </c>
      <c r="I15" s="187">
        <v>4805.66</v>
      </c>
      <c r="J15" s="187">
        <v>4732.18</v>
      </c>
      <c r="K15" s="187">
        <v>4568.7</v>
      </c>
      <c r="L15" s="187">
        <v>4568.7</v>
      </c>
      <c r="M15" s="187">
        <v>4338.7</v>
      </c>
      <c r="N15" s="187">
        <v>3983.7</v>
      </c>
      <c r="O15" s="187">
        <v>3983.7</v>
      </c>
      <c r="P15" s="187">
        <v>3528.7</v>
      </c>
      <c r="Q15" s="187">
        <v>3528.7</v>
      </c>
      <c r="R15" s="187">
        <v>3528.7</v>
      </c>
      <c r="S15" s="187">
        <v>3528.7</v>
      </c>
      <c r="T15" s="187">
        <v>3503.7</v>
      </c>
      <c r="U15" s="187">
        <v>3503.7</v>
      </c>
      <c r="V15" s="187">
        <v>3503.7</v>
      </c>
      <c r="W15" s="187">
        <v>3503.7</v>
      </c>
      <c r="X15" s="187">
        <v>3503.7</v>
      </c>
      <c r="Y15" s="187">
        <v>3503.7</v>
      </c>
      <c r="Z15" s="187">
        <v>3503.7</v>
      </c>
    </row>
    <row r="16" spans="1:26" s="202" customFormat="1" hidden="1" outlineLevel="1"/>
    <row r="17" spans="1:26" hidden="1" outlineLevel="1">
      <c r="B17" s="134" t="s">
        <v>379</v>
      </c>
      <c r="C17" s="134" t="s">
        <v>1</v>
      </c>
      <c r="D17" s="135">
        <v>2018</v>
      </c>
      <c r="E17" s="135">
        <v>2019</v>
      </c>
      <c r="F17" s="135">
        <v>2020</v>
      </c>
      <c r="G17" s="135">
        <v>2021</v>
      </c>
      <c r="H17" s="135">
        <v>2022</v>
      </c>
      <c r="I17" s="135">
        <v>2023</v>
      </c>
      <c r="J17" s="135">
        <v>2024</v>
      </c>
      <c r="K17" s="135">
        <v>2025</v>
      </c>
      <c r="L17" s="135">
        <v>2026</v>
      </c>
      <c r="M17" s="135">
        <v>2027</v>
      </c>
      <c r="N17" s="135">
        <v>2028</v>
      </c>
      <c r="O17" s="135">
        <v>2029</v>
      </c>
      <c r="P17" s="135">
        <v>2030</v>
      </c>
      <c r="Q17" s="135">
        <v>2031</v>
      </c>
      <c r="R17" s="135">
        <v>2032</v>
      </c>
      <c r="S17" s="135">
        <v>2033</v>
      </c>
      <c r="T17" s="135">
        <v>2034</v>
      </c>
      <c r="U17" s="135">
        <v>2035</v>
      </c>
      <c r="V17" s="135">
        <v>2036</v>
      </c>
      <c r="W17" s="135">
        <v>2037</v>
      </c>
      <c r="X17" s="135">
        <v>2038</v>
      </c>
      <c r="Y17" s="135">
        <v>2039</v>
      </c>
      <c r="Z17" s="135">
        <v>2040</v>
      </c>
    </row>
    <row r="18" spans="1:26" s="12" customFormat="1" hidden="1" outlineLevel="1">
      <c r="B18" s="3" t="s">
        <v>425</v>
      </c>
      <c r="C18" s="3" t="s">
        <v>184</v>
      </c>
      <c r="D18" s="136">
        <v>6070.6666666666661</v>
      </c>
      <c r="E18" s="136">
        <v>5811.333333333333</v>
      </c>
      <c r="F18" s="136">
        <v>5147</v>
      </c>
      <c r="G18" s="136">
        <v>5073.6000000000004</v>
      </c>
      <c r="H18" s="136">
        <v>5000.2</v>
      </c>
      <c r="I18" s="136">
        <v>4616.7999999999993</v>
      </c>
      <c r="J18" s="136">
        <v>4543.3999999999996</v>
      </c>
      <c r="K18" s="136">
        <v>4380</v>
      </c>
      <c r="L18" s="136">
        <v>4380</v>
      </c>
      <c r="M18" s="136">
        <v>4380</v>
      </c>
      <c r="N18" s="136">
        <v>4380</v>
      </c>
      <c r="O18" s="136">
        <v>4380</v>
      </c>
      <c r="P18" s="136">
        <v>3960</v>
      </c>
      <c r="Q18" s="136">
        <v>3960</v>
      </c>
      <c r="R18" s="136">
        <v>3960</v>
      </c>
      <c r="S18" s="136">
        <v>3960</v>
      </c>
      <c r="T18" s="136">
        <v>3935</v>
      </c>
      <c r="U18" s="136">
        <v>3935</v>
      </c>
      <c r="V18" s="136">
        <v>3935</v>
      </c>
      <c r="W18" s="136">
        <v>3545</v>
      </c>
      <c r="X18" s="136">
        <v>3545</v>
      </c>
      <c r="Y18" s="136">
        <v>3440</v>
      </c>
      <c r="Z18" s="136">
        <v>3160</v>
      </c>
    </row>
    <row r="19" spans="1:26" hidden="1" outlineLevel="1">
      <c r="A19"/>
    </row>
    <row r="20" spans="1:26" collapsed="1">
      <c r="A20"/>
      <c r="B20" s="1" t="s">
        <v>411</v>
      </c>
    </row>
    <row r="21" spans="1:26" s="12" customFormat="1">
      <c r="B21" s="134"/>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6"/>
  </sheetPr>
  <dimension ref="A1:Z107"/>
  <sheetViews>
    <sheetView showGridLines="0" zoomScale="85" zoomScaleNormal="85" workbookViewId="0">
      <selection activeCell="B14" sqref="B14"/>
    </sheetView>
  </sheetViews>
  <sheetFormatPr defaultRowHeight="15" outlineLevelRow="3"/>
  <cols>
    <col min="1" max="1" width="5.7109375" style="12" customWidth="1"/>
    <col min="2" max="2" width="35.7109375" customWidth="1"/>
    <col min="4" max="4" width="6.7109375" bestFit="1" customWidth="1"/>
  </cols>
  <sheetData>
    <row r="1" spans="2:26" s="61" customFormat="1" ht="21">
      <c r="B1" s="61" t="s">
        <v>213</v>
      </c>
    </row>
    <row r="4" spans="2:26" s="63" customFormat="1">
      <c r="B4" s="63" t="s">
        <v>202</v>
      </c>
    </row>
    <row r="5" spans="2:26" s="12" customFormat="1"/>
    <row r="6" spans="2:26" s="12" customFormat="1">
      <c r="B6" s="1" t="s">
        <v>209</v>
      </c>
      <c r="C6" s="1" t="s">
        <v>1</v>
      </c>
      <c r="D6" s="112">
        <v>2018</v>
      </c>
      <c r="E6" s="112">
        <v>2019</v>
      </c>
      <c r="F6" s="112">
        <v>2020</v>
      </c>
      <c r="G6" s="112">
        <v>2021</v>
      </c>
      <c r="H6" s="112">
        <v>2022</v>
      </c>
      <c r="I6" s="112">
        <v>2023</v>
      </c>
      <c r="J6" s="112">
        <v>2024</v>
      </c>
      <c r="K6" s="112">
        <v>2025</v>
      </c>
      <c r="L6" s="112">
        <v>2026</v>
      </c>
      <c r="M6" s="112">
        <v>2027</v>
      </c>
      <c r="N6" s="112">
        <v>2028</v>
      </c>
      <c r="O6" s="112">
        <v>2029</v>
      </c>
      <c r="P6" s="112">
        <v>2030</v>
      </c>
      <c r="Q6" s="112">
        <v>2031</v>
      </c>
      <c r="R6" s="112">
        <v>2032</v>
      </c>
      <c r="S6" s="112">
        <v>2033</v>
      </c>
      <c r="T6" s="112">
        <v>2034</v>
      </c>
      <c r="U6" s="112">
        <v>2035</v>
      </c>
      <c r="V6" s="112">
        <v>2036</v>
      </c>
      <c r="W6" s="112">
        <v>2037</v>
      </c>
      <c r="X6" s="112">
        <v>2038</v>
      </c>
      <c r="Y6" s="112">
        <v>2039</v>
      </c>
      <c r="Z6" s="112">
        <v>2040</v>
      </c>
    </row>
    <row r="7" spans="2:26" s="12" customFormat="1">
      <c r="B7" s="12" t="s">
        <v>36</v>
      </c>
      <c r="C7" s="12" t="s">
        <v>196</v>
      </c>
      <c r="D7" s="414">
        <v>0.7</v>
      </c>
      <c r="E7" s="414">
        <v>0.7</v>
      </c>
      <c r="F7" s="414">
        <v>0.7</v>
      </c>
      <c r="G7" s="414">
        <v>0.7</v>
      </c>
      <c r="H7" s="414">
        <v>0.7</v>
      </c>
      <c r="I7" s="414">
        <v>0.7</v>
      </c>
      <c r="J7" s="414">
        <v>0.7</v>
      </c>
      <c r="K7" s="414">
        <v>0.7</v>
      </c>
      <c r="L7" s="414">
        <v>0.7</v>
      </c>
      <c r="M7" s="414">
        <v>0.7</v>
      </c>
      <c r="N7" s="414">
        <v>0.7</v>
      </c>
      <c r="O7" s="414">
        <v>0.7</v>
      </c>
      <c r="P7" s="414">
        <v>0.7</v>
      </c>
      <c r="Q7" s="414">
        <v>0.7</v>
      </c>
      <c r="R7" s="414">
        <v>0.7</v>
      </c>
      <c r="S7" s="414">
        <v>0.7</v>
      </c>
      <c r="T7" s="414">
        <v>0.7</v>
      </c>
      <c r="U7" s="414">
        <v>0.7</v>
      </c>
      <c r="V7" s="414">
        <v>0.7</v>
      </c>
      <c r="W7" s="414">
        <v>0.7</v>
      </c>
      <c r="X7" s="414">
        <v>0.7</v>
      </c>
      <c r="Y7" s="414">
        <v>0.7</v>
      </c>
      <c r="Z7" s="414">
        <v>0.7</v>
      </c>
    </row>
    <row r="8" spans="2:26" s="12" customFormat="1">
      <c r="B8" s="12" t="s">
        <v>39</v>
      </c>
      <c r="C8" s="12" t="s">
        <v>196</v>
      </c>
      <c r="D8" s="414">
        <v>0.3</v>
      </c>
      <c r="E8" s="414">
        <v>0.3</v>
      </c>
      <c r="F8" s="414">
        <v>0.3</v>
      </c>
      <c r="G8" s="414">
        <v>0.3</v>
      </c>
      <c r="H8" s="414">
        <v>0.3</v>
      </c>
      <c r="I8" s="414">
        <v>0.3</v>
      </c>
      <c r="J8" s="414">
        <v>0.3</v>
      </c>
      <c r="K8" s="414">
        <v>0.3</v>
      </c>
      <c r="L8" s="414">
        <v>0.3</v>
      </c>
      <c r="M8" s="414">
        <v>0.3</v>
      </c>
      <c r="N8" s="414">
        <v>0.3</v>
      </c>
      <c r="O8" s="414">
        <v>0.3</v>
      </c>
      <c r="P8" s="414">
        <v>0.3</v>
      </c>
      <c r="Q8" s="414">
        <v>0.3</v>
      </c>
      <c r="R8" s="414">
        <v>0.3</v>
      </c>
      <c r="S8" s="414">
        <v>0.3</v>
      </c>
      <c r="T8" s="414">
        <v>0.3</v>
      </c>
      <c r="U8" s="414">
        <v>0.3</v>
      </c>
      <c r="V8" s="414">
        <v>0.3</v>
      </c>
      <c r="W8" s="414">
        <v>0.3</v>
      </c>
      <c r="X8" s="414">
        <v>0.3</v>
      </c>
      <c r="Y8" s="414">
        <v>0.3</v>
      </c>
      <c r="Z8" s="414">
        <v>0.3</v>
      </c>
    </row>
    <row r="9" spans="2:26" s="12" customFormat="1"/>
    <row r="10" spans="2:26" s="357" customFormat="1">
      <c r="B10" s="358" t="s">
        <v>508</v>
      </c>
      <c r="C10" s="357" t="s">
        <v>509</v>
      </c>
    </row>
    <row r="11" spans="2:26" s="357" customFormat="1">
      <c r="B11" s="357" t="s">
        <v>210</v>
      </c>
      <c r="C11" s="442">
        <v>1.05</v>
      </c>
      <c r="D11" s="443"/>
      <c r="E11" s="440"/>
      <c r="F11" s="440"/>
      <c r="G11" s="440"/>
      <c r="H11" s="440"/>
      <c r="I11" s="440"/>
    </row>
    <row r="12" spans="2:26" s="357" customFormat="1">
      <c r="B12" s="357" t="s">
        <v>510</v>
      </c>
      <c r="C12" s="442">
        <v>1.1000000000000001</v>
      </c>
      <c r="D12" s="443"/>
      <c r="E12" s="440"/>
      <c r="F12" s="440"/>
      <c r="G12" s="440"/>
      <c r="H12" s="440"/>
      <c r="I12" s="440"/>
    </row>
    <row r="13" spans="2:26" s="357" customFormat="1">
      <c r="B13" s="357" t="s">
        <v>207</v>
      </c>
      <c r="C13" s="442">
        <v>1.35</v>
      </c>
      <c r="D13" s="441"/>
      <c r="E13" s="440"/>
      <c r="F13" s="440"/>
      <c r="G13" s="440"/>
      <c r="H13" s="440"/>
      <c r="I13" s="440"/>
    </row>
    <row r="14" spans="2:26" s="12" customFormat="1">
      <c r="B14" s="444" t="s">
        <v>534</v>
      </c>
    </row>
    <row r="15" spans="2:26" s="371" customFormat="1"/>
    <row r="16" spans="2:26">
      <c r="B16" s="1" t="s">
        <v>240</v>
      </c>
      <c r="C16" s="1" t="s">
        <v>1</v>
      </c>
      <c r="D16" s="112">
        <f t="shared" ref="D16:Z16" si="0">D$6</f>
        <v>2018</v>
      </c>
      <c r="E16" s="112">
        <f t="shared" si="0"/>
        <v>2019</v>
      </c>
      <c r="F16" s="112">
        <f t="shared" si="0"/>
        <v>2020</v>
      </c>
      <c r="G16" s="112">
        <f t="shared" si="0"/>
        <v>2021</v>
      </c>
      <c r="H16" s="112">
        <f t="shared" si="0"/>
        <v>2022</v>
      </c>
      <c r="I16" s="112">
        <f t="shared" si="0"/>
        <v>2023</v>
      </c>
      <c r="J16" s="112">
        <f t="shared" si="0"/>
        <v>2024</v>
      </c>
      <c r="K16" s="112">
        <f t="shared" si="0"/>
        <v>2025</v>
      </c>
      <c r="L16" s="112">
        <f t="shared" si="0"/>
        <v>2026</v>
      </c>
      <c r="M16" s="112">
        <f t="shared" si="0"/>
        <v>2027</v>
      </c>
      <c r="N16" s="112">
        <f t="shared" si="0"/>
        <v>2028</v>
      </c>
      <c r="O16" s="112">
        <f t="shared" si="0"/>
        <v>2029</v>
      </c>
      <c r="P16" s="112">
        <f t="shared" si="0"/>
        <v>2030</v>
      </c>
      <c r="Q16" s="112">
        <f t="shared" si="0"/>
        <v>2031</v>
      </c>
      <c r="R16" s="112">
        <f t="shared" si="0"/>
        <v>2032</v>
      </c>
      <c r="S16" s="112">
        <f t="shared" si="0"/>
        <v>2033</v>
      </c>
      <c r="T16" s="112">
        <f t="shared" si="0"/>
        <v>2034</v>
      </c>
      <c r="U16" s="112">
        <f t="shared" si="0"/>
        <v>2035</v>
      </c>
      <c r="V16" s="112">
        <f t="shared" si="0"/>
        <v>2036</v>
      </c>
      <c r="W16" s="112">
        <f t="shared" si="0"/>
        <v>2037</v>
      </c>
      <c r="X16" s="112">
        <f t="shared" si="0"/>
        <v>2038</v>
      </c>
      <c r="Y16" s="112">
        <f t="shared" si="0"/>
        <v>2039</v>
      </c>
      <c r="Z16" s="112">
        <f t="shared" si="0"/>
        <v>2040</v>
      </c>
    </row>
    <row r="17" spans="2:26">
      <c r="B17" s="1" t="s">
        <v>36</v>
      </c>
      <c r="C17" s="1"/>
      <c r="D17" s="115"/>
      <c r="E17" s="115"/>
      <c r="F17" s="115"/>
      <c r="G17" s="115"/>
      <c r="H17" s="115"/>
      <c r="I17" s="115"/>
      <c r="J17" s="115"/>
      <c r="K17" s="115"/>
      <c r="L17" s="115"/>
      <c r="M17" s="115"/>
      <c r="N17" s="115"/>
      <c r="O17" s="115"/>
      <c r="P17" s="115"/>
      <c r="Q17" s="115"/>
      <c r="R17" s="115"/>
      <c r="S17" s="115"/>
      <c r="T17" s="115"/>
      <c r="U17" s="115"/>
      <c r="V17" s="115"/>
      <c r="W17" s="115"/>
      <c r="X17" s="115"/>
      <c r="Y17" s="115"/>
      <c r="Z17" s="115"/>
    </row>
    <row r="18" spans="2:26">
      <c r="B18" s="12" t="s">
        <v>203</v>
      </c>
      <c r="C18" s="357" t="s">
        <v>507</v>
      </c>
      <c r="D18" s="287">
        <f t="shared" ref="D18:Z18" si="1">D34*D$7</f>
        <v>348.16949999999997</v>
      </c>
      <c r="E18" s="287">
        <f t="shared" si="1"/>
        <v>348.16949999999997</v>
      </c>
      <c r="F18" s="287">
        <f t="shared" si="1"/>
        <v>348.16949999999997</v>
      </c>
      <c r="G18" s="287">
        <f t="shared" si="1"/>
        <v>348.16949999999997</v>
      </c>
      <c r="H18" s="287">
        <f t="shared" si="1"/>
        <v>348.227761844025</v>
      </c>
      <c r="I18" s="287">
        <f t="shared" si="1"/>
        <v>348.29087505469892</v>
      </c>
      <c r="J18" s="287">
        <f t="shared" si="1"/>
        <v>348.37151245476298</v>
      </c>
      <c r="K18" s="287">
        <f t="shared" si="1"/>
        <v>348.45348887796018</v>
      </c>
      <c r="L18" s="287">
        <f t="shared" si="1"/>
        <v>348.54472424261098</v>
      </c>
      <c r="M18" s="287">
        <f t="shared" si="1"/>
        <v>348.66548026537799</v>
      </c>
      <c r="N18" s="287">
        <f t="shared" si="1"/>
        <v>349.00929891584889</v>
      </c>
      <c r="O18" s="287">
        <f t="shared" si="1"/>
        <v>349.46606964538944</v>
      </c>
      <c r="P18" s="287">
        <f t="shared" si="1"/>
        <v>349.9720564514775</v>
      </c>
      <c r="Q18" s="287">
        <f t="shared" si="1"/>
        <v>350.57443395943886</v>
      </c>
      <c r="R18" s="287">
        <f t="shared" si="1"/>
        <v>351.28144895836448</v>
      </c>
      <c r="S18" s="287">
        <f t="shared" si="1"/>
        <v>351.99399767128034</v>
      </c>
      <c r="T18" s="287">
        <f t="shared" si="1"/>
        <v>352.67130466919718</v>
      </c>
      <c r="U18" s="287">
        <f t="shared" si="1"/>
        <v>353.41612189919107</v>
      </c>
      <c r="V18" s="287">
        <f t="shared" si="1"/>
        <v>354.22602237168712</v>
      </c>
      <c r="W18" s="287">
        <f t="shared" si="1"/>
        <v>355.4840838842149</v>
      </c>
      <c r="X18" s="287">
        <f t="shared" si="1"/>
        <v>356.94700066105787</v>
      </c>
      <c r="Y18" s="287">
        <f t="shared" si="1"/>
        <v>358.653736900708</v>
      </c>
      <c r="Z18" s="287">
        <f t="shared" si="1"/>
        <v>360.60429260316533</v>
      </c>
    </row>
    <row r="19" spans="2:26">
      <c r="B19" s="12" t="s">
        <v>204</v>
      </c>
      <c r="C19" s="357" t="s">
        <v>507</v>
      </c>
      <c r="D19" s="287">
        <f t="shared" ref="D19:Z19" si="2">D35*D$7</f>
        <v>2.9766403117831093</v>
      </c>
      <c r="E19" s="287">
        <f t="shared" si="2"/>
        <v>2.9766403117831093</v>
      </c>
      <c r="F19" s="287">
        <f t="shared" si="2"/>
        <v>2.9766403117831093</v>
      </c>
      <c r="G19" s="287">
        <f t="shared" si="2"/>
        <v>2.9766403117831093</v>
      </c>
      <c r="H19" s="287">
        <f t="shared" si="2"/>
        <v>3.1773199967581092</v>
      </c>
      <c r="I19" s="287">
        <f t="shared" si="2"/>
        <v>3.5025957748466108</v>
      </c>
      <c r="J19" s="287">
        <f t="shared" si="2"/>
        <v>3.9181885290229941</v>
      </c>
      <c r="K19" s="287">
        <f t="shared" si="2"/>
        <v>4.655976337798081</v>
      </c>
      <c r="L19" s="287">
        <f t="shared" si="2"/>
        <v>5.5784672470448662</v>
      </c>
      <c r="M19" s="287">
        <f t="shared" si="2"/>
        <v>6.9671615088655905</v>
      </c>
      <c r="N19" s="287">
        <f t="shared" si="2"/>
        <v>8.671165541450053</v>
      </c>
      <c r="O19" s="287">
        <f t="shared" si="2"/>
        <v>11.101530555231982</v>
      </c>
      <c r="P19" s="287">
        <f t="shared" si="2"/>
        <v>14.169748421936184</v>
      </c>
      <c r="Q19" s="287">
        <f t="shared" si="2"/>
        <v>18.300337047957019</v>
      </c>
      <c r="R19" s="287">
        <f t="shared" si="2"/>
        <v>23.094715353741059</v>
      </c>
      <c r="S19" s="287">
        <f t="shared" si="2"/>
        <v>28.091141268404684</v>
      </c>
      <c r="T19" s="287">
        <f t="shared" si="2"/>
        <v>33.608192574220574</v>
      </c>
      <c r="U19" s="287">
        <f t="shared" si="2"/>
        <v>39.54104706141333</v>
      </c>
      <c r="V19" s="287">
        <f t="shared" si="2"/>
        <v>45.676203411112944</v>
      </c>
      <c r="W19" s="287">
        <f t="shared" si="2"/>
        <v>54.545761490868436</v>
      </c>
      <c r="X19" s="287">
        <f t="shared" si="2"/>
        <v>64.859585726685495</v>
      </c>
      <c r="Y19" s="287">
        <f t="shared" si="2"/>
        <v>76.892380668472072</v>
      </c>
      <c r="Z19" s="287">
        <f t="shared" si="2"/>
        <v>90.644146316228159</v>
      </c>
    </row>
    <row r="20" spans="2:26">
      <c r="B20" s="12" t="s">
        <v>205</v>
      </c>
      <c r="C20" s="357" t="s">
        <v>507</v>
      </c>
      <c r="D20" s="287">
        <f t="shared" ref="D20:Z20" si="3">D36*D$7</f>
        <v>120.98861859010421</v>
      </c>
      <c r="E20" s="287">
        <f t="shared" si="3"/>
        <v>121.45935484286981</v>
      </c>
      <c r="F20" s="287">
        <f t="shared" si="3"/>
        <v>122.65204003710402</v>
      </c>
      <c r="G20" s="287">
        <f t="shared" si="3"/>
        <v>123.73630689893004</v>
      </c>
      <c r="H20" s="287">
        <f t="shared" si="3"/>
        <v>125.6279216443542</v>
      </c>
      <c r="I20" s="287">
        <f t="shared" si="3"/>
        <v>128.08281681730196</v>
      </c>
      <c r="J20" s="287">
        <f t="shared" si="3"/>
        <v>131.05015232231992</v>
      </c>
      <c r="K20" s="287">
        <f t="shared" si="3"/>
        <v>134.79123297401651</v>
      </c>
      <c r="L20" s="287">
        <f t="shared" si="3"/>
        <v>139.25369523318918</v>
      </c>
      <c r="M20" s="287">
        <f t="shared" si="3"/>
        <v>144.70402897229215</v>
      </c>
      <c r="N20" s="287">
        <f t="shared" si="3"/>
        <v>151.43619999508263</v>
      </c>
      <c r="O20" s="287">
        <f t="shared" si="3"/>
        <v>159.96607556885513</v>
      </c>
      <c r="P20" s="287">
        <f t="shared" si="3"/>
        <v>169.93246886921295</v>
      </c>
      <c r="Q20" s="287">
        <f t="shared" si="3"/>
        <v>181.6645542061429</v>
      </c>
      <c r="R20" s="287">
        <f t="shared" si="3"/>
        <v>195.14171496146699</v>
      </c>
      <c r="S20" s="287">
        <f t="shared" si="3"/>
        <v>208.96728446837827</v>
      </c>
      <c r="T20" s="287">
        <f t="shared" si="3"/>
        <v>223.40536733881055</v>
      </c>
      <c r="U20" s="287">
        <f t="shared" si="3"/>
        <v>238.14894257526214</v>
      </c>
      <c r="V20" s="287">
        <f t="shared" si="3"/>
        <v>253.18103264428453</v>
      </c>
      <c r="W20" s="287">
        <f t="shared" si="3"/>
        <v>280.5422744655346</v>
      </c>
      <c r="X20" s="287">
        <f t="shared" si="3"/>
        <v>312.35885839006755</v>
      </c>
      <c r="Y20" s="287">
        <f t="shared" si="3"/>
        <v>349.47820630202267</v>
      </c>
      <c r="Z20" s="287">
        <f t="shared" si="3"/>
        <v>391.9003182013999</v>
      </c>
    </row>
    <row r="21" spans="2:26">
      <c r="B21" s="12" t="s">
        <v>206</v>
      </c>
      <c r="C21" s="357" t="s">
        <v>507</v>
      </c>
      <c r="D21" s="287">
        <f t="shared" ref="D21:Z21" si="4">D37*D$7</f>
        <v>2.4039963213611442</v>
      </c>
      <c r="E21" s="287">
        <f t="shared" si="4"/>
        <v>2.4039963213611442</v>
      </c>
      <c r="F21" s="287">
        <f t="shared" si="4"/>
        <v>2.4039963213611442</v>
      </c>
      <c r="G21" s="287">
        <f t="shared" si="4"/>
        <v>2.4039963213611442</v>
      </c>
      <c r="H21" s="287">
        <f t="shared" si="4"/>
        <v>2.4039963213611442</v>
      </c>
      <c r="I21" s="287">
        <f t="shared" si="4"/>
        <v>2.4039963213611442</v>
      </c>
      <c r="J21" s="287">
        <f t="shared" si="4"/>
        <v>2.4039963213611442</v>
      </c>
      <c r="K21" s="287">
        <f t="shared" si="4"/>
        <v>2.4039963213611442</v>
      </c>
      <c r="L21" s="287">
        <f t="shared" si="4"/>
        <v>2.4039963213611442</v>
      </c>
      <c r="M21" s="287">
        <f t="shared" si="4"/>
        <v>2.4039963213611442</v>
      </c>
      <c r="N21" s="287">
        <f t="shared" si="4"/>
        <v>2.4039963213611442</v>
      </c>
      <c r="O21" s="287">
        <f t="shared" si="4"/>
        <v>2.4039963213611442</v>
      </c>
      <c r="P21" s="287">
        <f t="shared" si="4"/>
        <v>2.4039963213611442</v>
      </c>
      <c r="Q21" s="287">
        <f t="shared" si="4"/>
        <v>2.4039963213611442</v>
      </c>
      <c r="R21" s="287">
        <f t="shared" si="4"/>
        <v>2.4039963213611442</v>
      </c>
      <c r="S21" s="287">
        <f t="shared" si="4"/>
        <v>2.4039963213611442</v>
      </c>
      <c r="T21" s="287">
        <f t="shared" si="4"/>
        <v>2.4039963213611442</v>
      </c>
      <c r="U21" s="287">
        <f t="shared" si="4"/>
        <v>2.4039963213611442</v>
      </c>
      <c r="V21" s="287">
        <f t="shared" si="4"/>
        <v>2.4039963213611442</v>
      </c>
      <c r="W21" s="287">
        <f t="shared" si="4"/>
        <v>2.4039963213611442</v>
      </c>
      <c r="X21" s="287">
        <f t="shared" si="4"/>
        <v>2.4039963213611442</v>
      </c>
      <c r="Y21" s="287">
        <f t="shared" si="4"/>
        <v>2.4039963213611442</v>
      </c>
      <c r="Z21" s="287">
        <f t="shared" si="4"/>
        <v>2.4039963213611442</v>
      </c>
    </row>
    <row r="22" spans="2:26">
      <c r="B22" s="12" t="s">
        <v>207</v>
      </c>
      <c r="C22" s="357" t="s">
        <v>507</v>
      </c>
      <c r="D22" s="287">
        <f t="shared" ref="D22:Z22" si="5">D38*D$7</f>
        <v>253.26</v>
      </c>
      <c r="E22" s="287">
        <f t="shared" si="5"/>
        <v>366.31700000000001</v>
      </c>
      <c r="F22" s="287">
        <f t="shared" si="5"/>
        <v>431.55700000000007</v>
      </c>
      <c r="G22" s="287">
        <f t="shared" si="5"/>
        <v>466.55700000000002</v>
      </c>
      <c r="H22" s="287">
        <f t="shared" si="5"/>
        <v>536.55700000000002</v>
      </c>
      <c r="I22" s="287">
        <f t="shared" si="5"/>
        <v>606.55700000000002</v>
      </c>
      <c r="J22" s="287">
        <f t="shared" si="5"/>
        <v>676.55700000000002</v>
      </c>
      <c r="K22" s="287">
        <f t="shared" si="5"/>
        <v>746.55700000000013</v>
      </c>
      <c r="L22" s="287">
        <f t="shared" si="5"/>
        <v>886.55700000000013</v>
      </c>
      <c r="M22" s="287">
        <f t="shared" si="5"/>
        <v>1026.557</v>
      </c>
      <c r="N22" s="287">
        <f t="shared" si="5"/>
        <v>1166.557</v>
      </c>
      <c r="O22" s="287">
        <f t="shared" si="5"/>
        <v>1306.557</v>
      </c>
      <c r="P22" s="287">
        <f t="shared" si="5"/>
        <v>1516.557</v>
      </c>
      <c r="Q22" s="287">
        <f t="shared" si="5"/>
        <v>1726.557</v>
      </c>
      <c r="R22" s="287">
        <f t="shared" si="5"/>
        <v>1936.557</v>
      </c>
      <c r="S22" s="287">
        <f t="shared" si="5"/>
        <v>2146.5570000000002</v>
      </c>
      <c r="T22" s="287">
        <f t="shared" si="5"/>
        <v>2426.5569999999998</v>
      </c>
      <c r="U22" s="287">
        <f t="shared" si="5"/>
        <v>2706.5569999999998</v>
      </c>
      <c r="V22" s="287">
        <f t="shared" si="5"/>
        <v>2986.5569999999998</v>
      </c>
      <c r="W22" s="287">
        <f t="shared" si="5"/>
        <v>3266.5569999999998</v>
      </c>
      <c r="X22" s="287">
        <f t="shared" si="5"/>
        <v>3616.5569999999998</v>
      </c>
      <c r="Y22" s="287">
        <f t="shared" si="5"/>
        <v>3966.5569999999998</v>
      </c>
      <c r="Z22" s="287">
        <f t="shared" si="5"/>
        <v>4316.5569999999998</v>
      </c>
    </row>
    <row r="23" spans="2:26">
      <c r="B23" s="1" t="str">
        <f>"Sum, "&amp;B17</f>
        <v>Sum, Vestdanmark (DK1)</v>
      </c>
      <c r="C23" s="360" t="s">
        <v>507</v>
      </c>
      <c r="D23" s="115">
        <f t="shared" ref="D23:Z23" si="6">SUM(D18:D22)</f>
        <v>727.79875522324846</v>
      </c>
      <c r="E23" s="115">
        <f t="shared" si="6"/>
        <v>841.3264914760141</v>
      </c>
      <c r="F23" s="115">
        <f t="shared" si="6"/>
        <v>907.75917667024828</v>
      </c>
      <c r="G23" s="115">
        <f t="shared" si="6"/>
        <v>943.84344353207428</v>
      </c>
      <c r="H23" s="115">
        <f t="shared" si="6"/>
        <v>1015.9939998064986</v>
      </c>
      <c r="I23" s="115">
        <f t="shared" si="6"/>
        <v>1088.8372839682086</v>
      </c>
      <c r="J23" s="115">
        <f t="shared" si="6"/>
        <v>1162.300849627467</v>
      </c>
      <c r="K23" s="115">
        <f t="shared" si="6"/>
        <v>1236.8616945111362</v>
      </c>
      <c r="L23" s="115">
        <f t="shared" si="6"/>
        <v>1382.3378830442064</v>
      </c>
      <c r="M23" s="115">
        <f t="shared" si="6"/>
        <v>1529.297667067897</v>
      </c>
      <c r="N23" s="115">
        <f t="shared" si="6"/>
        <v>1678.0776607737428</v>
      </c>
      <c r="O23" s="115">
        <f t="shared" si="6"/>
        <v>1829.4946720908376</v>
      </c>
      <c r="P23" s="115">
        <f t="shared" si="6"/>
        <v>2053.0352700639878</v>
      </c>
      <c r="Q23" s="302">
        <f>SUM(Q18:Q22)</f>
        <v>2279.5003215348997</v>
      </c>
      <c r="R23" s="302">
        <f t="shared" si="6"/>
        <v>2508.4788755949335</v>
      </c>
      <c r="S23" s="302">
        <f t="shared" si="6"/>
        <v>2738.0134197294246</v>
      </c>
      <c r="T23" s="302">
        <f t="shared" si="6"/>
        <v>3038.645860903589</v>
      </c>
      <c r="U23" s="302">
        <f t="shared" si="6"/>
        <v>3340.0671078572277</v>
      </c>
      <c r="V23" s="302">
        <f t="shared" si="6"/>
        <v>3642.0442547484454</v>
      </c>
      <c r="W23" s="302">
        <f t="shared" si="6"/>
        <v>3959.5331161619788</v>
      </c>
      <c r="X23" s="302">
        <f t="shared" si="6"/>
        <v>4353.1264410991716</v>
      </c>
      <c r="Y23" s="302">
        <f t="shared" si="6"/>
        <v>4753.9853201925634</v>
      </c>
      <c r="Z23" s="302">
        <f t="shared" si="6"/>
        <v>5162.1097534421542</v>
      </c>
    </row>
    <row r="24" spans="2:26">
      <c r="B24" s="12"/>
      <c r="C24" s="12"/>
      <c r="D24" s="114"/>
      <c r="E24" s="114"/>
      <c r="F24" s="114"/>
      <c r="G24" s="114"/>
      <c r="H24" s="114"/>
      <c r="I24" s="114"/>
      <c r="J24" s="114"/>
      <c r="K24" s="114"/>
      <c r="L24" s="114"/>
      <c r="M24" s="114"/>
      <c r="N24" s="114"/>
      <c r="O24" s="114"/>
      <c r="P24" s="114"/>
      <c r="Q24" s="287"/>
      <c r="R24" s="287"/>
      <c r="S24" s="287"/>
      <c r="T24" s="287"/>
      <c r="U24" s="287"/>
      <c r="V24" s="287"/>
      <c r="W24" s="287"/>
      <c r="X24" s="287"/>
      <c r="Y24" s="287"/>
      <c r="Z24" s="287"/>
    </row>
    <row r="25" spans="2:26">
      <c r="B25" s="1" t="s">
        <v>39</v>
      </c>
      <c r="C25" s="1"/>
      <c r="D25" s="115"/>
      <c r="E25" s="115"/>
      <c r="F25" s="115"/>
      <c r="G25" s="115"/>
      <c r="H25" s="115"/>
      <c r="I25" s="115"/>
      <c r="J25" s="115"/>
      <c r="K25" s="115"/>
      <c r="L25" s="115"/>
      <c r="M25" s="115"/>
      <c r="N25" s="115"/>
      <c r="O25" s="115"/>
      <c r="P25" s="115"/>
      <c r="Q25" s="302"/>
      <c r="R25" s="302"/>
      <c r="S25" s="302"/>
      <c r="T25" s="302"/>
      <c r="U25" s="302"/>
      <c r="V25" s="302"/>
      <c r="W25" s="302"/>
      <c r="X25" s="302"/>
      <c r="Y25" s="302"/>
      <c r="Z25" s="302"/>
    </row>
    <row r="26" spans="2:26">
      <c r="B26" s="12" t="s">
        <v>203</v>
      </c>
      <c r="C26" s="357" t="s">
        <v>507</v>
      </c>
      <c r="D26" s="287">
        <f t="shared" ref="D26:Z26" si="7">D34*D$8</f>
        <v>149.21549999999999</v>
      </c>
      <c r="E26" s="287">
        <f t="shared" si="7"/>
        <v>149.21549999999999</v>
      </c>
      <c r="F26" s="287">
        <f t="shared" si="7"/>
        <v>149.21549999999999</v>
      </c>
      <c r="G26" s="287">
        <f t="shared" si="7"/>
        <v>149.21549999999999</v>
      </c>
      <c r="H26" s="287">
        <f t="shared" si="7"/>
        <v>149.24046936172499</v>
      </c>
      <c r="I26" s="287">
        <f t="shared" si="7"/>
        <v>149.26751788058525</v>
      </c>
      <c r="J26" s="287">
        <f t="shared" si="7"/>
        <v>149.30207676632699</v>
      </c>
      <c r="K26" s="287">
        <f t="shared" si="7"/>
        <v>149.33720951912579</v>
      </c>
      <c r="L26" s="287">
        <f t="shared" si="7"/>
        <v>149.37631038969042</v>
      </c>
      <c r="M26" s="287">
        <f t="shared" si="7"/>
        <v>149.42806297087628</v>
      </c>
      <c r="N26" s="287">
        <f t="shared" si="7"/>
        <v>149.57541382107809</v>
      </c>
      <c r="O26" s="287">
        <f t="shared" si="7"/>
        <v>149.77117270516689</v>
      </c>
      <c r="P26" s="287">
        <f t="shared" si="7"/>
        <v>149.98802419349036</v>
      </c>
      <c r="Q26" s="287">
        <f t="shared" si="7"/>
        <v>150.24618598261665</v>
      </c>
      <c r="R26" s="287">
        <f t="shared" si="7"/>
        <v>150.54919241072764</v>
      </c>
      <c r="S26" s="287">
        <f t="shared" si="7"/>
        <v>150.8545704305487</v>
      </c>
      <c r="T26" s="287">
        <f t="shared" si="7"/>
        <v>151.14484485822737</v>
      </c>
      <c r="U26" s="287">
        <f t="shared" si="7"/>
        <v>151.46405224251046</v>
      </c>
      <c r="V26" s="287">
        <f t="shared" si="7"/>
        <v>151.81115244500879</v>
      </c>
      <c r="W26" s="287">
        <f t="shared" si="7"/>
        <v>152.35032166466354</v>
      </c>
      <c r="X26" s="287">
        <f t="shared" si="7"/>
        <v>152.97728599759623</v>
      </c>
      <c r="Y26" s="287">
        <f t="shared" si="7"/>
        <v>153.70874438601771</v>
      </c>
      <c r="Z26" s="287">
        <f t="shared" si="7"/>
        <v>154.544696829928</v>
      </c>
    </row>
    <row r="27" spans="2:26">
      <c r="B27" s="12" t="s">
        <v>204</v>
      </c>
      <c r="C27" s="357" t="s">
        <v>507</v>
      </c>
      <c r="D27" s="287">
        <f t="shared" ref="D27:Z27" si="8">D35*D$8</f>
        <v>1.2757029907641897</v>
      </c>
      <c r="E27" s="287">
        <f t="shared" si="8"/>
        <v>1.2757029907641897</v>
      </c>
      <c r="F27" s="287">
        <f t="shared" si="8"/>
        <v>1.2757029907641897</v>
      </c>
      <c r="G27" s="287">
        <f t="shared" si="8"/>
        <v>1.2757029907641897</v>
      </c>
      <c r="H27" s="287">
        <f t="shared" si="8"/>
        <v>1.3617085700391895</v>
      </c>
      <c r="I27" s="287">
        <f t="shared" si="8"/>
        <v>1.5011124749342619</v>
      </c>
      <c r="J27" s="287">
        <f t="shared" si="8"/>
        <v>1.6792236552955691</v>
      </c>
      <c r="K27" s="287">
        <f t="shared" si="8"/>
        <v>1.9954184304848919</v>
      </c>
      <c r="L27" s="287">
        <f t="shared" si="8"/>
        <v>2.3907716773049428</v>
      </c>
      <c r="M27" s="287">
        <f t="shared" si="8"/>
        <v>2.9859263609423961</v>
      </c>
      <c r="N27" s="287">
        <f t="shared" si="8"/>
        <v>3.7162138034785945</v>
      </c>
      <c r="O27" s="287">
        <f t="shared" si="8"/>
        <v>4.7577988093851351</v>
      </c>
      <c r="P27" s="287">
        <f t="shared" si="8"/>
        <v>6.0727493236869368</v>
      </c>
      <c r="Q27" s="287">
        <f t="shared" si="8"/>
        <v>7.8430015919815794</v>
      </c>
      <c r="R27" s="287">
        <f t="shared" si="8"/>
        <v>9.8977351516033121</v>
      </c>
      <c r="S27" s="287">
        <f t="shared" si="8"/>
        <v>12.039060543602009</v>
      </c>
      <c r="T27" s="287">
        <f t="shared" si="8"/>
        <v>14.403511103237388</v>
      </c>
      <c r="U27" s="287">
        <f t="shared" si="8"/>
        <v>16.946163026319997</v>
      </c>
      <c r="V27" s="287">
        <f t="shared" si="8"/>
        <v>19.575515747619836</v>
      </c>
      <c r="W27" s="287">
        <f t="shared" si="8"/>
        <v>23.376754924657902</v>
      </c>
      <c r="X27" s="287">
        <f t="shared" si="8"/>
        <v>27.796965311436644</v>
      </c>
      <c r="Y27" s="287">
        <f t="shared" si="8"/>
        <v>32.953877429345177</v>
      </c>
      <c r="Z27" s="287">
        <f t="shared" si="8"/>
        <v>38.847491278383494</v>
      </c>
    </row>
    <row r="28" spans="2:26">
      <c r="B28" s="12" t="s">
        <v>205</v>
      </c>
      <c r="C28" s="357" t="s">
        <v>507</v>
      </c>
      <c r="D28" s="287">
        <f t="shared" ref="D28:Z28" si="9">D36*D$8</f>
        <v>51.852265110044662</v>
      </c>
      <c r="E28" s="287">
        <f t="shared" si="9"/>
        <v>52.054009218372784</v>
      </c>
      <c r="F28" s="287">
        <f t="shared" si="9"/>
        <v>52.565160015901718</v>
      </c>
      <c r="G28" s="287">
        <f t="shared" si="9"/>
        <v>53.029845813827166</v>
      </c>
      <c r="H28" s="287">
        <f t="shared" si="9"/>
        <v>53.840537847580379</v>
      </c>
      <c r="I28" s="287">
        <f t="shared" si="9"/>
        <v>54.892635778843704</v>
      </c>
      <c r="J28" s="287">
        <f t="shared" si="9"/>
        <v>56.164350995279968</v>
      </c>
      <c r="K28" s="287">
        <f t="shared" si="9"/>
        <v>57.767671274578504</v>
      </c>
      <c r="L28" s="287">
        <f t="shared" si="9"/>
        <v>59.680155099938226</v>
      </c>
      <c r="M28" s="287">
        <f t="shared" si="9"/>
        <v>62.01601241669664</v>
      </c>
      <c r="N28" s="287">
        <f t="shared" si="9"/>
        <v>64.901228569321134</v>
      </c>
      <c r="O28" s="287">
        <f t="shared" si="9"/>
        <v>68.556889529509348</v>
      </c>
      <c r="P28" s="287">
        <f t="shared" si="9"/>
        <v>72.828200943948403</v>
      </c>
      <c r="Q28" s="287">
        <f t="shared" si="9"/>
        <v>77.856237516918384</v>
      </c>
      <c r="R28" s="287">
        <f t="shared" si="9"/>
        <v>83.632163554914428</v>
      </c>
      <c r="S28" s="287">
        <f t="shared" si="9"/>
        <v>89.557407629304976</v>
      </c>
      <c r="T28" s="287">
        <f t="shared" si="9"/>
        <v>95.745157430918809</v>
      </c>
      <c r="U28" s="287">
        <f t="shared" si="9"/>
        <v>102.0638325322552</v>
      </c>
      <c r="V28" s="287">
        <f t="shared" si="9"/>
        <v>108.50615684755051</v>
      </c>
      <c r="W28" s="287">
        <f t="shared" si="9"/>
        <v>120.23240334237197</v>
      </c>
      <c r="X28" s="287">
        <f t="shared" si="9"/>
        <v>133.86808216717182</v>
      </c>
      <c r="Y28" s="287">
        <f t="shared" si="9"/>
        <v>149.7763741294383</v>
      </c>
      <c r="Z28" s="287">
        <f t="shared" si="9"/>
        <v>167.95727922917141</v>
      </c>
    </row>
    <row r="29" spans="2:26">
      <c r="B29" s="12" t="s">
        <v>206</v>
      </c>
      <c r="C29" s="357" t="s">
        <v>507</v>
      </c>
      <c r="D29" s="287">
        <f t="shared" ref="D29:Z29" si="10">D37*D$8</f>
        <v>1.0302841377262046</v>
      </c>
      <c r="E29" s="287">
        <f t="shared" si="10"/>
        <v>1.0302841377262046</v>
      </c>
      <c r="F29" s="287">
        <f t="shared" si="10"/>
        <v>1.0302841377262046</v>
      </c>
      <c r="G29" s="287">
        <f t="shared" si="10"/>
        <v>1.0302841377262046</v>
      </c>
      <c r="H29" s="287">
        <f t="shared" si="10"/>
        <v>1.0302841377262046</v>
      </c>
      <c r="I29" s="287">
        <f t="shared" si="10"/>
        <v>1.0302841377262046</v>
      </c>
      <c r="J29" s="287">
        <f t="shared" si="10"/>
        <v>1.0302841377262046</v>
      </c>
      <c r="K29" s="287">
        <f t="shared" si="10"/>
        <v>1.0302841377262046</v>
      </c>
      <c r="L29" s="287">
        <f t="shared" si="10"/>
        <v>1.0302841377262046</v>
      </c>
      <c r="M29" s="287">
        <f t="shared" si="10"/>
        <v>1.0302841377262046</v>
      </c>
      <c r="N29" s="287">
        <f t="shared" si="10"/>
        <v>1.0302841377262046</v>
      </c>
      <c r="O29" s="287">
        <f t="shared" si="10"/>
        <v>1.0302841377262046</v>
      </c>
      <c r="P29" s="287">
        <f t="shared" si="10"/>
        <v>1.0302841377262046</v>
      </c>
      <c r="Q29" s="287">
        <f t="shared" si="10"/>
        <v>1.0302841377262046</v>
      </c>
      <c r="R29" s="287">
        <f t="shared" si="10"/>
        <v>1.0302841377262046</v>
      </c>
      <c r="S29" s="287">
        <f t="shared" si="10"/>
        <v>1.0302841377262046</v>
      </c>
      <c r="T29" s="287">
        <f t="shared" si="10"/>
        <v>1.0302841377262046</v>
      </c>
      <c r="U29" s="287">
        <f t="shared" si="10"/>
        <v>1.0302841377262046</v>
      </c>
      <c r="V29" s="287">
        <f t="shared" si="10"/>
        <v>1.0302841377262046</v>
      </c>
      <c r="W29" s="287">
        <f t="shared" si="10"/>
        <v>1.0302841377262046</v>
      </c>
      <c r="X29" s="287">
        <f t="shared" si="10"/>
        <v>1.0302841377262046</v>
      </c>
      <c r="Y29" s="287">
        <f t="shared" si="10"/>
        <v>1.0302841377262046</v>
      </c>
      <c r="Z29" s="287">
        <f t="shared" si="10"/>
        <v>1.0302841377262046</v>
      </c>
    </row>
    <row r="30" spans="2:26">
      <c r="B30" s="12" t="s">
        <v>207</v>
      </c>
      <c r="C30" s="357" t="s">
        <v>507</v>
      </c>
      <c r="D30" s="287">
        <f t="shared" ref="D30:Z30" si="11">D38*D$8</f>
        <v>108.54</v>
      </c>
      <c r="E30" s="287">
        <f t="shared" si="11"/>
        <v>156.99300000000002</v>
      </c>
      <c r="F30" s="287">
        <f t="shared" si="11"/>
        <v>184.95300000000003</v>
      </c>
      <c r="G30" s="287">
        <f t="shared" si="11"/>
        <v>199.95300000000003</v>
      </c>
      <c r="H30" s="287">
        <f t="shared" si="11"/>
        <v>229.95300000000003</v>
      </c>
      <c r="I30" s="287">
        <f t="shared" si="11"/>
        <v>259.95300000000003</v>
      </c>
      <c r="J30" s="287">
        <f t="shared" si="11"/>
        <v>289.95300000000003</v>
      </c>
      <c r="K30" s="287">
        <f t="shared" si="11"/>
        <v>319.95300000000003</v>
      </c>
      <c r="L30" s="287">
        <f t="shared" si="11"/>
        <v>379.95300000000003</v>
      </c>
      <c r="M30" s="287">
        <f t="shared" si="11"/>
        <v>439.95300000000003</v>
      </c>
      <c r="N30" s="287">
        <f t="shared" si="11"/>
        <v>499.95300000000003</v>
      </c>
      <c r="O30" s="287">
        <f t="shared" si="11"/>
        <v>559.95300000000009</v>
      </c>
      <c r="P30" s="287">
        <f t="shared" si="11"/>
        <v>649.95300000000009</v>
      </c>
      <c r="Q30" s="287">
        <f t="shared" si="11"/>
        <v>739.95300000000009</v>
      </c>
      <c r="R30" s="287">
        <f t="shared" si="11"/>
        <v>829.95300000000009</v>
      </c>
      <c r="S30" s="287">
        <f t="shared" si="11"/>
        <v>919.95300000000009</v>
      </c>
      <c r="T30" s="287">
        <f t="shared" si="11"/>
        <v>1039.953</v>
      </c>
      <c r="U30" s="287">
        <f t="shared" si="11"/>
        <v>1159.953</v>
      </c>
      <c r="V30" s="287">
        <f t="shared" si="11"/>
        <v>1279.953</v>
      </c>
      <c r="W30" s="287">
        <f t="shared" si="11"/>
        <v>1399.953</v>
      </c>
      <c r="X30" s="287">
        <f t="shared" si="11"/>
        <v>1549.953</v>
      </c>
      <c r="Y30" s="287">
        <f t="shared" si="11"/>
        <v>1699.953</v>
      </c>
      <c r="Z30" s="287">
        <f t="shared" si="11"/>
        <v>1849.953</v>
      </c>
    </row>
    <row r="31" spans="2:26">
      <c r="B31" s="1" t="str">
        <f>"Sum, "&amp;B25</f>
        <v>Sum, Østdanmark (DK2)</v>
      </c>
      <c r="C31" s="360" t="s">
        <v>507</v>
      </c>
      <c r="D31" s="115">
        <f t="shared" ref="D31:Z31" si="12">SUM(D26:D30)</f>
        <v>311.91375223853504</v>
      </c>
      <c r="E31" s="115">
        <f t="shared" si="12"/>
        <v>360.56849634686318</v>
      </c>
      <c r="F31" s="115">
        <f t="shared" si="12"/>
        <v>389.03964714439212</v>
      </c>
      <c r="G31" s="115">
        <f t="shared" si="12"/>
        <v>404.50433294231755</v>
      </c>
      <c r="H31" s="115">
        <f t="shared" si="12"/>
        <v>435.42599991707078</v>
      </c>
      <c r="I31" s="115">
        <f t="shared" si="12"/>
        <v>466.64455027208942</v>
      </c>
      <c r="J31" s="115">
        <f t="shared" si="12"/>
        <v>498.12893555462875</v>
      </c>
      <c r="K31" s="115">
        <f t="shared" si="12"/>
        <v>530.08358336191543</v>
      </c>
      <c r="L31" s="115">
        <f t="shared" si="12"/>
        <v>592.43052130465981</v>
      </c>
      <c r="M31" s="115">
        <f t="shared" si="12"/>
        <v>655.41328588624151</v>
      </c>
      <c r="N31" s="115">
        <f t="shared" si="12"/>
        <v>719.17614033160407</v>
      </c>
      <c r="O31" s="115">
        <f t="shared" si="12"/>
        <v>784.06914518178769</v>
      </c>
      <c r="P31" s="115">
        <f t="shared" si="12"/>
        <v>879.872258598852</v>
      </c>
      <c r="Q31" s="302">
        <f>SUM(Q26:Q30)</f>
        <v>976.92870922924294</v>
      </c>
      <c r="R31" s="302">
        <f t="shared" si="12"/>
        <v>1075.0623752549716</v>
      </c>
      <c r="S31" s="302">
        <f t="shared" si="12"/>
        <v>1173.4343227411819</v>
      </c>
      <c r="T31" s="302">
        <f t="shared" si="12"/>
        <v>1302.2767975301097</v>
      </c>
      <c r="U31" s="302">
        <f t="shared" si="12"/>
        <v>1431.4573319388119</v>
      </c>
      <c r="V31" s="302">
        <f t="shared" si="12"/>
        <v>1560.8761091779054</v>
      </c>
      <c r="W31" s="302">
        <f t="shared" si="12"/>
        <v>1696.9427640694196</v>
      </c>
      <c r="X31" s="302">
        <f t="shared" si="12"/>
        <v>1865.6256176139309</v>
      </c>
      <c r="Y31" s="302">
        <f t="shared" si="12"/>
        <v>2037.4222800825273</v>
      </c>
      <c r="Z31" s="302">
        <f t="shared" si="12"/>
        <v>2212.3327514752091</v>
      </c>
    </row>
    <row r="32" spans="2:26">
      <c r="B32" s="12"/>
      <c r="C32" s="12"/>
      <c r="D32" s="114"/>
      <c r="E32" s="114"/>
      <c r="F32" s="114"/>
      <c r="G32" s="114"/>
      <c r="H32" s="114"/>
      <c r="I32" s="114"/>
      <c r="J32" s="114"/>
      <c r="K32" s="114"/>
      <c r="L32" s="114"/>
      <c r="M32" s="114"/>
      <c r="N32" s="114"/>
      <c r="O32" s="114"/>
      <c r="P32" s="114"/>
      <c r="Q32" s="287"/>
      <c r="R32" s="287"/>
      <c r="S32" s="287"/>
      <c r="T32" s="287"/>
      <c r="U32" s="287"/>
      <c r="V32" s="287"/>
      <c r="W32" s="287"/>
      <c r="X32" s="287"/>
      <c r="Y32" s="287"/>
      <c r="Z32" s="287"/>
    </row>
    <row r="33" spans="2:26">
      <c r="B33" s="1" t="s">
        <v>208</v>
      </c>
      <c r="C33" s="1"/>
      <c r="D33" s="115"/>
      <c r="E33" s="115"/>
      <c r="F33" s="115"/>
      <c r="G33" s="115"/>
      <c r="H33" s="115"/>
      <c r="I33" s="115"/>
      <c r="J33" s="115"/>
      <c r="K33" s="115"/>
      <c r="L33" s="115"/>
      <c r="M33" s="115"/>
      <c r="N33" s="115"/>
      <c r="O33" s="115"/>
      <c r="P33" s="115"/>
      <c r="Q33" s="289"/>
      <c r="R33" s="289"/>
      <c r="S33" s="289"/>
      <c r="T33" s="289"/>
      <c r="U33" s="289"/>
      <c r="V33" s="289"/>
      <c r="W33" s="289"/>
      <c r="X33" s="289"/>
      <c r="Y33" s="289"/>
      <c r="Z33" s="289"/>
    </row>
    <row r="34" spans="2:26">
      <c r="B34" s="12" t="s">
        <v>203</v>
      </c>
      <c r="C34" s="357" t="s">
        <v>507</v>
      </c>
      <c r="D34" s="381">
        <v>497.38499999999999</v>
      </c>
      <c r="E34" s="381">
        <v>497.38499999999999</v>
      </c>
      <c r="F34" s="381">
        <v>497.38499999999999</v>
      </c>
      <c r="G34" s="381">
        <v>497.38499999999999</v>
      </c>
      <c r="H34" s="381">
        <v>497.46823120574999</v>
      </c>
      <c r="I34" s="381">
        <v>497.55839293528419</v>
      </c>
      <c r="J34" s="381">
        <v>497.67358922108997</v>
      </c>
      <c r="K34" s="381">
        <v>497.79069839708598</v>
      </c>
      <c r="L34" s="381">
        <v>497.92103463230143</v>
      </c>
      <c r="M34" s="381">
        <v>498.09354323625428</v>
      </c>
      <c r="N34" s="381">
        <v>498.58471273692697</v>
      </c>
      <c r="O34" s="381">
        <v>499.23724235055636</v>
      </c>
      <c r="P34" s="381">
        <v>499.96008064496789</v>
      </c>
      <c r="Q34" s="381">
        <v>500.82061994205554</v>
      </c>
      <c r="R34" s="381">
        <v>501.83064136909212</v>
      </c>
      <c r="S34" s="381">
        <v>502.84856810182907</v>
      </c>
      <c r="T34" s="381">
        <v>503.81614952742456</v>
      </c>
      <c r="U34" s="381">
        <v>504.88017414170156</v>
      </c>
      <c r="V34" s="381">
        <v>506.03717481669594</v>
      </c>
      <c r="W34" s="381">
        <v>507.83440554887846</v>
      </c>
      <c r="X34" s="381">
        <v>509.92428665865413</v>
      </c>
      <c r="Y34" s="381">
        <v>512.36248128672571</v>
      </c>
      <c r="Z34" s="381">
        <v>515.14898943309333</v>
      </c>
    </row>
    <row r="35" spans="2:26">
      <c r="B35" s="12" t="s">
        <v>204</v>
      </c>
      <c r="C35" s="357" t="s">
        <v>507</v>
      </c>
      <c r="D35" s="381">
        <v>4.252343302547299</v>
      </c>
      <c r="E35" s="381">
        <v>4.252343302547299</v>
      </c>
      <c r="F35" s="381">
        <v>4.252343302547299</v>
      </c>
      <c r="G35" s="381">
        <v>4.252343302547299</v>
      </c>
      <c r="H35" s="381">
        <v>4.5390285667972989</v>
      </c>
      <c r="I35" s="381">
        <v>5.0037082497808729</v>
      </c>
      <c r="J35" s="381">
        <v>5.5974121843185634</v>
      </c>
      <c r="K35" s="381">
        <v>6.651394768282973</v>
      </c>
      <c r="L35" s="381">
        <v>7.969238924349809</v>
      </c>
      <c r="M35" s="381">
        <v>9.9530878698079874</v>
      </c>
      <c r="N35" s="381">
        <v>12.387379344928648</v>
      </c>
      <c r="O35" s="381">
        <v>15.859329364617118</v>
      </c>
      <c r="P35" s="381">
        <v>20.242497745623123</v>
      </c>
      <c r="Q35" s="381">
        <v>26.143338639938598</v>
      </c>
      <c r="R35" s="381">
        <v>32.992450505344372</v>
      </c>
      <c r="S35" s="381">
        <v>40.130201812006696</v>
      </c>
      <c r="T35" s="381">
        <v>48.011703677457966</v>
      </c>
      <c r="U35" s="381">
        <v>56.487210087733331</v>
      </c>
      <c r="V35" s="381">
        <v>65.251719158732783</v>
      </c>
      <c r="W35" s="381">
        <v>77.922516415526346</v>
      </c>
      <c r="X35" s="381">
        <v>92.656551038122146</v>
      </c>
      <c r="Y35" s="381">
        <v>109.84625809781726</v>
      </c>
      <c r="Z35" s="381">
        <v>129.49163759461166</v>
      </c>
    </row>
    <row r="36" spans="2:26">
      <c r="B36" s="12" t="s">
        <v>205</v>
      </c>
      <c r="C36" s="357" t="s">
        <v>507</v>
      </c>
      <c r="D36" s="382">
        <v>172.84088370014888</v>
      </c>
      <c r="E36" s="382">
        <v>173.51336406124261</v>
      </c>
      <c r="F36" s="382">
        <v>175.21720005300574</v>
      </c>
      <c r="G36" s="382">
        <v>176.76615271275722</v>
      </c>
      <c r="H36" s="382">
        <v>179.4684594919346</v>
      </c>
      <c r="I36" s="382">
        <v>182.97545259614569</v>
      </c>
      <c r="J36" s="382">
        <v>187.21450331759991</v>
      </c>
      <c r="K36" s="382">
        <v>192.55890424859501</v>
      </c>
      <c r="L36" s="382">
        <v>198.93385033312742</v>
      </c>
      <c r="M36" s="382">
        <v>206.72004138898882</v>
      </c>
      <c r="N36" s="382">
        <v>216.33742856440378</v>
      </c>
      <c r="O36" s="382">
        <v>228.52296509836449</v>
      </c>
      <c r="P36" s="382">
        <v>242.76066981316137</v>
      </c>
      <c r="Q36" s="382">
        <v>259.52079172306128</v>
      </c>
      <c r="R36" s="382">
        <v>278.77387851638144</v>
      </c>
      <c r="S36" s="382">
        <v>298.52469209768327</v>
      </c>
      <c r="T36" s="382">
        <v>319.15052476972937</v>
      </c>
      <c r="U36" s="382">
        <v>340.21277510751736</v>
      </c>
      <c r="V36" s="382">
        <v>361.68718949183506</v>
      </c>
      <c r="W36" s="382">
        <v>400.77467780790658</v>
      </c>
      <c r="X36" s="382">
        <v>446.2269405572394</v>
      </c>
      <c r="Y36" s="382">
        <v>499.25458043146097</v>
      </c>
      <c r="Z36" s="382">
        <v>559.85759743057133</v>
      </c>
    </row>
    <row r="37" spans="2:26">
      <c r="B37" s="12" t="s">
        <v>206</v>
      </c>
      <c r="C37" s="357" t="s">
        <v>507</v>
      </c>
      <c r="D37" s="382">
        <v>3.4342804590873488</v>
      </c>
      <c r="E37" s="382">
        <v>3.4342804590873488</v>
      </c>
      <c r="F37" s="382">
        <v>3.4342804590873488</v>
      </c>
      <c r="G37" s="382">
        <v>3.4342804590873488</v>
      </c>
      <c r="H37" s="382">
        <v>3.4342804590873488</v>
      </c>
      <c r="I37" s="382">
        <v>3.4342804590873488</v>
      </c>
      <c r="J37" s="382">
        <v>3.4342804590873488</v>
      </c>
      <c r="K37" s="382">
        <v>3.4342804590873488</v>
      </c>
      <c r="L37" s="382">
        <v>3.4342804590873488</v>
      </c>
      <c r="M37" s="382">
        <v>3.4342804590873488</v>
      </c>
      <c r="N37" s="382">
        <v>3.4342804590873488</v>
      </c>
      <c r="O37" s="382">
        <v>3.4342804590873488</v>
      </c>
      <c r="P37" s="382">
        <v>3.4342804590873488</v>
      </c>
      <c r="Q37" s="382">
        <v>3.4342804590873488</v>
      </c>
      <c r="R37" s="382">
        <v>3.4342804590873488</v>
      </c>
      <c r="S37" s="382">
        <v>3.4342804590873488</v>
      </c>
      <c r="T37" s="382">
        <v>3.4342804590873488</v>
      </c>
      <c r="U37" s="382">
        <v>3.4342804590873488</v>
      </c>
      <c r="V37" s="382">
        <v>3.4342804590873488</v>
      </c>
      <c r="W37" s="382">
        <v>3.4342804590873488</v>
      </c>
      <c r="X37" s="382">
        <v>3.4342804590873488</v>
      </c>
      <c r="Y37" s="382">
        <v>3.4342804590873488</v>
      </c>
      <c r="Z37" s="382">
        <v>3.4342804590873488</v>
      </c>
    </row>
    <row r="38" spans="2:26">
      <c r="B38" s="12" t="s">
        <v>207</v>
      </c>
      <c r="C38" s="357" t="s">
        <v>507</v>
      </c>
      <c r="D38" s="413">
        <v>361.8</v>
      </c>
      <c r="E38" s="382">
        <v>523.31000000000006</v>
      </c>
      <c r="F38" s="382">
        <v>616.5100000000001</v>
      </c>
      <c r="G38" s="382">
        <v>666.5100000000001</v>
      </c>
      <c r="H38" s="382">
        <v>766.5100000000001</v>
      </c>
      <c r="I38" s="382">
        <v>866.5100000000001</v>
      </c>
      <c r="J38" s="382">
        <v>966.5100000000001</v>
      </c>
      <c r="K38" s="382">
        <v>1066.5100000000002</v>
      </c>
      <c r="L38" s="382">
        <v>1266.5100000000002</v>
      </c>
      <c r="M38" s="382">
        <v>1466.5100000000002</v>
      </c>
      <c r="N38" s="382">
        <v>1666.5100000000002</v>
      </c>
      <c r="O38" s="382">
        <v>1866.5100000000002</v>
      </c>
      <c r="P38" s="382">
        <v>2166.5100000000002</v>
      </c>
      <c r="Q38" s="382">
        <v>2466.5100000000002</v>
      </c>
      <c r="R38" s="382">
        <v>2766.51</v>
      </c>
      <c r="S38" s="382">
        <v>3066.51</v>
      </c>
      <c r="T38" s="382">
        <v>3466.51</v>
      </c>
      <c r="U38" s="382">
        <v>3866.51</v>
      </c>
      <c r="V38" s="382">
        <v>4266.51</v>
      </c>
      <c r="W38" s="382">
        <v>4666.51</v>
      </c>
      <c r="X38" s="382">
        <v>5166.51</v>
      </c>
      <c r="Y38" s="382">
        <v>5666.51</v>
      </c>
      <c r="Z38" s="382">
        <v>6166.51</v>
      </c>
    </row>
    <row r="39" spans="2:26">
      <c r="B39" s="79" t="s">
        <v>164</v>
      </c>
      <c r="C39" s="360" t="s">
        <v>507</v>
      </c>
      <c r="D39" s="80">
        <f t="shared" ref="D39:Z39" si="13">SUM(D34:D38)</f>
        <v>1039.7125074617836</v>
      </c>
      <c r="E39" s="80">
        <f t="shared" si="13"/>
        <v>1201.8949878228773</v>
      </c>
      <c r="F39" s="80">
        <f t="shared" si="13"/>
        <v>1296.7988238146404</v>
      </c>
      <c r="G39" s="80">
        <f t="shared" si="13"/>
        <v>1348.347776474392</v>
      </c>
      <c r="H39" s="80">
        <f t="shared" si="13"/>
        <v>1451.4199997235694</v>
      </c>
      <c r="I39" s="80">
        <f t="shared" si="13"/>
        <v>1555.4818342402982</v>
      </c>
      <c r="J39" s="80">
        <f t="shared" si="13"/>
        <v>1660.4297851820961</v>
      </c>
      <c r="K39" s="80">
        <f t="shared" si="13"/>
        <v>1766.9452778730515</v>
      </c>
      <c r="L39" s="80">
        <f t="shared" si="13"/>
        <v>1974.7684043488662</v>
      </c>
      <c r="M39" s="80">
        <f t="shared" si="13"/>
        <v>2184.7109529541385</v>
      </c>
      <c r="N39" s="80">
        <f t="shared" si="13"/>
        <v>2397.2538011053471</v>
      </c>
      <c r="O39" s="80">
        <f t="shared" si="13"/>
        <v>2613.5638172726258</v>
      </c>
      <c r="P39" s="80">
        <f t="shared" si="13"/>
        <v>2932.9075286628399</v>
      </c>
      <c r="Q39" s="82">
        <f>SUM(Q34:Q38)</f>
        <v>3256.4290307641431</v>
      </c>
      <c r="R39" s="82">
        <f t="shared" si="13"/>
        <v>3583.5412508499057</v>
      </c>
      <c r="S39" s="82">
        <f t="shared" si="13"/>
        <v>3911.4477424706065</v>
      </c>
      <c r="T39" s="82">
        <f t="shared" si="13"/>
        <v>4340.9226584336993</v>
      </c>
      <c r="U39" s="82">
        <f t="shared" si="13"/>
        <v>4771.5244397960396</v>
      </c>
      <c r="V39" s="82">
        <f t="shared" si="13"/>
        <v>5202.9203639263515</v>
      </c>
      <c r="W39" s="82">
        <f t="shared" si="13"/>
        <v>5656.4758802313991</v>
      </c>
      <c r="X39" s="82">
        <f t="shared" si="13"/>
        <v>6218.752058713103</v>
      </c>
      <c r="Y39" s="82">
        <f t="shared" si="13"/>
        <v>6791.4076002750917</v>
      </c>
      <c r="Z39" s="82">
        <f t="shared" si="13"/>
        <v>7374.4425049173642</v>
      </c>
    </row>
    <row r="40" spans="2:26">
      <c r="B40" s="2" t="s">
        <v>511</v>
      </c>
    </row>
    <row r="41" spans="2:26" s="12" customFormat="1"/>
    <row r="43" spans="2:26" s="63" customFormat="1">
      <c r="B43" s="63" t="s">
        <v>212</v>
      </c>
    </row>
    <row r="45" spans="2:26">
      <c r="B45" s="1" t="s">
        <v>289</v>
      </c>
      <c r="C45" s="1" t="s">
        <v>1</v>
      </c>
      <c r="D45" s="112">
        <f t="shared" ref="D45:Z45" si="14">D$6</f>
        <v>2018</v>
      </c>
      <c r="E45" s="112">
        <f t="shared" si="14"/>
        <v>2019</v>
      </c>
      <c r="F45" s="112">
        <f t="shared" si="14"/>
        <v>2020</v>
      </c>
      <c r="G45" s="112">
        <f t="shared" si="14"/>
        <v>2021</v>
      </c>
      <c r="H45" s="112">
        <f t="shared" si="14"/>
        <v>2022</v>
      </c>
      <c r="I45" s="112">
        <f t="shared" si="14"/>
        <v>2023</v>
      </c>
      <c r="J45" s="112">
        <f t="shared" si="14"/>
        <v>2024</v>
      </c>
      <c r="K45" s="112">
        <f t="shared" si="14"/>
        <v>2025</v>
      </c>
      <c r="L45" s="112">
        <f t="shared" si="14"/>
        <v>2026</v>
      </c>
      <c r="M45" s="112">
        <f t="shared" si="14"/>
        <v>2027</v>
      </c>
      <c r="N45" s="112">
        <f t="shared" si="14"/>
        <v>2028</v>
      </c>
      <c r="O45" s="112">
        <f t="shared" si="14"/>
        <v>2029</v>
      </c>
      <c r="P45" s="112">
        <f t="shared" si="14"/>
        <v>2030</v>
      </c>
      <c r="Q45" s="112">
        <f t="shared" si="14"/>
        <v>2031</v>
      </c>
      <c r="R45" s="112">
        <f t="shared" si="14"/>
        <v>2032</v>
      </c>
      <c r="S45" s="112">
        <f t="shared" si="14"/>
        <v>2033</v>
      </c>
      <c r="T45" s="112">
        <f t="shared" si="14"/>
        <v>2034</v>
      </c>
      <c r="U45" s="112">
        <f t="shared" si="14"/>
        <v>2035</v>
      </c>
      <c r="V45" s="112">
        <f t="shared" si="14"/>
        <v>2036</v>
      </c>
      <c r="W45" s="112">
        <f t="shared" si="14"/>
        <v>2037</v>
      </c>
      <c r="X45" s="112">
        <f t="shared" si="14"/>
        <v>2038</v>
      </c>
      <c r="Y45" s="112">
        <f t="shared" si="14"/>
        <v>2039</v>
      </c>
      <c r="Z45" s="112">
        <f t="shared" si="14"/>
        <v>2040</v>
      </c>
    </row>
    <row r="46" spans="2:26">
      <c r="B46" s="12" t="s">
        <v>210</v>
      </c>
      <c r="C46" s="12" t="s">
        <v>189</v>
      </c>
      <c r="D46" s="382">
        <v>915</v>
      </c>
      <c r="E46" s="382">
        <v>915</v>
      </c>
      <c r="F46" s="382">
        <v>915</v>
      </c>
      <c r="G46" s="382">
        <v>915</v>
      </c>
      <c r="H46" s="382">
        <v>915.04443354693933</v>
      </c>
      <c r="I46" s="382">
        <v>915.11460051770973</v>
      </c>
      <c r="J46" s="382">
        <v>915.20867346106729</v>
      </c>
      <c r="K46" s="382">
        <v>915.37116241052058</v>
      </c>
      <c r="L46" s="382">
        <v>915.58050375225025</v>
      </c>
      <c r="M46" s="382">
        <v>915.9040104464849</v>
      </c>
      <c r="N46" s="382">
        <v>916.35743007637939</v>
      </c>
      <c r="O46" s="382">
        <v>917.01436108174073</v>
      </c>
      <c r="P46" s="382">
        <v>917.84558617671507</v>
      </c>
      <c r="Q46" s="382">
        <v>918.9638488541168</v>
      </c>
      <c r="R46" s="382">
        <v>920.26046390983015</v>
      </c>
      <c r="S46" s="382">
        <v>921.59936221896339</v>
      </c>
      <c r="T46" s="382">
        <v>923.04260785317024</v>
      </c>
      <c r="U46" s="382">
        <v>924.58488298780514</v>
      </c>
      <c r="V46" s="382">
        <v>926.17247900784378</v>
      </c>
      <c r="W46" s="382">
        <v>928.44553238467006</v>
      </c>
      <c r="X46" s="382">
        <v>931.01287956465762</v>
      </c>
      <c r="Y46" s="382">
        <v>933.90204341270771</v>
      </c>
      <c r="Z46" s="382">
        <v>937.06506582189184</v>
      </c>
    </row>
    <row r="47" spans="2:26">
      <c r="B47" s="12" t="s">
        <v>211</v>
      </c>
      <c r="C47" s="12" t="s">
        <v>189</v>
      </c>
      <c r="D47" s="382">
        <v>931.17128653080192</v>
      </c>
      <c r="E47" s="382">
        <v>931.17128653080192</v>
      </c>
      <c r="F47" s="382">
        <v>931.74188530254162</v>
      </c>
      <c r="G47" s="382">
        <v>932.38018734346451</v>
      </c>
      <c r="H47" s="382">
        <v>933.51516596965951</v>
      </c>
      <c r="I47" s="382">
        <v>934.99925461909311</v>
      </c>
      <c r="J47" s="382">
        <v>936.79140162936142</v>
      </c>
      <c r="K47" s="382">
        <v>939.0276366807758</v>
      </c>
      <c r="L47" s="382">
        <v>941.64140961328064</v>
      </c>
      <c r="M47" s="382">
        <v>944.73724482327361</v>
      </c>
      <c r="N47" s="382">
        <v>948.39839444199242</v>
      </c>
      <c r="O47" s="382">
        <v>952.76926978056929</v>
      </c>
      <c r="P47" s="382">
        <v>957.51319045445769</v>
      </c>
      <c r="Q47" s="382">
        <v>962.64322551682665</v>
      </c>
      <c r="R47" s="382">
        <v>967.89685857329346</v>
      </c>
      <c r="S47" s="382">
        <v>972.69807958131707</v>
      </c>
      <c r="T47" s="382">
        <v>977.18993515528882</v>
      </c>
      <c r="U47" s="382">
        <v>981.32152202049531</v>
      </c>
      <c r="V47" s="382">
        <v>985.14025402127936</v>
      </c>
      <c r="W47" s="382">
        <v>991.20919630346043</v>
      </c>
      <c r="X47" s="382">
        <v>997.10635046015864</v>
      </c>
      <c r="Y47" s="382">
        <v>1002.8125810740605</v>
      </c>
      <c r="Z47" s="382">
        <v>1008.1959687435599</v>
      </c>
    </row>
    <row r="48" spans="2:26">
      <c r="B48" s="12" t="s">
        <v>207</v>
      </c>
      <c r="C48" s="12" t="s">
        <v>189</v>
      </c>
      <c r="D48" s="382">
        <v>990</v>
      </c>
      <c r="E48" s="382">
        <v>998.43428571428603</v>
      </c>
      <c r="F48" s="382">
        <v>998.43428571428569</v>
      </c>
      <c r="G48" s="382">
        <v>998.46819385334948</v>
      </c>
      <c r="H48" s="382">
        <v>1010.580174316101</v>
      </c>
      <c r="I48" s="382">
        <v>1018.8348679536225</v>
      </c>
      <c r="J48" s="382">
        <v>1025.0119304433301</v>
      </c>
      <c r="K48" s="382">
        <v>1029.9421591325929</v>
      </c>
      <c r="L48" s="382">
        <v>1037.3209684201161</v>
      </c>
      <c r="M48" s="382">
        <v>1042.6553838918226</v>
      </c>
      <c r="N48" s="382">
        <v>1046.8538700431327</v>
      </c>
      <c r="O48" s="382">
        <v>1050.3560761259087</v>
      </c>
      <c r="P48" s="382">
        <v>1054.6761746325906</v>
      </c>
      <c r="Q48" s="382">
        <v>1058.2093531973092</v>
      </c>
      <c r="R48" s="382">
        <v>1061.122219810966</v>
      </c>
      <c r="S48" s="382">
        <v>1063.6177686575991</v>
      </c>
      <c r="T48" s="382">
        <v>1066.4597489829407</v>
      </c>
      <c r="U48" s="382">
        <v>1068.886662077382</v>
      </c>
      <c r="V48" s="382">
        <v>1071.0772900454306</v>
      </c>
      <c r="W48" s="382">
        <v>1073.0539754827068</v>
      </c>
      <c r="X48" s="382">
        <v>1075.2637754091243</v>
      </c>
      <c r="Y48" s="382">
        <v>1077.2534173313245</v>
      </c>
      <c r="Z48" s="382">
        <v>1079.0810787717537</v>
      </c>
    </row>
    <row r="49" spans="2:26">
      <c r="B49" s="320" t="s">
        <v>470</v>
      </c>
    </row>
    <row r="51" spans="2:26" s="63" customFormat="1">
      <c r="B51" s="63" t="s">
        <v>320</v>
      </c>
    </row>
    <row r="53" spans="2:26">
      <c r="B53" s="1" t="s">
        <v>319</v>
      </c>
      <c r="C53" s="1" t="s">
        <v>1</v>
      </c>
      <c r="D53" s="112">
        <f t="shared" ref="D53:Z53" si="15">D$6</f>
        <v>2018</v>
      </c>
      <c r="E53" s="112">
        <f t="shared" si="15"/>
        <v>2019</v>
      </c>
      <c r="F53" s="112">
        <f t="shared" si="15"/>
        <v>2020</v>
      </c>
      <c r="G53" s="112">
        <f t="shared" si="15"/>
        <v>2021</v>
      </c>
      <c r="H53" s="112">
        <f t="shared" si="15"/>
        <v>2022</v>
      </c>
      <c r="I53" s="112">
        <f t="shared" si="15"/>
        <v>2023</v>
      </c>
      <c r="J53" s="112">
        <f t="shared" si="15"/>
        <v>2024</v>
      </c>
      <c r="K53" s="112">
        <f t="shared" si="15"/>
        <v>2025</v>
      </c>
      <c r="L53" s="112">
        <f t="shared" si="15"/>
        <v>2026</v>
      </c>
      <c r="M53" s="112">
        <f t="shared" si="15"/>
        <v>2027</v>
      </c>
      <c r="N53" s="112">
        <f t="shared" si="15"/>
        <v>2028</v>
      </c>
      <c r="O53" s="112">
        <f t="shared" si="15"/>
        <v>2029</v>
      </c>
      <c r="P53" s="112">
        <f t="shared" si="15"/>
        <v>2030</v>
      </c>
      <c r="Q53" s="112">
        <f t="shared" si="15"/>
        <v>2031</v>
      </c>
      <c r="R53" s="112">
        <f t="shared" si="15"/>
        <v>2032</v>
      </c>
      <c r="S53" s="112">
        <f t="shared" si="15"/>
        <v>2033</v>
      </c>
      <c r="T53" s="112">
        <f t="shared" si="15"/>
        <v>2034</v>
      </c>
      <c r="U53" s="112">
        <f t="shared" si="15"/>
        <v>2035</v>
      </c>
      <c r="V53" s="112">
        <f t="shared" si="15"/>
        <v>2036</v>
      </c>
      <c r="W53" s="112">
        <f t="shared" si="15"/>
        <v>2037</v>
      </c>
      <c r="X53" s="112">
        <f t="shared" si="15"/>
        <v>2038</v>
      </c>
      <c r="Y53" s="112">
        <f t="shared" si="15"/>
        <v>2039</v>
      </c>
      <c r="Z53" s="112">
        <f t="shared" si="15"/>
        <v>2040</v>
      </c>
    </row>
    <row r="54" spans="2:26">
      <c r="B54" s="1" t="s">
        <v>36</v>
      </c>
      <c r="C54" s="1"/>
      <c r="D54" s="115"/>
      <c r="E54" s="115"/>
      <c r="F54" s="115"/>
      <c r="G54" s="115"/>
      <c r="H54" s="115"/>
      <c r="I54" s="115"/>
      <c r="J54" s="115"/>
      <c r="K54" s="115"/>
      <c r="L54" s="115"/>
      <c r="M54" s="115"/>
      <c r="N54" s="115"/>
      <c r="O54" s="115"/>
      <c r="P54" s="115"/>
      <c r="Q54" s="115"/>
      <c r="R54" s="115"/>
      <c r="S54" s="115"/>
      <c r="T54" s="115"/>
      <c r="U54" s="115"/>
      <c r="V54" s="115"/>
      <c r="W54" s="115"/>
      <c r="X54" s="115"/>
      <c r="Y54" s="115"/>
      <c r="Z54" s="115"/>
    </row>
    <row r="55" spans="2:26">
      <c r="B55" s="12" t="s">
        <v>203</v>
      </c>
      <c r="C55" s="12" t="s">
        <v>193</v>
      </c>
      <c r="D55" s="114">
        <f t="shared" ref="D55:Z55" si="16">D18*D$46/1000</f>
        <v>318.57509249999998</v>
      </c>
      <c r="E55" s="114">
        <f t="shared" si="16"/>
        <v>318.57509249999998</v>
      </c>
      <c r="F55" s="114">
        <f t="shared" si="16"/>
        <v>318.57509249999998</v>
      </c>
      <c r="G55" s="114">
        <f t="shared" si="16"/>
        <v>318.57509249999998</v>
      </c>
      <c r="H55" s="114">
        <f t="shared" si="16"/>
        <v>318.64387508188435</v>
      </c>
      <c r="I55" s="114">
        <f t="shared" si="16"/>
        <v>318.72606498964433</v>
      </c>
      <c r="J55" s="114">
        <f t="shared" si="16"/>
        <v>318.8326297853493</v>
      </c>
      <c r="K55" s="114">
        <f t="shared" si="16"/>
        <v>318.96427516021981</v>
      </c>
      <c r="L55" s="114">
        <f t="shared" si="16"/>
        <v>319.12075420223891</v>
      </c>
      <c r="M55" s="114">
        <f t="shared" si="16"/>
        <v>319.34411167930944</v>
      </c>
      <c r="N55" s="114">
        <f t="shared" si="16"/>
        <v>319.81726422728622</v>
      </c>
      <c r="O55" s="114">
        <f t="shared" si="16"/>
        <v>320.46540457561389</v>
      </c>
      <c r="P55" s="114">
        <f t="shared" si="16"/>
        <v>321.22030729917674</v>
      </c>
      <c r="Q55" s="287">
        <f t="shared" si="16"/>
        <v>322.16523114121935</v>
      </c>
      <c r="R55" s="287">
        <f t="shared" si="16"/>
        <v>323.27042918134185</v>
      </c>
      <c r="S55" s="287">
        <f t="shared" si="16"/>
        <v>324.39744375875523</v>
      </c>
      <c r="T55" s="287">
        <f t="shared" si="16"/>
        <v>325.53064077683575</v>
      </c>
      <c r="U55" s="287">
        <f t="shared" si="16"/>
        <v>326.76320371216747</v>
      </c>
      <c r="V55" s="287">
        <f t="shared" si="16"/>
        <v>328.07439326907337</v>
      </c>
      <c r="W55" s="287">
        <f t="shared" si="16"/>
        <v>330.04760951615663</v>
      </c>
      <c r="X55" s="287">
        <f t="shared" si="16"/>
        <v>332.32225493741925</v>
      </c>
      <c r="Y55" s="287">
        <f t="shared" si="16"/>
        <v>334.94745776917483</v>
      </c>
      <c r="Z55" s="287">
        <f t="shared" si="16"/>
        <v>337.90968518384187</v>
      </c>
    </row>
    <row r="56" spans="2:26">
      <c r="B56" s="12" t="s">
        <v>204</v>
      </c>
      <c r="C56" s="12" t="s">
        <v>193</v>
      </c>
      <c r="D56" s="114">
        <f t="shared" ref="D56:Z56" si="17">D19*D$46/1000</f>
        <v>2.7236258852815451</v>
      </c>
      <c r="E56" s="114">
        <f t="shared" si="17"/>
        <v>2.7236258852815451</v>
      </c>
      <c r="F56" s="114">
        <f t="shared" si="17"/>
        <v>2.7236258852815451</v>
      </c>
      <c r="G56" s="114">
        <f t="shared" si="17"/>
        <v>2.7236258852815451</v>
      </c>
      <c r="H56" s="114">
        <f t="shared" si="17"/>
        <v>2.9073889766308869</v>
      </c>
      <c r="I56" s="114">
        <f t="shared" si="17"/>
        <v>3.205276533273774</v>
      </c>
      <c r="J56" s="114">
        <f t="shared" si="17"/>
        <v>3.5859601260175049</v>
      </c>
      <c r="K56" s="114">
        <f t="shared" si="17"/>
        <v>4.261946472486108</v>
      </c>
      <c r="L56" s="114">
        <f t="shared" si="17"/>
        <v>5.1075358522147676</v>
      </c>
      <c r="M56" s="114">
        <f t="shared" si="17"/>
        <v>6.3812511673983776</v>
      </c>
      <c r="N56" s="114">
        <f t="shared" si="17"/>
        <v>7.9458869713300277</v>
      </c>
      <c r="O56" s="114">
        <f t="shared" si="17"/>
        <v>10.180262949135479</v>
      </c>
      <c r="P56" s="114">
        <f t="shared" si="17"/>
        <v>13.0056410463086</v>
      </c>
      <c r="Q56" s="287">
        <f t="shared" si="17"/>
        <v>16.817348168918169</v>
      </c>
      <c r="R56" s="287">
        <f t="shared" si="17"/>
        <v>21.253153465299224</v>
      </c>
      <c r="S56" s="287">
        <f t="shared" si="17"/>
        <v>25.888777876964561</v>
      </c>
      <c r="T56" s="287">
        <f t="shared" si="17"/>
        <v>31.02179371894011</v>
      </c>
      <c r="U56" s="287">
        <f t="shared" si="17"/>
        <v>36.559054370492142</v>
      </c>
      <c r="V56" s="287">
        <f t="shared" si="17"/>
        <v>42.304042544937012</v>
      </c>
      <c r="W56" s="287">
        <f t="shared" si="17"/>
        <v>50.642768566716576</v>
      </c>
      <c r="X56" s="287">
        <f t="shared" si="17"/>
        <v>60.385109674772224</v>
      </c>
      <c r="Y56" s="287">
        <f t="shared" si="17"/>
        <v>71.809951429153855</v>
      </c>
      <c r="Z56" s="287">
        <f t="shared" si="17"/>
        <v>84.939462934185528</v>
      </c>
    </row>
    <row r="57" spans="2:26">
      <c r="B57" s="12" t="s">
        <v>205</v>
      </c>
      <c r="C57" s="12" t="s">
        <v>193</v>
      </c>
      <c r="D57" s="114">
        <f t="shared" ref="D57:Z57" si="18">D20*D$47/1000</f>
        <v>112.66112762813184</v>
      </c>
      <c r="E57" s="114">
        <f t="shared" si="18"/>
        <v>113.09946371023628</v>
      </c>
      <c r="F57" s="114">
        <f t="shared" si="18"/>
        <v>114.28004302037411</v>
      </c>
      <c r="G57" s="114">
        <f t="shared" si="18"/>
        <v>115.36928100761281</v>
      </c>
      <c r="H57" s="114">
        <f t="shared" si="18"/>
        <v>117.2755701242527</v>
      </c>
      <c r="I57" s="114">
        <f t="shared" si="18"/>
        <v>119.75733825369119</v>
      </c>
      <c r="J57" s="114">
        <f t="shared" si="18"/>
        <v>122.76665587776739</v>
      </c>
      <c r="K57" s="114">
        <f t="shared" si="18"/>
        <v>126.57269294487858</v>
      </c>
      <c r="L57" s="114">
        <f t="shared" si="18"/>
        <v>131.12704587323844</v>
      </c>
      <c r="M57" s="114">
        <f t="shared" si="18"/>
        <v>136.70728564611045</v>
      </c>
      <c r="N57" s="114">
        <f t="shared" si="18"/>
        <v>143.62184893573283</v>
      </c>
      <c r="O57" s="114">
        <f t="shared" si="18"/>
        <v>152.41076100940145</v>
      </c>
      <c r="P57" s="114">
        <f t="shared" si="18"/>
        <v>162.71258042876292</v>
      </c>
      <c r="Q57" s="287">
        <f t="shared" si="18"/>
        <v>174.87815242307778</v>
      </c>
      <c r="R57" s="287">
        <f t="shared" si="18"/>
        <v>188.87705288780896</v>
      </c>
      <c r="S57" s="287">
        <f t="shared" si="18"/>
        <v>203.26207629771432</v>
      </c>
      <c r="T57" s="287">
        <f t="shared" si="18"/>
        <v>218.30947642315576</v>
      </c>
      <c r="U57" s="287">
        <f t="shared" si="18"/>
        <v>233.70068279552777</v>
      </c>
      <c r="V57" s="287">
        <f t="shared" si="18"/>
        <v>249.4188268125603</v>
      </c>
      <c r="W57" s="287">
        <f t="shared" si="18"/>
        <v>278.07608240212738</v>
      </c>
      <c r="X57" s="287">
        <f t="shared" si="18"/>
        <v>311.45500132322178</v>
      </c>
      <c r="Y57" s="287">
        <f t="shared" si="18"/>
        <v>350.46114209086437</v>
      </c>
      <c r="Z57" s="287">
        <f t="shared" si="18"/>
        <v>395.11232095996979</v>
      </c>
    </row>
    <row r="58" spans="2:26">
      <c r="B58" s="12" t="s">
        <v>206</v>
      </c>
      <c r="C58" s="12" t="s">
        <v>193</v>
      </c>
      <c r="D58" s="114">
        <f t="shared" ref="D58:Z58" si="19">D21*D$47/1000</f>
        <v>2.2385323473771717</v>
      </c>
      <c r="E58" s="114">
        <f t="shared" si="19"/>
        <v>2.2385323473771717</v>
      </c>
      <c r="F58" s="114">
        <f t="shared" si="19"/>
        <v>2.2399040647254074</v>
      </c>
      <c r="G58" s="114">
        <f t="shared" si="19"/>
        <v>2.2414385404837032</v>
      </c>
      <c r="H58" s="114">
        <f t="shared" si="19"/>
        <v>2.2441670249258996</v>
      </c>
      <c r="I58" s="114">
        <f t="shared" si="19"/>
        <v>2.2477347685797118</v>
      </c>
      <c r="J58" s="114">
        <f t="shared" si="19"/>
        <v>2.2520430833997351</v>
      </c>
      <c r="K58" s="114">
        <f t="shared" si="19"/>
        <v>2.257418984237034</v>
      </c>
      <c r="L58" s="114">
        <f t="shared" si="19"/>
        <v>2.2637024847516489</v>
      </c>
      <c r="M58" s="114">
        <f t="shared" si="19"/>
        <v>2.2711448612080125</v>
      </c>
      <c r="N58" s="114">
        <f t="shared" si="19"/>
        <v>2.279946251423365</v>
      </c>
      <c r="O58" s="114">
        <f t="shared" si="19"/>
        <v>2.2904538196584321</v>
      </c>
      <c r="P58" s="114">
        <f t="shared" si="19"/>
        <v>2.3018581875072885</v>
      </c>
      <c r="Q58" s="287">
        <f t="shared" si="19"/>
        <v>2.3141907729256777</v>
      </c>
      <c r="R58" s="287">
        <f t="shared" si="19"/>
        <v>2.3268204874672049</v>
      </c>
      <c r="S58" s="287">
        <f t="shared" si="19"/>
        <v>2.3383626051085358</v>
      </c>
      <c r="T58" s="287">
        <f t="shared" si="19"/>
        <v>2.3491610093844493</v>
      </c>
      <c r="U58" s="287">
        <f t="shared" si="19"/>
        <v>2.3590933290097897</v>
      </c>
      <c r="V58" s="287">
        <f t="shared" si="19"/>
        <v>2.3682735466919387</v>
      </c>
      <c r="W58" s="287">
        <f t="shared" si="19"/>
        <v>2.3828632616128553</v>
      </c>
      <c r="X58" s="287">
        <f t="shared" si="19"/>
        <v>2.397039998512057</v>
      </c>
      <c r="Y58" s="287">
        <f t="shared" si="19"/>
        <v>2.4107577559167157</v>
      </c>
      <c r="Z58" s="287">
        <f t="shared" si="19"/>
        <v>2.4236994000706531</v>
      </c>
    </row>
    <row r="59" spans="2:26">
      <c r="B59" s="12" t="s">
        <v>207</v>
      </c>
      <c r="C59" s="12" t="s">
        <v>193</v>
      </c>
      <c r="D59" s="114">
        <f t="shared" ref="D59:Z59" si="20">D22*D$48/1000</f>
        <v>250.72739999999999</v>
      </c>
      <c r="E59" s="114">
        <f t="shared" si="20"/>
        <v>365.74345224000012</v>
      </c>
      <c r="F59" s="114">
        <f t="shared" si="20"/>
        <v>430.88130504000009</v>
      </c>
      <c r="G59" s="114">
        <f t="shared" si="20"/>
        <v>465.84232511963717</v>
      </c>
      <c r="H59" s="114">
        <f t="shared" si="20"/>
        <v>542.23386659052426</v>
      </c>
      <c r="I59" s="114">
        <f t="shared" si="20"/>
        <v>617.98142100134544</v>
      </c>
      <c r="J59" s="114">
        <f t="shared" si="20"/>
        <v>693.47899662494808</v>
      </c>
      <c r="K59" s="114">
        <f t="shared" si="20"/>
        <v>768.91052849555138</v>
      </c>
      <c r="L59" s="114">
        <f t="shared" si="20"/>
        <v>919.64416579963302</v>
      </c>
      <c r="M59" s="114">
        <f t="shared" si="20"/>
        <v>1070.3451829218377</v>
      </c>
      <c r="N59" s="114">
        <f t="shared" si="20"/>
        <v>1221.2147100759066</v>
      </c>
      <c r="O59" s="114">
        <f t="shared" si="20"/>
        <v>1372.3500837548388</v>
      </c>
      <c r="P59" s="114">
        <f t="shared" si="20"/>
        <v>1599.4765353722778</v>
      </c>
      <c r="Q59" s="287">
        <f t="shared" si="20"/>
        <v>1827.0587662282865</v>
      </c>
      <c r="R59" s="287">
        <f t="shared" si="20"/>
        <v>2054.9236626304651</v>
      </c>
      <c r="S59" s="287">
        <f t="shared" si="20"/>
        <v>2283.11616663635</v>
      </c>
      <c r="T59" s="287">
        <f t="shared" si="20"/>
        <v>2587.8253691127975</v>
      </c>
      <c r="U59" s="287">
        <f t="shared" si="20"/>
        <v>2893.0026774521725</v>
      </c>
      <c r="V59" s="287">
        <f t="shared" si="20"/>
        <v>3198.8333781262108</v>
      </c>
      <c r="W59" s="287">
        <f t="shared" si="20"/>
        <v>3505.1919749908643</v>
      </c>
      <c r="X59" s="287">
        <f t="shared" si="20"/>
        <v>3888.752733802296</v>
      </c>
      <c r="Y59" s="287">
        <f t="shared" si="20"/>
        <v>4272.9870832894867</v>
      </c>
      <c r="Z59" s="287">
        <f t="shared" si="20"/>
        <v>4657.9149841397648</v>
      </c>
    </row>
    <row r="60" spans="2:26">
      <c r="B60" s="1" t="str">
        <f>"Sum, "&amp;B54</f>
        <v>Sum, Vestdanmark (DK1)</v>
      </c>
      <c r="C60" s="1" t="s">
        <v>193</v>
      </c>
      <c r="D60" s="115">
        <f t="shared" ref="D60:P60" si="21">SUM(D55:D59)</f>
        <v>686.92577836079045</v>
      </c>
      <c r="E60" s="115">
        <f t="shared" si="21"/>
        <v>802.38016668289504</v>
      </c>
      <c r="F60" s="115">
        <f t="shared" si="21"/>
        <v>868.69997051038115</v>
      </c>
      <c r="G60" s="115">
        <f t="shared" si="21"/>
        <v>904.75176305301522</v>
      </c>
      <c r="H60" s="115">
        <f t="shared" si="21"/>
        <v>983.30486779821808</v>
      </c>
      <c r="I60" s="115">
        <f t="shared" si="21"/>
        <v>1061.9178355465344</v>
      </c>
      <c r="J60" s="115">
        <f t="shared" si="21"/>
        <v>1140.916285497482</v>
      </c>
      <c r="K60" s="115">
        <f t="shared" si="21"/>
        <v>1220.966862057373</v>
      </c>
      <c r="L60" s="115">
        <f t="shared" si="21"/>
        <v>1377.2632042120767</v>
      </c>
      <c r="M60" s="115">
        <f t="shared" si="21"/>
        <v>1535.0489762758639</v>
      </c>
      <c r="N60" s="115">
        <f t="shared" si="21"/>
        <v>1694.8796564616791</v>
      </c>
      <c r="O60" s="115">
        <f t="shared" si="21"/>
        <v>1857.696966108648</v>
      </c>
      <c r="P60" s="115">
        <f t="shared" si="21"/>
        <v>2098.7169223340334</v>
      </c>
      <c r="Q60" s="302">
        <f>SUM(Q55:Q59)</f>
        <v>2343.2336887344272</v>
      </c>
      <c r="R60" s="302">
        <f t="shared" ref="R60:Z60" si="22">SUM(R55:R59)</f>
        <v>2590.6511186523821</v>
      </c>
      <c r="S60" s="302">
        <f t="shared" si="22"/>
        <v>2839.0028271748924</v>
      </c>
      <c r="T60" s="302">
        <f t="shared" si="22"/>
        <v>3165.0364410411134</v>
      </c>
      <c r="U60" s="302">
        <f t="shared" si="22"/>
        <v>3492.3847116593697</v>
      </c>
      <c r="V60" s="302">
        <f t="shared" si="22"/>
        <v>3820.9989142994737</v>
      </c>
      <c r="W60" s="302">
        <f t="shared" si="22"/>
        <v>4166.3412987374777</v>
      </c>
      <c r="X60" s="302">
        <f t="shared" si="22"/>
        <v>4595.3121397362211</v>
      </c>
      <c r="Y60" s="302">
        <f t="shared" si="22"/>
        <v>5032.6163923345966</v>
      </c>
      <c r="Z60" s="302">
        <f t="shared" si="22"/>
        <v>5478.3001526178323</v>
      </c>
    </row>
    <row r="61" spans="2:26">
      <c r="B61" s="12"/>
      <c r="C61" s="12"/>
      <c r="D61" s="114"/>
      <c r="E61" s="114"/>
      <c r="F61" s="114"/>
      <c r="G61" s="114"/>
      <c r="H61" s="114"/>
      <c r="I61" s="114"/>
      <c r="J61" s="114"/>
      <c r="K61" s="114"/>
      <c r="L61" s="114"/>
      <c r="M61" s="114"/>
      <c r="N61" s="114"/>
      <c r="O61" s="114"/>
      <c r="P61" s="114"/>
      <c r="Q61" s="287"/>
      <c r="R61" s="287"/>
      <c r="S61" s="287"/>
      <c r="T61" s="287"/>
      <c r="U61" s="287"/>
      <c r="V61" s="287"/>
      <c r="W61" s="287"/>
      <c r="X61" s="287"/>
      <c r="Y61" s="287"/>
      <c r="Z61" s="287"/>
    </row>
    <row r="62" spans="2:26">
      <c r="B62" s="1" t="s">
        <v>39</v>
      </c>
      <c r="C62" s="1"/>
      <c r="D62" s="115"/>
      <c r="E62" s="115"/>
      <c r="F62" s="115"/>
      <c r="G62" s="115"/>
      <c r="H62" s="115"/>
      <c r="I62" s="115"/>
      <c r="J62" s="115"/>
      <c r="K62" s="115"/>
      <c r="L62" s="115"/>
      <c r="M62" s="115"/>
      <c r="N62" s="115"/>
      <c r="O62" s="115"/>
      <c r="P62" s="115"/>
      <c r="Q62" s="302"/>
      <c r="R62" s="302"/>
      <c r="S62" s="302"/>
      <c r="T62" s="302"/>
      <c r="U62" s="302"/>
      <c r="V62" s="302"/>
      <c r="W62" s="302"/>
      <c r="X62" s="302"/>
      <c r="Y62" s="302"/>
      <c r="Z62" s="302"/>
    </row>
    <row r="63" spans="2:26">
      <c r="B63" s="12" t="s">
        <v>203</v>
      </c>
      <c r="C63" s="12" t="s">
        <v>193</v>
      </c>
      <c r="D63" s="114">
        <f t="shared" ref="D63:Z63" si="23">D26*D$46/1000</f>
        <v>136.5321825</v>
      </c>
      <c r="E63" s="114">
        <f t="shared" si="23"/>
        <v>136.5321825</v>
      </c>
      <c r="F63" s="114">
        <f t="shared" si="23"/>
        <v>136.5321825</v>
      </c>
      <c r="G63" s="114">
        <f t="shared" si="23"/>
        <v>136.5321825</v>
      </c>
      <c r="H63" s="114">
        <f t="shared" si="23"/>
        <v>136.561660749379</v>
      </c>
      <c r="I63" s="114">
        <f t="shared" si="23"/>
        <v>136.59688499556185</v>
      </c>
      <c r="J63" s="114">
        <f t="shared" si="23"/>
        <v>136.64255562229258</v>
      </c>
      <c r="K63" s="114">
        <f t="shared" si="23"/>
        <v>136.69897506866565</v>
      </c>
      <c r="L63" s="114">
        <f t="shared" si="23"/>
        <v>136.76603751524524</v>
      </c>
      <c r="M63" s="114">
        <f t="shared" si="23"/>
        <v>136.86176214827549</v>
      </c>
      <c r="N63" s="114">
        <f t="shared" si="23"/>
        <v>137.06454181169408</v>
      </c>
      <c r="O63" s="114">
        <f t="shared" si="23"/>
        <v>137.34231624669167</v>
      </c>
      <c r="P63" s="114">
        <f t="shared" si="23"/>
        <v>137.6658459853615</v>
      </c>
      <c r="Q63" s="287">
        <f t="shared" si="23"/>
        <v>138.07081334623686</v>
      </c>
      <c r="R63" s="287">
        <f t="shared" si="23"/>
        <v>138.54446964914652</v>
      </c>
      <c r="S63" s="287">
        <f t="shared" si="23"/>
        <v>139.02747589660939</v>
      </c>
      <c r="T63" s="287">
        <f t="shared" si="23"/>
        <v>139.51313176150103</v>
      </c>
      <c r="U63" s="287">
        <f t="shared" si="23"/>
        <v>140.04137301950036</v>
      </c>
      <c r="V63" s="287">
        <f t="shared" si="23"/>
        <v>140.60331140103148</v>
      </c>
      <c r="W63" s="287">
        <f t="shared" si="23"/>
        <v>141.44897550692426</v>
      </c>
      <c r="X63" s="287">
        <f t="shared" si="23"/>
        <v>142.42382354460827</v>
      </c>
      <c r="Y63" s="287">
        <f t="shared" si="23"/>
        <v>143.54891047250351</v>
      </c>
      <c r="Z63" s="287">
        <f t="shared" si="23"/>
        <v>144.81843650736081</v>
      </c>
    </row>
    <row r="64" spans="2:26">
      <c r="B64" s="12" t="s">
        <v>204</v>
      </c>
      <c r="C64" s="12" t="s">
        <v>193</v>
      </c>
      <c r="D64" s="114">
        <f t="shared" ref="D64:Z64" si="24">D27*D$46/1000</f>
        <v>1.1672682365492335</v>
      </c>
      <c r="E64" s="114">
        <f t="shared" si="24"/>
        <v>1.1672682365492335</v>
      </c>
      <c r="F64" s="114">
        <f t="shared" si="24"/>
        <v>1.1672682365492335</v>
      </c>
      <c r="G64" s="114">
        <f t="shared" si="24"/>
        <v>1.1672682365492335</v>
      </c>
      <c r="H64" s="114">
        <f t="shared" si="24"/>
        <v>1.2460238471275229</v>
      </c>
      <c r="I64" s="114">
        <f t="shared" si="24"/>
        <v>1.3736899428316176</v>
      </c>
      <c r="J64" s="114">
        <f t="shared" si="24"/>
        <v>1.5368400540075022</v>
      </c>
      <c r="K64" s="114">
        <f t="shared" si="24"/>
        <v>1.826548488208332</v>
      </c>
      <c r="L64" s="114">
        <f t="shared" si="24"/>
        <v>2.1889439366634718</v>
      </c>
      <c r="M64" s="114">
        <f t="shared" si="24"/>
        <v>2.7348219288850193</v>
      </c>
      <c r="N64" s="114">
        <f t="shared" si="24"/>
        <v>3.4053801305700122</v>
      </c>
      <c r="O64" s="114">
        <f t="shared" si="24"/>
        <v>4.362969835343776</v>
      </c>
      <c r="P64" s="114">
        <f t="shared" si="24"/>
        <v>5.5738461627036866</v>
      </c>
      <c r="Q64" s="287">
        <f t="shared" si="24"/>
        <v>7.2074349295363573</v>
      </c>
      <c r="R64" s="287">
        <f t="shared" si="24"/>
        <v>9.1084943422710971</v>
      </c>
      <c r="S64" s="287">
        <f t="shared" si="24"/>
        <v>11.095190518699098</v>
      </c>
      <c r="T64" s="287">
        <f t="shared" si="24"/>
        <v>13.295054450974332</v>
      </c>
      <c r="U64" s="287">
        <f t="shared" si="24"/>
        <v>15.668166158782343</v>
      </c>
      <c r="V64" s="287">
        <f t="shared" si="24"/>
        <v>18.130303947830146</v>
      </c>
      <c r="W64" s="287">
        <f t="shared" si="24"/>
        <v>21.704043671449963</v>
      </c>
      <c r="X64" s="287">
        <f t="shared" si="24"/>
        <v>25.879332717759532</v>
      </c>
      <c r="Y64" s="287">
        <f t="shared" si="24"/>
        <v>30.775693469637368</v>
      </c>
      <c r="Z64" s="287">
        <f t="shared" si="24"/>
        <v>36.402626971793801</v>
      </c>
    </row>
    <row r="65" spans="2:26">
      <c r="B65" s="12" t="s">
        <v>205</v>
      </c>
      <c r="C65" s="12" t="s">
        <v>193</v>
      </c>
      <c r="D65" s="114">
        <f t="shared" ref="D65:Z65" si="25">D28*D$47/1000</f>
        <v>48.283340412056504</v>
      </c>
      <c r="E65" s="114">
        <f t="shared" si="25"/>
        <v>48.471198732958406</v>
      </c>
      <c r="F65" s="114">
        <f t="shared" si="25"/>
        <v>48.977161294446041</v>
      </c>
      <c r="G65" s="114">
        <f t="shared" si="25"/>
        <v>49.44397757469121</v>
      </c>
      <c r="H65" s="114">
        <f t="shared" si="25"/>
        <v>50.260958624679731</v>
      </c>
      <c r="I65" s="114">
        <f t="shared" si="25"/>
        <v>51.324573537296224</v>
      </c>
      <c r="J65" s="114">
        <f t="shared" si="25"/>
        <v>52.614281090471742</v>
      </c>
      <c r="K65" s="114">
        <f t="shared" si="25"/>
        <v>54.245439833519391</v>
      </c>
      <c r="L65" s="114">
        <f t="shared" si="25"/>
        <v>56.197305374245047</v>
      </c>
      <c r="M65" s="114">
        <f t="shared" si="25"/>
        <v>58.588836705475906</v>
      </c>
      <c r="N65" s="114">
        <f t="shared" si="25"/>
        <v>61.552220972456936</v>
      </c>
      <c r="O65" s="114">
        <f t="shared" si="25"/>
        <v>65.318897575457783</v>
      </c>
      <c r="P65" s="114">
        <f t="shared" si="25"/>
        <v>69.733963040898374</v>
      </c>
      <c r="Q65" s="287">
        <f t="shared" si="25"/>
        <v>74.947779609890475</v>
      </c>
      <c r="R65" s="287">
        <f t="shared" si="25"/>
        <v>80.947308380489559</v>
      </c>
      <c r="S65" s="287">
        <f t="shared" si="25"/>
        <v>87.112318413306141</v>
      </c>
      <c r="T65" s="287">
        <f t="shared" si="25"/>
        <v>93.561204181352466</v>
      </c>
      <c r="U65" s="287">
        <f t="shared" si="25"/>
        <v>100.15743548379763</v>
      </c>
      <c r="V65" s="287">
        <f t="shared" si="25"/>
        <v>106.89378291966869</v>
      </c>
      <c r="W65" s="287">
        <f t="shared" si="25"/>
        <v>119.17546388662601</v>
      </c>
      <c r="X65" s="287">
        <f t="shared" si="25"/>
        <v>133.48071485280931</v>
      </c>
      <c r="Y65" s="287">
        <f t="shared" si="25"/>
        <v>150.19763232465615</v>
      </c>
      <c r="Z65" s="287">
        <f t="shared" si="25"/>
        <v>169.33385183998706</v>
      </c>
    </row>
    <row r="66" spans="2:26">
      <c r="B66" s="12" t="s">
        <v>206</v>
      </c>
      <c r="C66" s="12" t="s">
        <v>193</v>
      </c>
      <c r="D66" s="114">
        <f t="shared" ref="D66:Z66" si="26">D29*D$47/1000</f>
        <v>0.95937100601878789</v>
      </c>
      <c r="E66" s="114">
        <f t="shared" si="26"/>
        <v>0.95937100601878789</v>
      </c>
      <c r="F66" s="114">
        <f t="shared" si="26"/>
        <v>0.95995888488231729</v>
      </c>
      <c r="G66" s="114">
        <f t="shared" si="26"/>
        <v>0.96061651735015841</v>
      </c>
      <c r="H66" s="114">
        <f t="shared" si="26"/>
        <v>0.96178586782538544</v>
      </c>
      <c r="I66" s="114">
        <f t="shared" si="26"/>
        <v>0.96331490081987636</v>
      </c>
      <c r="J66" s="114">
        <f t="shared" si="26"/>
        <v>0.96516132145702926</v>
      </c>
      <c r="K66" s="114">
        <f t="shared" si="26"/>
        <v>0.9674652789587288</v>
      </c>
      <c r="L66" s="114">
        <f t="shared" si="26"/>
        <v>0.97015820775070671</v>
      </c>
      <c r="M66" s="114">
        <f t="shared" si="26"/>
        <v>0.97334779766057666</v>
      </c>
      <c r="N66" s="114">
        <f t="shared" si="26"/>
        <v>0.97711982203858505</v>
      </c>
      <c r="O66" s="114">
        <f t="shared" si="26"/>
        <v>0.98162306556789947</v>
      </c>
      <c r="P66" s="114">
        <f t="shared" si="26"/>
        <v>0.98651065178883812</v>
      </c>
      <c r="Q66" s="287">
        <f t="shared" si="26"/>
        <v>0.99179604553957612</v>
      </c>
      <c r="R66" s="287">
        <f t="shared" si="26"/>
        <v>0.99720878034308791</v>
      </c>
      <c r="S66" s="287">
        <f t="shared" si="26"/>
        <v>1.0021554021893724</v>
      </c>
      <c r="T66" s="287">
        <f t="shared" si="26"/>
        <v>1.0067832897361926</v>
      </c>
      <c r="U66" s="287">
        <f t="shared" si="26"/>
        <v>1.0110399981470528</v>
      </c>
      <c r="V66" s="287">
        <f t="shared" si="26"/>
        <v>1.0149743771536881</v>
      </c>
      <c r="W66" s="287">
        <f t="shared" si="26"/>
        <v>1.0212271121197951</v>
      </c>
      <c r="X66" s="287">
        <f t="shared" si="26"/>
        <v>1.0273028565051672</v>
      </c>
      <c r="Y66" s="287">
        <f t="shared" si="26"/>
        <v>1.0331818953928782</v>
      </c>
      <c r="Z66" s="287">
        <f t="shared" si="26"/>
        <v>1.0387283143159942</v>
      </c>
    </row>
    <row r="67" spans="2:26">
      <c r="B67" s="12" t="s">
        <v>207</v>
      </c>
      <c r="C67" s="12" t="s">
        <v>193</v>
      </c>
      <c r="D67" s="114">
        <f t="shared" ref="D67:Z67" si="27">D30*D$48/1000</f>
        <v>107.4546</v>
      </c>
      <c r="E67" s="114">
        <f t="shared" si="27"/>
        <v>156.74719381714291</v>
      </c>
      <c r="F67" s="114">
        <f t="shared" si="27"/>
        <v>184.66341644571432</v>
      </c>
      <c r="G67" s="114">
        <f t="shared" si="27"/>
        <v>199.64671076555882</v>
      </c>
      <c r="H67" s="114">
        <f t="shared" si="27"/>
        <v>232.38594282451038</v>
      </c>
      <c r="I67" s="114">
        <f t="shared" si="27"/>
        <v>264.84918042914808</v>
      </c>
      <c r="J67" s="114">
        <f t="shared" si="27"/>
        <v>297.20528426783488</v>
      </c>
      <c r="K67" s="114">
        <f t="shared" si="27"/>
        <v>329.53308364095057</v>
      </c>
      <c r="L67" s="114">
        <f t="shared" si="27"/>
        <v>394.13321391412836</v>
      </c>
      <c r="M67" s="114">
        <f t="shared" si="27"/>
        <v>458.71936410935905</v>
      </c>
      <c r="N67" s="114">
        <f t="shared" si="27"/>
        <v>523.37773288967435</v>
      </c>
      <c r="O67" s="114">
        <f t="shared" si="27"/>
        <v>588.15003589493108</v>
      </c>
      <c r="P67" s="114">
        <f t="shared" si="27"/>
        <v>685.48994373097617</v>
      </c>
      <c r="Q67" s="287">
        <f t="shared" si="27"/>
        <v>783.02518552640856</v>
      </c>
      <c r="R67" s="287">
        <f t="shared" si="27"/>
        <v>880.68156969877077</v>
      </c>
      <c r="S67" s="287">
        <f t="shared" si="27"/>
        <v>978.47835712986432</v>
      </c>
      <c r="T67" s="287">
        <f t="shared" si="27"/>
        <v>1109.0680153340563</v>
      </c>
      <c r="U67" s="287">
        <f t="shared" si="27"/>
        <v>1239.8582903366455</v>
      </c>
      <c r="V67" s="287">
        <f t="shared" si="27"/>
        <v>1370.9285906255188</v>
      </c>
      <c r="W67" s="287">
        <f t="shared" si="27"/>
        <v>1502.2251321389419</v>
      </c>
      <c r="X67" s="287">
        <f t="shared" si="27"/>
        <v>1666.6083144866982</v>
      </c>
      <c r="Y67" s="287">
        <f t="shared" si="27"/>
        <v>1831.2801785526372</v>
      </c>
      <c r="Z67" s="287">
        <f t="shared" si="27"/>
        <v>1996.2492789170421</v>
      </c>
    </row>
    <row r="68" spans="2:26">
      <c r="B68" s="1" t="str">
        <f>"Sum, "&amp;B62</f>
        <v>Sum, Østdanmark (DK2)</v>
      </c>
      <c r="C68" s="1" t="s">
        <v>193</v>
      </c>
      <c r="D68" s="115">
        <f t="shared" ref="D68:P68" si="28">SUM(D63:D67)</f>
        <v>294.39676215462453</v>
      </c>
      <c r="E68" s="115">
        <f t="shared" si="28"/>
        <v>343.87721429266935</v>
      </c>
      <c r="F68" s="115">
        <f t="shared" si="28"/>
        <v>372.29998736159189</v>
      </c>
      <c r="G68" s="115">
        <f t="shared" si="28"/>
        <v>387.75075559414944</v>
      </c>
      <c r="H68" s="115">
        <f t="shared" si="28"/>
        <v>421.41637191352208</v>
      </c>
      <c r="I68" s="115">
        <f t="shared" si="28"/>
        <v>455.10764380565763</v>
      </c>
      <c r="J68" s="115">
        <f t="shared" si="28"/>
        <v>488.96412235606374</v>
      </c>
      <c r="K68" s="115">
        <f t="shared" si="28"/>
        <v>523.27151231030268</v>
      </c>
      <c r="L68" s="115">
        <f t="shared" si="28"/>
        <v>590.25565894803276</v>
      </c>
      <c r="M68" s="115">
        <f t="shared" si="28"/>
        <v>657.87813268965601</v>
      </c>
      <c r="N68" s="115">
        <f t="shared" si="28"/>
        <v>726.376995626434</v>
      </c>
      <c r="O68" s="115">
        <f t="shared" si="28"/>
        <v>796.15584261799222</v>
      </c>
      <c r="P68" s="115">
        <f t="shared" si="28"/>
        <v>899.4501095717286</v>
      </c>
      <c r="Q68" s="302">
        <f t="shared" ref="Q68:Z68" si="29">SUM(Q63:Q67)</f>
        <v>1004.2430094576118</v>
      </c>
      <c r="R68" s="302">
        <f t="shared" si="29"/>
        <v>1110.2790508510211</v>
      </c>
      <c r="S68" s="302">
        <f t="shared" si="29"/>
        <v>1216.7154973606685</v>
      </c>
      <c r="T68" s="302">
        <f t="shared" si="29"/>
        <v>1356.4441890176204</v>
      </c>
      <c r="U68" s="302">
        <f t="shared" si="29"/>
        <v>1496.7363049968728</v>
      </c>
      <c r="V68" s="302">
        <f t="shared" si="29"/>
        <v>1637.5709632712028</v>
      </c>
      <c r="W68" s="302">
        <f t="shared" si="29"/>
        <v>1785.5748423160619</v>
      </c>
      <c r="X68" s="302">
        <f t="shared" si="29"/>
        <v>1969.4194884583806</v>
      </c>
      <c r="Y68" s="302">
        <f t="shared" si="29"/>
        <v>2156.8355967148273</v>
      </c>
      <c r="Z68" s="302">
        <f t="shared" si="29"/>
        <v>2347.8429225504997</v>
      </c>
    </row>
    <row r="69" spans="2:26">
      <c r="B69" s="12"/>
      <c r="C69" s="12"/>
      <c r="D69" s="114"/>
      <c r="E69" s="114"/>
      <c r="F69" s="114"/>
      <c r="G69" s="114"/>
      <c r="H69" s="114"/>
      <c r="I69" s="114"/>
      <c r="J69" s="114"/>
      <c r="K69" s="114"/>
      <c r="L69" s="114"/>
      <c r="M69" s="114"/>
      <c r="N69" s="114"/>
      <c r="O69" s="114"/>
      <c r="P69" s="114"/>
      <c r="Q69" s="287"/>
      <c r="R69" s="287"/>
      <c r="S69" s="287"/>
      <c r="T69" s="287"/>
      <c r="U69" s="287"/>
      <c r="V69" s="287"/>
      <c r="W69" s="287"/>
      <c r="X69" s="287"/>
      <c r="Y69" s="287"/>
      <c r="Z69" s="287"/>
    </row>
    <row r="70" spans="2:26">
      <c r="B70" s="1" t="s">
        <v>208</v>
      </c>
      <c r="C70" s="1"/>
      <c r="D70" s="115"/>
      <c r="E70" s="115"/>
      <c r="F70" s="115"/>
      <c r="G70" s="115"/>
      <c r="H70" s="115"/>
      <c r="I70" s="115"/>
      <c r="J70" s="115"/>
      <c r="K70" s="115"/>
      <c r="L70" s="115"/>
      <c r="M70" s="115"/>
      <c r="N70" s="115"/>
      <c r="O70" s="115"/>
      <c r="P70" s="115"/>
      <c r="Q70" s="302"/>
      <c r="R70" s="302"/>
      <c r="S70" s="302"/>
      <c r="T70" s="302"/>
      <c r="U70" s="302"/>
      <c r="V70" s="302"/>
      <c r="W70" s="302"/>
      <c r="X70" s="302"/>
      <c r="Y70" s="302"/>
      <c r="Z70" s="302"/>
    </row>
    <row r="71" spans="2:26">
      <c r="B71" s="12" t="s">
        <v>203</v>
      </c>
      <c r="C71" s="12" t="s">
        <v>193</v>
      </c>
      <c r="D71" s="114">
        <f t="shared" ref="D71:P75" si="30">D55+D63</f>
        <v>455.10727499999996</v>
      </c>
      <c r="E71" s="114">
        <f t="shared" si="30"/>
        <v>455.10727499999996</v>
      </c>
      <c r="F71" s="114">
        <f t="shared" si="30"/>
        <v>455.10727499999996</v>
      </c>
      <c r="G71" s="114">
        <f t="shared" si="30"/>
        <v>455.10727499999996</v>
      </c>
      <c r="H71" s="114">
        <f t="shared" si="30"/>
        <v>455.20553583126332</v>
      </c>
      <c r="I71" s="114">
        <f t="shared" si="30"/>
        <v>455.32294998520615</v>
      </c>
      <c r="J71" s="114">
        <f t="shared" si="30"/>
        <v>455.4751854076419</v>
      </c>
      <c r="K71" s="114">
        <f t="shared" si="30"/>
        <v>455.66325022888543</v>
      </c>
      <c r="L71" s="114">
        <f t="shared" si="30"/>
        <v>455.88679171748413</v>
      </c>
      <c r="M71" s="114">
        <f t="shared" si="30"/>
        <v>456.20587382758492</v>
      </c>
      <c r="N71" s="114">
        <f t="shared" si="30"/>
        <v>456.8818060389803</v>
      </c>
      <c r="O71" s="114">
        <f t="shared" si="30"/>
        <v>457.80772082230555</v>
      </c>
      <c r="P71" s="114">
        <f t="shared" si="30"/>
        <v>458.88615328453824</v>
      </c>
      <c r="Q71" s="287">
        <f>Q55+Q63</f>
        <v>460.23604448745618</v>
      </c>
      <c r="R71" s="287">
        <f t="shared" ref="R71:Z71" si="31">R55+R63</f>
        <v>461.81489883048835</v>
      </c>
      <c r="S71" s="287">
        <f t="shared" si="31"/>
        <v>463.42491965536465</v>
      </c>
      <c r="T71" s="287">
        <f t="shared" si="31"/>
        <v>465.04377253833678</v>
      </c>
      <c r="U71" s="287">
        <f t="shared" si="31"/>
        <v>466.80457673166779</v>
      </c>
      <c r="V71" s="287">
        <f t="shared" si="31"/>
        <v>468.67770467010484</v>
      </c>
      <c r="W71" s="287">
        <f t="shared" si="31"/>
        <v>471.49658502308091</v>
      </c>
      <c r="X71" s="287">
        <f t="shared" si="31"/>
        <v>474.74607848202754</v>
      </c>
      <c r="Y71" s="287">
        <f t="shared" si="31"/>
        <v>478.49636824167834</v>
      </c>
      <c r="Z71" s="287">
        <f t="shared" si="31"/>
        <v>482.72812169120266</v>
      </c>
    </row>
    <row r="72" spans="2:26">
      <c r="B72" s="12" t="s">
        <v>204</v>
      </c>
      <c r="C72" s="12" t="s">
        <v>193</v>
      </c>
      <c r="D72" s="114">
        <f t="shared" ref="D72:P72" si="32">D56+D64</f>
        <v>3.8908941218307787</v>
      </c>
      <c r="E72" s="114">
        <f t="shared" si="32"/>
        <v>3.8908941218307787</v>
      </c>
      <c r="F72" s="114">
        <f t="shared" si="32"/>
        <v>3.8908941218307787</v>
      </c>
      <c r="G72" s="114">
        <f t="shared" si="32"/>
        <v>3.8908941218307787</v>
      </c>
      <c r="H72" s="114">
        <f t="shared" si="32"/>
        <v>4.1534128237584103</v>
      </c>
      <c r="I72" s="114">
        <f t="shared" si="32"/>
        <v>4.5789664761053919</v>
      </c>
      <c r="J72" s="114">
        <f t="shared" si="32"/>
        <v>5.1228001800250071</v>
      </c>
      <c r="K72" s="114">
        <f t="shared" si="32"/>
        <v>6.0884949606944403</v>
      </c>
      <c r="L72" s="114">
        <f t="shared" si="32"/>
        <v>7.2964797888782389</v>
      </c>
      <c r="M72" s="114">
        <f t="shared" si="32"/>
        <v>9.1160730962833973</v>
      </c>
      <c r="N72" s="114">
        <f t="shared" si="32"/>
        <v>11.35126710190004</v>
      </c>
      <c r="O72" s="114">
        <f t="shared" si="32"/>
        <v>14.543232784479255</v>
      </c>
      <c r="P72" s="114">
        <f t="shared" si="32"/>
        <v>18.579487209012285</v>
      </c>
      <c r="Q72" s="287">
        <f>Q56+Q64</f>
        <v>24.024783098454527</v>
      </c>
      <c r="R72" s="287">
        <f t="shared" ref="R72:Z72" si="33">R56+R64</f>
        <v>30.361647807570321</v>
      </c>
      <c r="S72" s="287">
        <f t="shared" si="33"/>
        <v>36.983968395663659</v>
      </c>
      <c r="T72" s="287">
        <f t="shared" si="33"/>
        <v>44.316848169914444</v>
      </c>
      <c r="U72" s="287">
        <f t="shared" si="33"/>
        <v>52.227220529274483</v>
      </c>
      <c r="V72" s="287">
        <f t="shared" si="33"/>
        <v>60.434346492767162</v>
      </c>
      <c r="W72" s="287">
        <f t="shared" si="33"/>
        <v>72.346812238166535</v>
      </c>
      <c r="X72" s="287">
        <f t="shared" si="33"/>
        <v>86.264442392531748</v>
      </c>
      <c r="Y72" s="287">
        <f t="shared" si="33"/>
        <v>102.58564489879123</v>
      </c>
      <c r="Z72" s="287">
        <f t="shared" si="33"/>
        <v>121.34208990597932</v>
      </c>
    </row>
    <row r="73" spans="2:26">
      <c r="B73" s="12" t="s">
        <v>205</v>
      </c>
      <c r="C73" s="12" t="s">
        <v>193</v>
      </c>
      <c r="D73" s="114">
        <f t="shared" si="30"/>
        <v>160.94446804018833</v>
      </c>
      <c r="E73" s="114">
        <f t="shared" si="30"/>
        <v>161.57066244319469</v>
      </c>
      <c r="F73" s="114">
        <f t="shared" si="30"/>
        <v>163.25720431482014</v>
      </c>
      <c r="G73" s="114">
        <f t="shared" si="30"/>
        <v>164.81325858230403</v>
      </c>
      <c r="H73" s="114">
        <f t="shared" si="30"/>
        <v>167.53652874893243</v>
      </c>
      <c r="I73" s="114">
        <f t="shared" si="30"/>
        <v>171.08191179098742</v>
      </c>
      <c r="J73" s="114">
        <f t="shared" si="30"/>
        <v>175.38093696823913</v>
      </c>
      <c r="K73" s="114">
        <f t="shared" si="30"/>
        <v>180.81813277839797</v>
      </c>
      <c r="L73" s="114">
        <f t="shared" si="30"/>
        <v>187.32435124748349</v>
      </c>
      <c r="M73" s="114">
        <f t="shared" si="30"/>
        <v>195.29612235158635</v>
      </c>
      <c r="N73" s="114">
        <f t="shared" si="30"/>
        <v>205.17406990818978</v>
      </c>
      <c r="O73" s="114">
        <f t="shared" si="30"/>
        <v>217.72965858485924</v>
      </c>
      <c r="P73" s="114">
        <f t="shared" si="30"/>
        <v>232.44654346966129</v>
      </c>
      <c r="Q73" s="287">
        <f>Q57+Q65</f>
        <v>249.82593203296824</v>
      </c>
      <c r="R73" s="287">
        <f t="shared" ref="R73:Z73" si="34">R57+R65</f>
        <v>269.8243612682985</v>
      </c>
      <c r="S73" s="287">
        <f t="shared" si="34"/>
        <v>290.37439471102044</v>
      </c>
      <c r="T73" s="287">
        <f t="shared" si="34"/>
        <v>311.87068060450821</v>
      </c>
      <c r="U73" s="287">
        <f t="shared" si="34"/>
        <v>333.85811827932537</v>
      </c>
      <c r="V73" s="287">
        <f t="shared" si="34"/>
        <v>356.31260973222902</v>
      </c>
      <c r="W73" s="287">
        <f t="shared" si="34"/>
        <v>397.25154628875339</v>
      </c>
      <c r="X73" s="287">
        <f t="shared" si="34"/>
        <v>444.93571617603106</v>
      </c>
      <c r="Y73" s="287">
        <f t="shared" si="34"/>
        <v>500.6587744155205</v>
      </c>
      <c r="Z73" s="287">
        <f t="shared" si="34"/>
        <v>564.44617279995691</v>
      </c>
    </row>
    <row r="74" spans="2:26">
      <c r="B74" s="12" t="s">
        <v>206</v>
      </c>
      <c r="C74" s="12" t="s">
        <v>193</v>
      </c>
      <c r="D74" s="114">
        <f t="shared" si="30"/>
        <v>3.1979033533959598</v>
      </c>
      <c r="E74" s="114">
        <f t="shared" si="30"/>
        <v>3.1979033533959598</v>
      </c>
      <c r="F74" s="114">
        <f t="shared" si="30"/>
        <v>3.1998629496077244</v>
      </c>
      <c r="G74" s="114">
        <f t="shared" si="30"/>
        <v>3.2020550578338618</v>
      </c>
      <c r="H74" s="114">
        <f t="shared" si="30"/>
        <v>3.2059528927512853</v>
      </c>
      <c r="I74" s="114">
        <f t="shared" si="30"/>
        <v>3.2110496693995882</v>
      </c>
      <c r="J74" s="114">
        <f t="shared" si="30"/>
        <v>3.2172044048567643</v>
      </c>
      <c r="K74" s="114">
        <f t="shared" si="30"/>
        <v>3.2248842631957628</v>
      </c>
      <c r="L74" s="114">
        <f t="shared" si="30"/>
        <v>3.2338606925023559</v>
      </c>
      <c r="M74" s="114">
        <f t="shared" si="30"/>
        <v>3.2444926588685892</v>
      </c>
      <c r="N74" s="114">
        <f t="shared" si="30"/>
        <v>3.2570660734619503</v>
      </c>
      <c r="O74" s="114">
        <f t="shared" si="30"/>
        <v>3.2720768852263316</v>
      </c>
      <c r="P74" s="114">
        <f t="shared" si="30"/>
        <v>3.2883688392961266</v>
      </c>
      <c r="Q74" s="287">
        <f>Q58+Q66</f>
        <v>3.3059868184652537</v>
      </c>
      <c r="R74" s="287">
        <f t="shared" ref="R74:Z74" si="35">R58+R66</f>
        <v>3.324029267810293</v>
      </c>
      <c r="S74" s="287">
        <f t="shared" si="35"/>
        <v>3.3405180072979084</v>
      </c>
      <c r="T74" s="287">
        <f t="shared" si="35"/>
        <v>3.3559442991206421</v>
      </c>
      <c r="U74" s="287">
        <f t="shared" si="35"/>
        <v>3.3701333271568426</v>
      </c>
      <c r="V74" s="287">
        <f t="shared" si="35"/>
        <v>3.3832479238456266</v>
      </c>
      <c r="W74" s="287">
        <f t="shared" si="35"/>
        <v>3.4040903737326502</v>
      </c>
      <c r="X74" s="287">
        <f t="shared" si="35"/>
        <v>3.4243428550172244</v>
      </c>
      <c r="Y74" s="287">
        <f t="shared" si="35"/>
        <v>3.4439396513095941</v>
      </c>
      <c r="Z74" s="287">
        <f t="shared" si="35"/>
        <v>3.4624277143866475</v>
      </c>
    </row>
    <row r="75" spans="2:26">
      <c r="B75" s="12" t="s">
        <v>207</v>
      </c>
      <c r="C75" s="12" t="s">
        <v>193</v>
      </c>
      <c r="D75" s="114">
        <f t="shared" si="30"/>
        <v>358.18200000000002</v>
      </c>
      <c r="E75" s="114">
        <f t="shared" si="30"/>
        <v>522.49064605714307</v>
      </c>
      <c r="F75" s="114">
        <f t="shared" si="30"/>
        <v>615.54472148571438</v>
      </c>
      <c r="G75" s="114">
        <f t="shared" si="30"/>
        <v>665.48903588519602</v>
      </c>
      <c r="H75" s="114">
        <f t="shared" si="30"/>
        <v>774.61980941503464</v>
      </c>
      <c r="I75" s="114">
        <f t="shared" si="30"/>
        <v>882.83060143049352</v>
      </c>
      <c r="J75" s="114">
        <f t="shared" si="30"/>
        <v>990.68428089278291</v>
      </c>
      <c r="K75" s="114">
        <f t="shared" si="30"/>
        <v>1098.443612136502</v>
      </c>
      <c r="L75" s="114">
        <f t="shared" si="30"/>
        <v>1313.7773797137613</v>
      </c>
      <c r="M75" s="114">
        <f t="shared" si="30"/>
        <v>1529.0645470311968</v>
      </c>
      <c r="N75" s="114">
        <f t="shared" si="30"/>
        <v>1744.5924429655811</v>
      </c>
      <c r="O75" s="114">
        <f t="shared" si="30"/>
        <v>1960.5001196497699</v>
      </c>
      <c r="P75" s="114">
        <f t="shared" si="30"/>
        <v>2284.9664791032537</v>
      </c>
      <c r="Q75" s="287">
        <f>Q59+Q67</f>
        <v>2610.0839517546951</v>
      </c>
      <c r="R75" s="287">
        <f t="shared" ref="R75:Z75" si="36">R59+R67</f>
        <v>2935.6052323292361</v>
      </c>
      <c r="S75" s="287">
        <f t="shared" si="36"/>
        <v>3261.5945237662145</v>
      </c>
      <c r="T75" s="287">
        <f t="shared" si="36"/>
        <v>3696.8933844468538</v>
      </c>
      <c r="U75" s="287">
        <f t="shared" si="36"/>
        <v>4132.860967788818</v>
      </c>
      <c r="V75" s="287">
        <f t="shared" si="36"/>
        <v>4569.7619687517299</v>
      </c>
      <c r="W75" s="287">
        <f t="shared" si="36"/>
        <v>5007.417107129806</v>
      </c>
      <c r="X75" s="287">
        <f t="shared" si="36"/>
        <v>5555.3610482889944</v>
      </c>
      <c r="Y75" s="287">
        <f t="shared" si="36"/>
        <v>6104.2672618421238</v>
      </c>
      <c r="Z75" s="287">
        <f t="shared" si="36"/>
        <v>6654.1642630568067</v>
      </c>
    </row>
    <row r="76" spans="2:26">
      <c r="B76" s="79" t="str">
        <f>"Sum, "&amp;B70</f>
        <v>Sum, Danmark</v>
      </c>
      <c r="C76" s="79" t="s">
        <v>193</v>
      </c>
      <c r="D76" s="80">
        <f t="shared" ref="D76:P76" si="37">SUM(D71:D75)</f>
        <v>981.32254051541508</v>
      </c>
      <c r="E76" s="80">
        <f t="shared" si="37"/>
        <v>1146.2573809755645</v>
      </c>
      <c r="F76" s="80">
        <f t="shared" si="37"/>
        <v>1240.999957871973</v>
      </c>
      <c r="G76" s="80">
        <f t="shared" si="37"/>
        <v>1292.5025186471646</v>
      </c>
      <c r="H76" s="80">
        <f t="shared" si="37"/>
        <v>1404.7212397117401</v>
      </c>
      <c r="I76" s="80">
        <f t="shared" si="37"/>
        <v>1517.0254793521922</v>
      </c>
      <c r="J76" s="80">
        <f t="shared" si="37"/>
        <v>1629.8804078535456</v>
      </c>
      <c r="K76" s="80">
        <f t="shared" si="37"/>
        <v>1744.2383743676755</v>
      </c>
      <c r="L76" s="80">
        <f t="shared" si="37"/>
        <v>1967.5188631601095</v>
      </c>
      <c r="M76" s="80">
        <f t="shared" si="37"/>
        <v>2192.9271089655199</v>
      </c>
      <c r="N76" s="80">
        <f t="shared" si="37"/>
        <v>2421.2566520881132</v>
      </c>
      <c r="O76" s="80">
        <f t="shared" si="37"/>
        <v>2653.8528087266404</v>
      </c>
      <c r="P76" s="80">
        <f t="shared" si="37"/>
        <v>2998.1670319057616</v>
      </c>
      <c r="Q76" s="82">
        <f>SUM(Q71:Q75)</f>
        <v>3347.4766981920393</v>
      </c>
      <c r="R76" s="82">
        <f t="shared" ref="R76:Z76" si="38">SUM(R71:R75)</f>
        <v>3700.9301695034037</v>
      </c>
      <c r="S76" s="82">
        <f t="shared" si="38"/>
        <v>4055.7183245355609</v>
      </c>
      <c r="T76" s="82">
        <f t="shared" si="38"/>
        <v>4521.4806300587343</v>
      </c>
      <c r="U76" s="82">
        <f t="shared" si="38"/>
        <v>4989.1210166562423</v>
      </c>
      <c r="V76" s="82">
        <f t="shared" si="38"/>
        <v>5458.5698775706769</v>
      </c>
      <c r="W76" s="82">
        <f t="shared" si="38"/>
        <v>5951.9161410535398</v>
      </c>
      <c r="X76" s="82">
        <f t="shared" si="38"/>
        <v>6564.7316281946023</v>
      </c>
      <c r="Y76" s="82">
        <f t="shared" si="38"/>
        <v>7189.4519890494239</v>
      </c>
      <c r="Z76" s="82">
        <f t="shared" si="38"/>
        <v>7826.143075168332</v>
      </c>
    </row>
    <row r="79" spans="2:26" s="63" customFormat="1">
      <c r="B79" s="63" t="s">
        <v>299</v>
      </c>
    </row>
    <row r="81" spans="1:26" s="202" customFormat="1">
      <c r="B81" s="1" t="s">
        <v>411</v>
      </c>
    </row>
    <row r="82" spans="1:26" s="202" customFormat="1" hidden="1" outlineLevel="1"/>
    <row r="83" spans="1:26" s="202" customFormat="1" hidden="1" outlineLevel="1">
      <c r="B83" s="134" t="s">
        <v>240</v>
      </c>
      <c r="C83" s="134" t="s">
        <v>1</v>
      </c>
      <c r="D83" s="186">
        <f t="shared" ref="D83:Z83" si="39">D$6</f>
        <v>2018</v>
      </c>
      <c r="E83" s="186">
        <f t="shared" si="39"/>
        <v>2019</v>
      </c>
      <c r="F83" s="186">
        <f t="shared" si="39"/>
        <v>2020</v>
      </c>
      <c r="G83" s="186">
        <f t="shared" si="39"/>
        <v>2021</v>
      </c>
      <c r="H83" s="186">
        <f t="shared" si="39"/>
        <v>2022</v>
      </c>
      <c r="I83" s="186">
        <f t="shared" si="39"/>
        <v>2023</v>
      </c>
      <c r="J83" s="186">
        <f t="shared" si="39"/>
        <v>2024</v>
      </c>
      <c r="K83" s="186">
        <f t="shared" si="39"/>
        <v>2025</v>
      </c>
      <c r="L83" s="186">
        <f t="shared" si="39"/>
        <v>2026</v>
      </c>
      <c r="M83" s="186">
        <f t="shared" si="39"/>
        <v>2027</v>
      </c>
      <c r="N83" s="186">
        <f t="shared" si="39"/>
        <v>2028</v>
      </c>
      <c r="O83" s="186">
        <f t="shared" si="39"/>
        <v>2029</v>
      </c>
      <c r="P83" s="186">
        <f t="shared" si="39"/>
        <v>2030</v>
      </c>
      <c r="Q83" s="186">
        <f t="shared" si="39"/>
        <v>2031</v>
      </c>
      <c r="R83" s="186">
        <f t="shared" si="39"/>
        <v>2032</v>
      </c>
      <c r="S83" s="186">
        <f t="shared" si="39"/>
        <v>2033</v>
      </c>
      <c r="T83" s="186">
        <f t="shared" si="39"/>
        <v>2034</v>
      </c>
      <c r="U83" s="186">
        <f t="shared" si="39"/>
        <v>2035</v>
      </c>
      <c r="V83" s="186">
        <f t="shared" si="39"/>
        <v>2036</v>
      </c>
      <c r="W83" s="186">
        <f t="shared" si="39"/>
        <v>2037</v>
      </c>
      <c r="X83" s="186">
        <f t="shared" si="39"/>
        <v>2038</v>
      </c>
      <c r="Y83" s="186">
        <f t="shared" si="39"/>
        <v>2039</v>
      </c>
      <c r="Z83" s="186">
        <f t="shared" si="39"/>
        <v>2040</v>
      </c>
    </row>
    <row r="84" spans="1:26" s="202" customFormat="1" hidden="1" outlineLevel="1">
      <c r="B84" s="66" t="s">
        <v>419</v>
      </c>
      <c r="C84" s="66" t="s">
        <v>184</v>
      </c>
      <c r="D84" s="280">
        <v>914.01256685238536</v>
      </c>
      <c r="E84" s="280">
        <v>932.64394082151171</v>
      </c>
      <c r="F84" s="280">
        <v>951.91980903173931</v>
      </c>
      <c r="G84" s="280">
        <v>980.14501554958747</v>
      </c>
      <c r="H84" s="280">
        <v>1014.5403587866028</v>
      </c>
      <c r="I84" s="280">
        <v>1055.1996641989717</v>
      </c>
      <c r="J84" s="280">
        <v>1102.7472423066263</v>
      </c>
      <c r="K84" s="280">
        <v>1161.6344990454802</v>
      </c>
      <c r="L84" s="280">
        <v>1239.7440497599366</v>
      </c>
      <c r="M84" s="280">
        <v>1337.4218251799396</v>
      </c>
      <c r="N84" s="280">
        <v>1468.1966097867244</v>
      </c>
      <c r="O84" s="280">
        <v>1627.3995251672507</v>
      </c>
      <c r="P84" s="280">
        <v>1832.5826795112916</v>
      </c>
      <c r="Q84" s="280">
        <v>2100.789512166295</v>
      </c>
      <c r="R84" s="280">
        <v>2396.4470288934594</v>
      </c>
      <c r="S84" s="280">
        <v>2720.4223678930857</v>
      </c>
      <c r="T84" s="280">
        <v>3064.3408253241701</v>
      </c>
      <c r="U84" s="280">
        <v>3449.8771371047151</v>
      </c>
      <c r="V84" s="280">
        <v>3882.1970183005765</v>
      </c>
      <c r="W84" s="280">
        <v>4368.4636462129365</v>
      </c>
      <c r="X84" s="280">
        <v>4882.0237355636837</v>
      </c>
      <c r="Y84" s="280">
        <v>5450.4757431898488</v>
      </c>
      <c r="Z84" s="280">
        <v>6049.7229412507259</v>
      </c>
    </row>
    <row r="85" spans="1:26" s="202" customFormat="1" hidden="1" outlineLevel="1">
      <c r="B85" s="66">
        <f>1040/914</f>
        <v>1.1378555798687089</v>
      </c>
      <c r="C85" s="66" t="s">
        <v>507</v>
      </c>
      <c r="D85" s="95">
        <f>D84*$B$85</f>
        <v>1040.0142992631079</v>
      </c>
      <c r="E85" s="280">
        <f t="shared" ref="E85:Z85" si="40">E84*$B$85</f>
        <v>1061.2141120944991</v>
      </c>
      <c r="F85" s="280">
        <f t="shared" si="40"/>
        <v>1083.1472662943204</v>
      </c>
      <c r="G85" s="280">
        <f t="shared" si="40"/>
        <v>1115.2634750236004</v>
      </c>
      <c r="H85" s="280">
        <f t="shared" si="40"/>
        <v>1154.400408247338</v>
      </c>
      <c r="I85" s="280">
        <f t="shared" si="40"/>
        <v>1200.6648257843879</v>
      </c>
      <c r="J85" s="280">
        <f t="shared" si="40"/>
        <v>1254.7671028434258</v>
      </c>
      <c r="K85" s="280">
        <f t="shared" si="40"/>
        <v>1321.772296506892</v>
      </c>
      <c r="L85" s="280">
        <f t="shared" si="40"/>
        <v>1410.6496846283742</v>
      </c>
      <c r="M85" s="280">
        <f t="shared" si="40"/>
        <v>1521.7928864191872</v>
      </c>
      <c r="N85" s="280">
        <f t="shared" si="40"/>
        <v>1670.5957047901459</v>
      </c>
      <c r="O85" s="280">
        <f t="shared" si="40"/>
        <v>1851.7456303872434</v>
      </c>
      <c r="P85" s="280">
        <f t="shared" si="40"/>
        <v>2085.2144274526731</v>
      </c>
      <c r="Q85" s="280">
        <f t="shared" si="40"/>
        <v>2390.3950685480818</v>
      </c>
      <c r="R85" s="280">
        <f t="shared" si="40"/>
        <v>2726.8106236862118</v>
      </c>
      <c r="S85" s="280">
        <f t="shared" si="40"/>
        <v>3095.4477709067933</v>
      </c>
      <c r="T85" s="280">
        <f t="shared" si="40"/>
        <v>3486.7773067145913</v>
      </c>
      <c r="U85" s="280">
        <f t="shared" si="40"/>
        <v>3925.461950316087</v>
      </c>
      <c r="V85" s="280">
        <f t="shared" si="40"/>
        <v>4417.3795394229755</v>
      </c>
      <c r="W85" s="280">
        <f t="shared" si="40"/>
        <v>4970.6807352969954</v>
      </c>
      <c r="X85" s="280">
        <f t="shared" si="40"/>
        <v>5555.0379485626154</v>
      </c>
      <c r="Y85" s="280">
        <f t="shared" si="40"/>
        <v>6201.8542373276177</v>
      </c>
      <c r="Z85" s="280">
        <f t="shared" si="40"/>
        <v>6883.7110053618753</v>
      </c>
    </row>
    <row r="86" spans="1:26" s="202" customFormat="1" hidden="1" outlineLevel="1">
      <c r="B86" s="134" t="s">
        <v>242</v>
      </c>
      <c r="C86" s="134" t="s">
        <v>1</v>
      </c>
      <c r="D86" s="186">
        <f t="shared" ref="D86:Z86" si="41">D$6</f>
        <v>2018</v>
      </c>
      <c r="E86" s="186">
        <f t="shared" si="41"/>
        <v>2019</v>
      </c>
      <c r="F86" s="186">
        <f t="shared" si="41"/>
        <v>2020</v>
      </c>
      <c r="G86" s="186">
        <f t="shared" si="41"/>
        <v>2021</v>
      </c>
      <c r="H86" s="186">
        <f t="shared" si="41"/>
        <v>2022</v>
      </c>
      <c r="I86" s="186">
        <f t="shared" si="41"/>
        <v>2023</v>
      </c>
      <c r="J86" s="186">
        <f t="shared" si="41"/>
        <v>2024</v>
      </c>
      <c r="K86" s="186">
        <f t="shared" si="41"/>
        <v>2025</v>
      </c>
      <c r="L86" s="186">
        <f t="shared" si="41"/>
        <v>2026</v>
      </c>
      <c r="M86" s="186">
        <f t="shared" si="41"/>
        <v>2027</v>
      </c>
      <c r="N86" s="186">
        <f t="shared" si="41"/>
        <v>2028</v>
      </c>
      <c r="O86" s="186">
        <f t="shared" si="41"/>
        <v>2029</v>
      </c>
      <c r="P86" s="186">
        <f t="shared" si="41"/>
        <v>2030</v>
      </c>
      <c r="Q86" s="186">
        <f t="shared" si="41"/>
        <v>2031</v>
      </c>
      <c r="R86" s="186">
        <f t="shared" si="41"/>
        <v>2032</v>
      </c>
      <c r="S86" s="186">
        <f t="shared" si="41"/>
        <v>2033</v>
      </c>
      <c r="T86" s="186">
        <f t="shared" si="41"/>
        <v>2034</v>
      </c>
      <c r="U86" s="186">
        <f t="shared" si="41"/>
        <v>2035</v>
      </c>
      <c r="V86" s="186">
        <f t="shared" si="41"/>
        <v>2036</v>
      </c>
      <c r="W86" s="186">
        <f t="shared" si="41"/>
        <v>2037</v>
      </c>
      <c r="X86" s="186">
        <f t="shared" si="41"/>
        <v>2038</v>
      </c>
      <c r="Y86" s="186">
        <f t="shared" si="41"/>
        <v>2039</v>
      </c>
      <c r="Z86" s="186">
        <f t="shared" si="41"/>
        <v>2040</v>
      </c>
    </row>
    <row r="87" spans="1:26" s="202" customFormat="1" hidden="1" outlineLevel="1">
      <c r="B87" s="3" t="s">
        <v>210</v>
      </c>
      <c r="C87" s="66" t="s">
        <v>160</v>
      </c>
      <c r="D87" s="280">
        <v>813.75045744817271</v>
      </c>
      <c r="E87" s="280">
        <v>825.30237214582291</v>
      </c>
      <c r="F87" s="280">
        <v>828.90719365645703</v>
      </c>
      <c r="G87" s="280">
        <v>834.64388170505151</v>
      </c>
      <c r="H87" s="280">
        <v>843.7628306849997</v>
      </c>
      <c r="I87" s="280">
        <v>856.00152839561827</v>
      </c>
      <c r="J87" s="280">
        <v>872.16243330703082</v>
      </c>
      <c r="K87" s="280">
        <v>895.74706717673678</v>
      </c>
      <c r="L87" s="280">
        <v>925.5688256532676</v>
      </c>
      <c r="M87" s="280">
        <v>961.72765869160526</v>
      </c>
      <c r="N87" s="280">
        <v>1003.791010243858</v>
      </c>
      <c r="O87" s="280">
        <v>1049.517500643517</v>
      </c>
      <c r="P87" s="280">
        <v>1097.2253307870897</v>
      </c>
      <c r="Q87" s="280">
        <v>1145.7342003650945</v>
      </c>
      <c r="R87" s="280">
        <v>1186.1823953717878</v>
      </c>
      <c r="S87" s="280">
        <v>1220.4331945069466</v>
      </c>
      <c r="T87" s="280">
        <v>1249.7269450105507</v>
      </c>
      <c r="U87" s="280">
        <v>1275.3427963585632</v>
      </c>
      <c r="V87" s="280">
        <v>1298.0368269585711</v>
      </c>
      <c r="W87" s="280">
        <v>1318.1025750998042</v>
      </c>
      <c r="X87" s="280">
        <v>1335.6432383713063</v>
      </c>
      <c r="Y87" s="280">
        <v>1351.3279063580103</v>
      </c>
      <c r="Z87" s="280">
        <v>1365.4051276017794</v>
      </c>
    </row>
    <row r="88" spans="1:26" s="202" customFormat="1" hidden="1" outlineLevel="1">
      <c r="B88" s="3" t="s">
        <v>211</v>
      </c>
      <c r="C88" s="66" t="s">
        <v>160</v>
      </c>
      <c r="D88" s="280">
        <v>1042.0742046193341</v>
      </c>
      <c r="E88" s="280">
        <v>1044.1322238635555</v>
      </c>
      <c r="F88" s="280">
        <v>1047.9559693866881</v>
      </c>
      <c r="G88" s="280">
        <v>1054.3357169053743</v>
      </c>
      <c r="H88" s="280">
        <v>1060.6318255381464</v>
      </c>
      <c r="I88" s="280">
        <v>1066.6284613460464</v>
      </c>
      <c r="J88" s="280">
        <v>1072.206233588385</v>
      </c>
      <c r="K88" s="280">
        <v>1077.4453245862553</v>
      </c>
      <c r="L88" s="280">
        <v>1082.6766021494573</v>
      </c>
      <c r="M88" s="280">
        <v>1087.6588956121484</v>
      </c>
      <c r="N88" s="280">
        <v>1092.1397889938651</v>
      </c>
      <c r="O88" s="280">
        <v>1096.0418049499322</v>
      </c>
      <c r="P88" s="280">
        <v>1099.5111862596434</v>
      </c>
      <c r="Q88" s="280">
        <v>1102.5737463237015</v>
      </c>
      <c r="R88" s="280">
        <v>1105.1093470108744</v>
      </c>
      <c r="S88" s="280">
        <v>1107.2014744673654</v>
      </c>
      <c r="T88" s="280">
        <v>1108.9715698546236</v>
      </c>
      <c r="U88" s="280">
        <v>1110.4945728745313</v>
      </c>
      <c r="V88" s="280">
        <v>1111.802702526674</v>
      </c>
      <c r="W88" s="280">
        <v>1112.9609291603845</v>
      </c>
      <c r="X88" s="280">
        <v>1113.9761315482995</v>
      </c>
      <c r="Y88" s="280">
        <v>1114.9168303493045</v>
      </c>
      <c r="Z88" s="280">
        <v>1115.7726103797354</v>
      </c>
    </row>
    <row r="89" spans="1:26" s="202" customFormat="1" hidden="1" outlineLevel="1">
      <c r="B89" s="66" t="s">
        <v>207</v>
      </c>
      <c r="C89" s="66" t="s">
        <v>160</v>
      </c>
      <c r="D89" s="280">
        <v>1142.0154866780772</v>
      </c>
      <c r="E89" s="280">
        <v>1142.104477661157</v>
      </c>
      <c r="F89" s="280">
        <v>1142.3138840819761</v>
      </c>
      <c r="G89" s="280">
        <v>1142.6526302937514</v>
      </c>
      <c r="H89" s="280">
        <v>1142.9574626685012</v>
      </c>
      <c r="I89" s="280">
        <v>1143.3536149050428</v>
      </c>
      <c r="J89" s="280">
        <v>1143.8759557890876</v>
      </c>
      <c r="K89" s="280">
        <v>1143.5037678782726</v>
      </c>
      <c r="L89" s="280">
        <v>1144.0214930392747</v>
      </c>
      <c r="M89" s="280">
        <v>1145.389072282295</v>
      </c>
      <c r="N89" s="280">
        <v>1146.4315120471654</v>
      </c>
      <c r="O89" s="280">
        <v>1148.9209216821102</v>
      </c>
      <c r="P89" s="280">
        <v>1154.5424228079876</v>
      </c>
      <c r="Q89" s="280">
        <v>1160.5402399143088</v>
      </c>
      <c r="R89" s="280">
        <v>1167.4071609458495</v>
      </c>
      <c r="S89" s="280">
        <v>1174.2140659701088</v>
      </c>
      <c r="T89" s="280">
        <v>1181.519960196169</v>
      </c>
      <c r="U89" s="280">
        <v>1185.6873914410544</v>
      </c>
      <c r="V89" s="280">
        <v>1189.0222778051398</v>
      </c>
      <c r="W89" s="280">
        <v>1192.9300738393558</v>
      </c>
      <c r="X89" s="280">
        <v>1196.5630421176049</v>
      </c>
      <c r="Y89" s="280">
        <v>1200.3449990160361</v>
      </c>
      <c r="Z89" s="280">
        <v>1203.796090513234</v>
      </c>
    </row>
    <row r="90" spans="1:26" s="202" customFormat="1" hidden="1" outlineLevel="1">
      <c r="B90" s="66"/>
      <c r="C90" s="66"/>
      <c r="D90" s="95"/>
      <c r="E90" s="95"/>
      <c r="F90" s="95"/>
      <c r="G90" s="95"/>
      <c r="H90" s="95"/>
      <c r="I90" s="95"/>
      <c r="J90" s="95"/>
      <c r="K90" s="95"/>
      <c r="L90" s="95"/>
      <c r="M90" s="95"/>
      <c r="N90" s="95"/>
      <c r="O90" s="95"/>
      <c r="P90" s="95"/>
      <c r="Q90" s="95"/>
      <c r="R90" s="95"/>
      <c r="S90" s="95"/>
      <c r="T90" s="95"/>
      <c r="U90" s="95"/>
      <c r="V90" s="95"/>
      <c r="W90" s="95"/>
      <c r="X90" s="95"/>
      <c r="Y90" s="95"/>
      <c r="Z90" s="95"/>
    </row>
    <row r="91" spans="1:26" s="202" customFormat="1" hidden="1" outlineLevel="1">
      <c r="B91" s="140" t="s">
        <v>319</v>
      </c>
      <c r="C91" s="140" t="s">
        <v>1</v>
      </c>
      <c r="D91" s="186">
        <f t="shared" ref="D91:Z91" si="42">D$6</f>
        <v>2018</v>
      </c>
      <c r="E91" s="186">
        <f t="shared" si="42"/>
        <v>2019</v>
      </c>
      <c r="F91" s="186">
        <f t="shared" si="42"/>
        <v>2020</v>
      </c>
      <c r="G91" s="186">
        <f t="shared" si="42"/>
        <v>2021</v>
      </c>
      <c r="H91" s="186">
        <f t="shared" si="42"/>
        <v>2022</v>
      </c>
      <c r="I91" s="186">
        <f t="shared" si="42"/>
        <v>2023</v>
      </c>
      <c r="J91" s="186">
        <f t="shared" si="42"/>
        <v>2024</v>
      </c>
      <c r="K91" s="186">
        <f t="shared" si="42"/>
        <v>2025</v>
      </c>
      <c r="L91" s="186">
        <f t="shared" si="42"/>
        <v>2026</v>
      </c>
      <c r="M91" s="186">
        <f t="shared" si="42"/>
        <v>2027</v>
      </c>
      <c r="N91" s="186">
        <f t="shared" si="42"/>
        <v>2028</v>
      </c>
      <c r="O91" s="186">
        <f t="shared" si="42"/>
        <v>2029</v>
      </c>
      <c r="P91" s="186">
        <f t="shared" si="42"/>
        <v>2030</v>
      </c>
      <c r="Q91" s="186">
        <f t="shared" si="42"/>
        <v>2031</v>
      </c>
      <c r="R91" s="186">
        <f t="shared" si="42"/>
        <v>2032</v>
      </c>
      <c r="S91" s="186">
        <f t="shared" si="42"/>
        <v>2033</v>
      </c>
      <c r="T91" s="186">
        <f t="shared" si="42"/>
        <v>2034</v>
      </c>
      <c r="U91" s="186">
        <f t="shared" si="42"/>
        <v>2035</v>
      </c>
      <c r="V91" s="186">
        <f t="shared" si="42"/>
        <v>2036</v>
      </c>
      <c r="W91" s="186">
        <f t="shared" si="42"/>
        <v>2037</v>
      </c>
      <c r="X91" s="186">
        <f t="shared" si="42"/>
        <v>2038</v>
      </c>
      <c r="Y91" s="186">
        <f t="shared" si="42"/>
        <v>2039</v>
      </c>
      <c r="Z91" s="186">
        <f t="shared" si="42"/>
        <v>2040</v>
      </c>
    </row>
    <row r="92" spans="1:26" s="202" customFormat="1" hidden="1" outlineLevel="1">
      <c r="B92" s="66" t="s">
        <v>419</v>
      </c>
      <c r="C92" s="66" t="s">
        <v>193</v>
      </c>
      <c r="D92" s="280">
        <v>875.56022113943334</v>
      </c>
      <c r="E92" s="280">
        <v>899.20356681115049</v>
      </c>
      <c r="F92" s="280">
        <v>921.12114518242754</v>
      </c>
      <c r="G92" s="280">
        <v>953.83936506911209</v>
      </c>
      <c r="H92" s="280">
        <v>994.61020702422104</v>
      </c>
      <c r="I92" s="280">
        <v>1043.5218994961867</v>
      </c>
      <c r="J92" s="280">
        <v>1101.7230489547912</v>
      </c>
      <c r="K92" s="280">
        <v>1175.3506271990645</v>
      </c>
      <c r="L92" s="280">
        <v>1274.1970918158279</v>
      </c>
      <c r="M92" s="280">
        <v>1399.660580305163</v>
      </c>
      <c r="N92" s="280">
        <v>1568.0330390103211</v>
      </c>
      <c r="O92" s="280">
        <v>1775.3338849917927</v>
      </c>
      <c r="P92" s="280">
        <v>2043.7072096972397</v>
      </c>
      <c r="Q92" s="280">
        <v>2393.6159472437121</v>
      </c>
      <c r="R92" s="280">
        <v>2778.5340307653951</v>
      </c>
      <c r="S92" s="280">
        <v>3199.4094477461103</v>
      </c>
      <c r="T92" s="280">
        <v>3647.6311201724275</v>
      </c>
      <c r="U92" s="280">
        <v>4144.3383604039118</v>
      </c>
      <c r="V92" s="280">
        <v>4698.0359376758352</v>
      </c>
      <c r="W92" s="280">
        <v>5320.0172999129554</v>
      </c>
      <c r="X92" s="280">
        <v>5976.7050749059672</v>
      </c>
      <c r="Y92" s="280">
        <v>6703.099562096937</v>
      </c>
      <c r="Z92" s="280">
        <v>7469.4151332292895</v>
      </c>
    </row>
    <row r="93" spans="1:26" s="202" customFormat="1" hidden="1" outlineLevel="1"/>
    <row r="94" spans="1:26" hidden="1" outlineLevel="3">
      <c r="A94"/>
      <c r="B94" s="1" t="s">
        <v>321</v>
      </c>
    </row>
    <row r="95" spans="1:26" s="12" customFormat="1" hidden="1" outlineLevel="3">
      <c r="B95" s="134"/>
      <c r="C95" s="3"/>
      <c r="D95" s="3"/>
      <c r="E95" s="3"/>
      <c r="F95" s="3"/>
      <c r="G95" s="3"/>
      <c r="H95" s="3"/>
      <c r="I95" s="3"/>
      <c r="J95" s="3"/>
      <c r="K95" s="3"/>
      <c r="L95" s="3"/>
      <c r="M95" s="3"/>
      <c r="N95" s="3"/>
      <c r="O95" s="3"/>
      <c r="P95" s="3"/>
      <c r="Q95" s="3"/>
      <c r="R95" s="3"/>
      <c r="S95" s="3"/>
      <c r="T95" s="3"/>
      <c r="U95" s="3"/>
      <c r="V95" s="3"/>
      <c r="W95" s="3"/>
      <c r="X95" s="3"/>
      <c r="Y95" s="3"/>
      <c r="Z95" s="3"/>
    </row>
    <row r="96" spans="1:26" hidden="1" outlineLevel="3">
      <c r="B96" s="134" t="s">
        <v>240</v>
      </c>
      <c r="C96" s="134" t="s">
        <v>1</v>
      </c>
      <c r="D96" s="135">
        <f t="shared" ref="D96:Z96" si="43">D$6</f>
        <v>2018</v>
      </c>
      <c r="E96" s="135">
        <f t="shared" si="43"/>
        <v>2019</v>
      </c>
      <c r="F96" s="135">
        <f t="shared" si="43"/>
        <v>2020</v>
      </c>
      <c r="G96" s="135">
        <f t="shared" si="43"/>
        <v>2021</v>
      </c>
      <c r="H96" s="135">
        <f t="shared" si="43"/>
        <v>2022</v>
      </c>
      <c r="I96" s="135">
        <f t="shared" si="43"/>
        <v>2023</v>
      </c>
      <c r="J96" s="135">
        <f t="shared" si="43"/>
        <v>2024</v>
      </c>
      <c r="K96" s="135">
        <f t="shared" si="43"/>
        <v>2025</v>
      </c>
      <c r="L96" s="135">
        <f t="shared" si="43"/>
        <v>2026</v>
      </c>
      <c r="M96" s="135">
        <f t="shared" si="43"/>
        <v>2027</v>
      </c>
      <c r="N96" s="135">
        <f t="shared" si="43"/>
        <v>2028</v>
      </c>
      <c r="O96" s="135">
        <f t="shared" si="43"/>
        <v>2029</v>
      </c>
      <c r="P96" s="135">
        <f t="shared" si="43"/>
        <v>2030</v>
      </c>
      <c r="Q96" s="135">
        <f t="shared" si="43"/>
        <v>2031</v>
      </c>
      <c r="R96" s="135">
        <f t="shared" si="43"/>
        <v>2032</v>
      </c>
      <c r="S96" s="135">
        <f t="shared" si="43"/>
        <v>2033</v>
      </c>
      <c r="T96" s="135">
        <f t="shared" si="43"/>
        <v>2034</v>
      </c>
      <c r="U96" s="135">
        <f t="shared" si="43"/>
        <v>2035</v>
      </c>
      <c r="V96" s="135">
        <f t="shared" si="43"/>
        <v>2036</v>
      </c>
      <c r="W96" s="135">
        <f t="shared" si="43"/>
        <v>2037</v>
      </c>
      <c r="X96" s="135">
        <f t="shared" si="43"/>
        <v>2038</v>
      </c>
      <c r="Y96" s="135">
        <f t="shared" si="43"/>
        <v>2039</v>
      </c>
      <c r="Z96" s="135">
        <f t="shared" si="43"/>
        <v>2040</v>
      </c>
    </row>
    <row r="97" spans="1:26" hidden="1" outlineLevel="3">
      <c r="B97" s="66" t="s">
        <v>318</v>
      </c>
      <c r="C97" s="66" t="s">
        <v>184</v>
      </c>
      <c r="D97" s="95">
        <v>887.48013755214367</v>
      </c>
      <c r="E97" s="95">
        <v>971.01891576095079</v>
      </c>
      <c r="F97" s="95">
        <v>1083.0379108101947</v>
      </c>
      <c r="G97" s="95">
        <v>1225.5337484011766</v>
      </c>
      <c r="H97" s="95">
        <v>1376.9704178151885</v>
      </c>
      <c r="I97" s="95">
        <v>1535.149621371846</v>
      </c>
      <c r="J97" s="95">
        <v>1703.6670145380879</v>
      </c>
      <c r="K97" s="95">
        <v>1881.1969564097108</v>
      </c>
      <c r="L97" s="95">
        <v>2069.7761839377144</v>
      </c>
      <c r="M97" s="95">
        <v>2270.0897733654137</v>
      </c>
      <c r="N97" s="95">
        <v>2483.2030816309593</v>
      </c>
      <c r="O97" s="95">
        <v>2705.6152465791993</v>
      </c>
      <c r="P97" s="95">
        <v>2938.7731714792399</v>
      </c>
      <c r="Q97" s="95">
        <v>3184.2611106492914</v>
      </c>
      <c r="R97" s="95">
        <v>3425.4611370069952</v>
      </c>
      <c r="S97" s="95">
        <v>3661.3259585173369</v>
      </c>
      <c r="T97" s="95">
        <v>3893.8199669485116</v>
      </c>
      <c r="U97" s="95">
        <v>4123.0414679467276</v>
      </c>
      <c r="V97" s="95">
        <v>4349.1514011659165</v>
      </c>
      <c r="W97" s="95">
        <v>4573.3064492535159</v>
      </c>
      <c r="X97" s="95">
        <v>4795.296453707143</v>
      </c>
      <c r="Y97" s="95">
        <v>5014.5609789632717</v>
      </c>
      <c r="Z97" s="95">
        <v>5230.9816177959628</v>
      </c>
    </row>
    <row r="98" spans="1:26" s="12" customFormat="1" hidden="1" outlineLevel="3">
      <c r="B98" s="66"/>
      <c r="C98" s="66"/>
      <c r="D98" s="95"/>
      <c r="E98" s="95"/>
      <c r="F98" s="95"/>
      <c r="G98" s="95"/>
      <c r="H98" s="95"/>
      <c r="I98" s="95"/>
      <c r="J98" s="95"/>
      <c r="K98" s="95"/>
      <c r="L98" s="95"/>
      <c r="M98" s="95"/>
      <c r="N98" s="95"/>
      <c r="O98" s="95"/>
      <c r="P98" s="95"/>
      <c r="Q98" s="95"/>
      <c r="R98" s="95"/>
      <c r="S98" s="95"/>
      <c r="T98" s="95"/>
      <c r="U98" s="95"/>
      <c r="V98" s="95"/>
      <c r="W98" s="95"/>
      <c r="X98" s="95"/>
      <c r="Y98" s="95"/>
      <c r="Z98" s="95"/>
    </row>
    <row r="99" spans="1:26" s="12" customFormat="1" hidden="1" outlineLevel="3">
      <c r="B99" s="134" t="s">
        <v>242</v>
      </c>
      <c r="C99" s="134" t="s">
        <v>1</v>
      </c>
      <c r="D99" s="135">
        <f t="shared" ref="D99:Z99" si="44">D$6</f>
        <v>2018</v>
      </c>
      <c r="E99" s="135">
        <f t="shared" si="44"/>
        <v>2019</v>
      </c>
      <c r="F99" s="135">
        <f t="shared" si="44"/>
        <v>2020</v>
      </c>
      <c r="G99" s="135">
        <f t="shared" si="44"/>
        <v>2021</v>
      </c>
      <c r="H99" s="135">
        <f t="shared" si="44"/>
        <v>2022</v>
      </c>
      <c r="I99" s="135">
        <f t="shared" si="44"/>
        <v>2023</v>
      </c>
      <c r="J99" s="135">
        <f t="shared" si="44"/>
        <v>2024</v>
      </c>
      <c r="K99" s="135">
        <f t="shared" si="44"/>
        <v>2025</v>
      </c>
      <c r="L99" s="135">
        <f t="shared" si="44"/>
        <v>2026</v>
      </c>
      <c r="M99" s="135">
        <f t="shared" si="44"/>
        <v>2027</v>
      </c>
      <c r="N99" s="135">
        <f t="shared" si="44"/>
        <v>2028</v>
      </c>
      <c r="O99" s="135">
        <f t="shared" si="44"/>
        <v>2029</v>
      </c>
      <c r="P99" s="135">
        <f t="shared" si="44"/>
        <v>2030</v>
      </c>
      <c r="Q99" s="135">
        <f t="shared" si="44"/>
        <v>2031</v>
      </c>
      <c r="R99" s="135">
        <f t="shared" si="44"/>
        <v>2032</v>
      </c>
      <c r="S99" s="135">
        <f t="shared" si="44"/>
        <v>2033</v>
      </c>
      <c r="T99" s="135">
        <f t="shared" si="44"/>
        <v>2034</v>
      </c>
      <c r="U99" s="135">
        <f t="shared" si="44"/>
        <v>2035</v>
      </c>
      <c r="V99" s="135">
        <f t="shared" si="44"/>
        <v>2036</v>
      </c>
      <c r="W99" s="135">
        <f t="shared" si="44"/>
        <v>2037</v>
      </c>
      <c r="X99" s="135">
        <f t="shared" si="44"/>
        <v>2038</v>
      </c>
      <c r="Y99" s="135">
        <f t="shared" si="44"/>
        <v>2039</v>
      </c>
      <c r="Z99" s="135">
        <f t="shared" si="44"/>
        <v>2040</v>
      </c>
    </row>
    <row r="100" spans="1:26" s="12" customFormat="1" hidden="1" outlineLevel="3">
      <c r="B100" s="3" t="s">
        <v>210</v>
      </c>
      <c r="C100" s="66" t="s">
        <v>160</v>
      </c>
      <c r="D100" s="95">
        <v>837.3505048996185</v>
      </c>
      <c r="E100" s="95">
        <v>851.82827518091142</v>
      </c>
      <c r="F100" s="95">
        <v>877.03132298302717</v>
      </c>
      <c r="G100" s="95">
        <v>908.47834519008143</v>
      </c>
      <c r="H100" s="95">
        <v>942.43083280268331</v>
      </c>
      <c r="I100" s="95">
        <v>976.22015133408695</v>
      </c>
      <c r="J100" s="95">
        <v>1011.1032080438183</v>
      </c>
      <c r="K100" s="95">
        <v>1044.8667070838246</v>
      </c>
      <c r="L100" s="95">
        <v>1078.052700723855</v>
      </c>
      <c r="M100" s="95">
        <v>1110.5073284330952</v>
      </c>
      <c r="N100" s="95">
        <v>1141.1455079211999</v>
      </c>
      <c r="O100" s="95">
        <v>1169.3213328950744</v>
      </c>
      <c r="P100" s="95">
        <v>1194.5557922164928</v>
      </c>
      <c r="Q100" s="95">
        <v>1217.003384201319</v>
      </c>
      <c r="R100" s="95">
        <v>1235.5486360289487</v>
      </c>
      <c r="S100" s="95">
        <v>1251.1131466350726</v>
      </c>
      <c r="T100" s="95">
        <v>1264.5241282099182</v>
      </c>
      <c r="U100" s="95">
        <v>1276.2623679927608</v>
      </c>
      <c r="V100" s="95">
        <v>1286.7194170051171</v>
      </c>
      <c r="W100" s="95">
        <v>1296.0024197456764</v>
      </c>
      <c r="X100" s="95">
        <v>1304.4492090908386</v>
      </c>
      <c r="Y100" s="95">
        <v>1312.0028873083031</v>
      </c>
      <c r="Z100" s="95">
        <v>1318.8912667376201</v>
      </c>
    </row>
    <row r="101" spans="1:26" s="12" customFormat="1" hidden="1" outlineLevel="3">
      <c r="B101" s="3" t="s">
        <v>211</v>
      </c>
      <c r="C101" s="66" t="s">
        <v>160</v>
      </c>
      <c r="D101" s="95">
        <v>1048.3810236584691</v>
      </c>
      <c r="E101" s="95">
        <v>1056.0729493769204</v>
      </c>
      <c r="F101" s="95">
        <v>1065.9908934713003</v>
      </c>
      <c r="G101" s="95">
        <v>1085.2518558652696</v>
      </c>
      <c r="H101" s="95">
        <v>1099.3077131508503</v>
      </c>
      <c r="I101" s="95">
        <v>1110.4541918504281</v>
      </c>
      <c r="J101" s="95">
        <v>1119.6076774430094</v>
      </c>
      <c r="K101" s="95">
        <v>1127.5265502320121</v>
      </c>
      <c r="L101" s="95">
        <v>1134.4785972939733</v>
      </c>
      <c r="M101" s="95">
        <v>1140.810175759073</v>
      </c>
      <c r="N101" s="95">
        <v>1146.6960037503936</v>
      </c>
      <c r="O101" s="95">
        <v>1152.2070264956155</v>
      </c>
      <c r="P101" s="95">
        <v>1157.5551701576235</v>
      </c>
      <c r="Q101" s="95">
        <v>1162.6535101068373</v>
      </c>
      <c r="R101" s="95">
        <v>1167.3963503953885</v>
      </c>
      <c r="S101" s="95">
        <v>1171.8757968940595</v>
      </c>
      <c r="T101" s="95">
        <v>1176.1264607848273</v>
      </c>
      <c r="U101" s="95">
        <v>1180.2400767315307</v>
      </c>
      <c r="V101" s="95">
        <v>1184.2579936932232</v>
      </c>
      <c r="W101" s="95">
        <v>1188.2057554472767</v>
      </c>
      <c r="X101" s="95">
        <v>1192.1208365520927</v>
      </c>
      <c r="Y101" s="95">
        <v>1196.0529092471741</v>
      </c>
      <c r="Z101" s="95">
        <v>1199.9621620908069</v>
      </c>
    </row>
    <row r="102" spans="1:26" s="12" customFormat="1" hidden="1" outlineLevel="3">
      <c r="B102" s="66" t="s">
        <v>207</v>
      </c>
      <c r="C102" s="66" t="s">
        <v>160</v>
      </c>
      <c r="D102" s="95">
        <v>1152.8248296824379</v>
      </c>
      <c r="E102" s="95">
        <v>1155.9610434537801</v>
      </c>
      <c r="F102" s="95">
        <v>1160.4812605958316</v>
      </c>
      <c r="G102" s="95">
        <v>1167.3578013092729</v>
      </c>
      <c r="H102" s="95">
        <v>1173.1135565045493</v>
      </c>
      <c r="I102" s="95">
        <v>1177.7400829879452</v>
      </c>
      <c r="J102" s="95">
        <v>1181.8284219718553</v>
      </c>
      <c r="K102" s="95">
        <v>1185.4243911278381</v>
      </c>
      <c r="L102" s="95">
        <v>1188.6079356914076</v>
      </c>
      <c r="M102" s="95">
        <v>1191.5486005591501</v>
      </c>
      <c r="N102" s="95">
        <v>1194.3377435264561</v>
      </c>
      <c r="O102" s="95">
        <v>1196.9785302281916</v>
      </c>
      <c r="P102" s="95">
        <v>1199.5351213475653</v>
      </c>
      <c r="Q102" s="95">
        <v>1201.9387388987857</v>
      </c>
      <c r="R102" s="95">
        <v>1204.1543790668306</v>
      </c>
      <c r="S102" s="95">
        <v>1206.2217973578445</v>
      </c>
      <c r="T102" s="95">
        <v>1208.1394335338055</v>
      </c>
      <c r="U102" s="95">
        <v>1209.979918236455</v>
      </c>
      <c r="V102" s="95">
        <v>1211.7114190564459</v>
      </c>
      <c r="W102" s="95">
        <v>1213.3917986045019</v>
      </c>
      <c r="X102" s="95">
        <v>1215.0279021964734</v>
      </c>
      <c r="Y102" s="95">
        <v>1216.6254543431091</v>
      </c>
      <c r="Z102" s="95">
        <v>1218.1892774270691</v>
      </c>
    </row>
    <row r="103" spans="1:26" s="12" customFormat="1" hidden="1" outlineLevel="3">
      <c r="B103" s="66"/>
      <c r="C103" s="66"/>
      <c r="D103" s="95"/>
      <c r="E103" s="95"/>
      <c r="F103" s="95"/>
      <c r="G103" s="95"/>
      <c r="H103" s="95"/>
      <c r="I103" s="95"/>
      <c r="J103" s="95"/>
      <c r="K103" s="95"/>
      <c r="L103" s="95"/>
      <c r="M103" s="95"/>
      <c r="N103" s="95"/>
      <c r="O103" s="95"/>
      <c r="P103" s="95"/>
      <c r="Q103" s="95"/>
      <c r="R103" s="95"/>
      <c r="S103" s="95"/>
      <c r="T103" s="95"/>
      <c r="U103" s="95"/>
      <c r="V103" s="95"/>
      <c r="W103" s="95"/>
      <c r="X103" s="95"/>
      <c r="Y103" s="95"/>
      <c r="Z103" s="95"/>
    </row>
    <row r="104" spans="1:26" s="12" customFormat="1" hidden="1" outlineLevel="3">
      <c r="B104" s="140" t="s">
        <v>319</v>
      </c>
      <c r="C104" s="140" t="s">
        <v>1</v>
      </c>
      <c r="D104" s="135">
        <f t="shared" ref="D104:Z104" si="45">D$6</f>
        <v>2018</v>
      </c>
      <c r="E104" s="135">
        <f t="shared" si="45"/>
        <v>2019</v>
      </c>
      <c r="F104" s="135">
        <f t="shared" si="45"/>
        <v>2020</v>
      </c>
      <c r="G104" s="135">
        <f t="shared" si="45"/>
        <v>2021</v>
      </c>
      <c r="H104" s="135">
        <f t="shared" si="45"/>
        <v>2022</v>
      </c>
      <c r="I104" s="135">
        <f t="shared" si="45"/>
        <v>2023</v>
      </c>
      <c r="J104" s="135">
        <f t="shared" si="45"/>
        <v>2024</v>
      </c>
      <c r="K104" s="135">
        <f t="shared" si="45"/>
        <v>2025</v>
      </c>
      <c r="L104" s="135">
        <f t="shared" si="45"/>
        <v>2026</v>
      </c>
      <c r="M104" s="135">
        <f t="shared" si="45"/>
        <v>2027</v>
      </c>
      <c r="N104" s="135">
        <f t="shared" si="45"/>
        <v>2028</v>
      </c>
      <c r="O104" s="135">
        <f t="shared" si="45"/>
        <v>2029</v>
      </c>
      <c r="P104" s="135">
        <f t="shared" si="45"/>
        <v>2030</v>
      </c>
      <c r="Q104" s="135">
        <f t="shared" si="45"/>
        <v>2031</v>
      </c>
      <c r="R104" s="135">
        <f t="shared" si="45"/>
        <v>2032</v>
      </c>
      <c r="S104" s="135">
        <f t="shared" si="45"/>
        <v>2033</v>
      </c>
      <c r="T104" s="135">
        <f t="shared" si="45"/>
        <v>2034</v>
      </c>
      <c r="U104" s="135">
        <f t="shared" si="45"/>
        <v>2035</v>
      </c>
      <c r="V104" s="135">
        <f t="shared" si="45"/>
        <v>2036</v>
      </c>
      <c r="W104" s="135">
        <f t="shared" si="45"/>
        <v>2037</v>
      </c>
      <c r="X104" s="135">
        <f t="shared" si="45"/>
        <v>2038</v>
      </c>
      <c r="Y104" s="135">
        <f t="shared" si="45"/>
        <v>2039</v>
      </c>
      <c r="Z104" s="135">
        <f t="shared" si="45"/>
        <v>2040</v>
      </c>
    </row>
    <row r="105" spans="1:26" s="12" customFormat="1" hidden="1" outlineLevel="3">
      <c r="B105" s="66" t="s">
        <v>318</v>
      </c>
      <c r="C105" s="66" t="s">
        <v>193</v>
      </c>
      <c r="D105" s="95">
        <v>855.6724369853946</v>
      </c>
      <c r="E105" s="95">
        <v>953.14852759468602</v>
      </c>
      <c r="F105" s="95">
        <v>1087.5172534846301</v>
      </c>
      <c r="G105" s="95">
        <v>1262.9255729699871</v>
      </c>
      <c r="H105" s="95">
        <v>1451.2390955652936</v>
      </c>
      <c r="I105" s="95">
        <v>1649.4829985454187</v>
      </c>
      <c r="J105" s="95">
        <v>1862.8664640152797</v>
      </c>
      <c r="K105" s="95">
        <v>2089.4050232827226</v>
      </c>
      <c r="L105" s="95">
        <v>2332.3908468084292</v>
      </c>
      <c r="M105" s="95">
        <v>2593.4231126915379</v>
      </c>
      <c r="N105" s="95">
        <v>2873.8045279462408</v>
      </c>
      <c r="O105" s="95">
        <v>3169.3559278115617</v>
      </c>
      <c r="P105" s="95">
        <v>3481.4225725244587</v>
      </c>
      <c r="Q105" s="95">
        <v>3811.7261120008975</v>
      </c>
      <c r="R105" s="95">
        <v>4137.6473425710265</v>
      </c>
      <c r="S105" s="95">
        <v>4457.773637562379</v>
      </c>
      <c r="T105" s="95">
        <v>4774.7024720521003</v>
      </c>
      <c r="U105" s="95">
        <v>5088.6374121737072</v>
      </c>
      <c r="V105" s="95">
        <v>5399.8372446232224</v>
      </c>
      <c r="W105" s="95">
        <v>5709.4858411525865</v>
      </c>
      <c r="X105" s="95">
        <v>6017.6318030252114</v>
      </c>
      <c r="Y105" s="95">
        <v>6322.9864853508861</v>
      </c>
      <c r="Z105" s="95">
        <v>6625.5205209925016</v>
      </c>
    </row>
    <row r="106" spans="1:26" hidden="1" outlineLevel="2" collapsed="1"/>
    <row r="107" spans="1:26" collapsed="1">
      <c r="A107"/>
      <c r="B107" s="1"/>
    </row>
  </sheetData>
  <hyperlinks>
    <hyperlink ref="B14" r:id="rId1"/>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2">
    <tabColor theme="6"/>
  </sheetPr>
  <dimension ref="A1:BD472"/>
  <sheetViews>
    <sheetView showGridLines="0" zoomScale="85" zoomScaleNormal="85" workbookViewId="0">
      <selection activeCell="M66" sqref="M66"/>
    </sheetView>
  </sheetViews>
  <sheetFormatPr defaultColWidth="9.140625" defaultRowHeight="15" outlineLevelRow="3"/>
  <cols>
    <col min="1" max="1" width="5.7109375" style="19" customWidth="1"/>
    <col min="2" max="2" width="27.85546875" style="19" customWidth="1"/>
    <col min="3" max="3" width="9" style="19" customWidth="1"/>
    <col min="4" max="6" width="8.7109375" style="18" customWidth="1"/>
    <col min="7" max="7" width="8.7109375" style="17" customWidth="1"/>
    <col min="8" max="11" width="8.7109375" style="18" customWidth="1"/>
    <col min="12" max="12" width="8.7109375" style="17" customWidth="1"/>
    <col min="13" max="16" width="8.7109375" style="18" customWidth="1"/>
    <col min="17" max="17" width="8.7109375" style="17" customWidth="1"/>
    <col min="18" max="21" width="8.7109375" style="18" customWidth="1"/>
    <col min="22" max="22" width="8.7109375" style="17" customWidth="1"/>
    <col min="23" max="26" width="8.7109375" style="18" customWidth="1"/>
    <col min="27" max="27" width="8.7109375" style="17" customWidth="1"/>
    <col min="28" max="28" width="9.140625" style="16" customWidth="1"/>
    <col min="29" max="38" width="9.140625" style="19" customWidth="1"/>
    <col min="39" max="16384" width="9.140625" style="19"/>
  </cols>
  <sheetData>
    <row r="1" spans="1:44" s="61" customFormat="1" ht="21">
      <c r="B1" s="61" t="s">
        <v>201</v>
      </c>
    </row>
    <row r="2" spans="1:44">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row>
    <row r="3" spans="1:44">
      <c r="A3" s="252"/>
      <c r="B3" s="252" t="s">
        <v>161</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c r="AC3"/>
      <c r="AD3"/>
      <c r="AE3"/>
      <c r="AF3"/>
      <c r="AG3"/>
      <c r="AH3"/>
      <c r="AI3"/>
      <c r="AJ3"/>
      <c r="AK3"/>
      <c r="AL3"/>
      <c r="AM3"/>
      <c r="AN3"/>
      <c r="AO3"/>
      <c r="AP3"/>
      <c r="AQ3"/>
      <c r="AR3"/>
    </row>
    <row r="4" spans="1:44" s="63" customFormat="1">
      <c r="A4" s="259"/>
      <c r="B4" s="244"/>
      <c r="C4" s="244"/>
      <c r="D4" s="249"/>
      <c r="E4" s="258"/>
      <c r="F4" s="258"/>
      <c r="G4" s="258"/>
      <c r="H4" s="258"/>
      <c r="I4" s="258"/>
      <c r="J4" s="258"/>
      <c r="K4" s="258"/>
      <c r="L4" s="258"/>
      <c r="M4" s="258"/>
      <c r="N4" s="258"/>
      <c r="O4" s="258"/>
      <c r="P4" s="258"/>
      <c r="Q4" s="258"/>
      <c r="R4" s="258"/>
      <c r="S4" s="258"/>
      <c r="T4" s="258"/>
      <c r="U4" s="258"/>
      <c r="V4" s="258"/>
      <c r="W4" s="258"/>
      <c r="X4" s="258"/>
      <c r="Y4" s="258"/>
      <c r="Z4" s="258"/>
      <c r="AA4" s="258"/>
      <c r="AB4"/>
      <c r="AC4"/>
      <c r="AD4"/>
      <c r="AE4"/>
      <c r="AF4"/>
      <c r="AG4"/>
      <c r="AH4"/>
      <c r="AI4"/>
      <c r="AJ4"/>
      <c r="AK4"/>
      <c r="AL4"/>
      <c r="AM4"/>
      <c r="AN4"/>
      <c r="AO4"/>
      <c r="AP4"/>
      <c r="AQ4"/>
      <c r="AR4"/>
    </row>
    <row r="5" spans="1:44" s="15" customFormat="1">
      <c r="A5" s="259"/>
      <c r="B5" s="240" t="s">
        <v>180</v>
      </c>
      <c r="C5" s="240"/>
      <c r="D5" s="248">
        <v>2018</v>
      </c>
      <c r="E5" s="248">
        <v>2019</v>
      </c>
      <c r="F5" s="248">
        <v>2020</v>
      </c>
      <c r="G5" s="248">
        <v>2021</v>
      </c>
      <c r="H5" s="248">
        <v>2022</v>
      </c>
      <c r="I5" s="248">
        <v>2023</v>
      </c>
      <c r="J5" s="248">
        <v>2024</v>
      </c>
      <c r="K5" s="248">
        <v>2025</v>
      </c>
      <c r="L5" s="248">
        <v>2026</v>
      </c>
      <c r="M5" s="248">
        <v>2027</v>
      </c>
      <c r="N5" s="248">
        <v>2028</v>
      </c>
      <c r="O5" s="248">
        <v>2029</v>
      </c>
      <c r="P5" s="248">
        <v>2030</v>
      </c>
      <c r="Q5" s="248">
        <v>2031</v>
      </c>
      <c r="R5" s="248">
        <v>2032</v>
      </c>
      <c r="S5" s="248">
        <v>2033</v>
      </c>
      <c r="T5" s="248">
        <v>2034</v>
      </c>
      <c r="U5" s="248">
        <v>2035</v>
      </c>
      <c r="V5" s="248">
        <v>2036</v>
      </c>
      <c r="W5" s="248">
        <v>2037</v>
      </c>
      <c r="X5" s="248">
        <v>2038</v>
      </c>
      <c r="Y5" s="248">
        <v>2039</v>
      </c>
      <c r="Z5" s="248">
        <v>2040</v>
      </c>
      <c r="AB5"/>
      <c r="AC5"/>
      <c r="AD5"/>
      <c r="AE5"/>
      <c r="AF5"/>
      <c r="AG5"/>
      <c r="AH5"/>
      <c r="AI5"/>
      <c r="AJ5"/>
      <c r="AK5"/>
      <c r="AL5"/>
      <c r="AM5"/>
      <c r="AN5"/>
      <c r="AO5"/>
      <c r="AP5"/>
      <c r="AQ5"/>
      <c r="AR5"/>
    </row>
    <row r="6" spans="1:44" s="34" customFormat="1">
      <c r="A6" s="259"/>
      <c r="B6" s="257" t="s">
        <v>498</v>
      </c>
      <c r="C6" s="257"/>
      <c r="D6" s="333">
        <f>D23+D39</f>
        <v>4228.674</v>
      </c>
      <c r="E6" s="333">
        <f t="shared" ref="E6:Z6" si="0">E23+E39</f>
        <v>4343.3274999999994</v>
      </c>
      <c r="F6" s="333">
        <f t="shared" si="0"/>
        <v>4482.2524999999996</v>
      </c>
      <c r="G6" s="333">
        <f t="shared" si="0"/>
        <v>4647.3224999999993</v>
      </c>
      <c r="H6" s="333">
        <f t="shared" si="0"/>
        <v>4797.4684999999999</v>
      </c>
      <c r="I6" s="333">
        <f t="shared" si="0"/>
        <v>4831.3185000000003</v>
      </c>
      <c r="J6" s="333">
        <f t="shared" si="0"/>
        <v>5000</v>
      </c>
      <c r="K6" s="333">
        <f t="shared" si="0"/>
        <v>5000</v>
      </c>
      <c r="L6" s="333">
        <f t="shared" si="0"/>
        <v>5000</v>
      </c>
      <c r="M6" s="333">
        <f t="shared" si="0"/>
        <v>5000</v>
      </c>
      <c r="N6" s="333">
        <f t="shared" si="0"/>
        <v>5000</v>
      </c>
      <c r="O6" s="333">
        <f t="shared" si="0"/>
        <v>5000.0000000000009</v>
      </c>
      <c r="P6" s="333">
        <f t="shared" si="0"/>
        <v>5000</v>
      </c>
      <c r="Q6" s="333">
        <f t="shared" si="0"/>
        <v>5000</v>
      </c>
      <c r="R6" s="333">
        <f t="shared" si="0"/>
        <v>5000</v>
      </c>
      <c r="S6" s="333">
        <f t="shared" si="0"/>
        <v>5000</v>
      </c>
      <c r="T6" s="333">
        <f t="shared" si="0"/>
        <v>5000</v>
      </c>
      <c r="U6" s="333">
        <f t="shared" si="0"/>
        <v>5000</v>
      </c>
      <c r="V6" s="333">
        <f t="shared" si="0"/>
        <v>5000</v>
      </c>
      <c r="W6" s="333">
        <f t="shared" si="0"/>
        <v>5000</v>
      </c>
      <c r="X6" s="333">
        <f t="shared" si="0"/>
        <v>5000</v>
      </c>
      <c r="Y6" s="333">
        <f t="shared" si="0"/>
        <v>5000</v>
      </c>
      <c r="Z6" s="333">
        <f t="shared" si="0"/>
        <v>5000</v>
      </c>
      <c r="AB6"/>
      <c r="AC6"/>
      <c r="AD6"/>
      <c r="AE6"/>
      <c r="AF6"/>
      <c r="AG6"/>
      <c r="AH6"/>
      <c r="AI6"/>
      <c r="AJ6"/>
      <c r="AK6"/>
      <c r="AL6"/>
      <c r="AM6"/>
      <c r="AN6"/>
      <c r="AO6"/>
      <c r="AP6"/>
      <c r="AQ6"/>
      <c r="AR6"/>
    </row>
    <row r="7" spans="1:44" s="4" customFormat="1">
      <c r="A7" s="259"/>
      <c r="B7" s="241" t="s">
        <v>113</v>
      </c>
      <c r="C7" s="241"/>
      <c r="D7" s="117">
        <f>D39/D6</f>
        <v>0.82615295007371092</v>
      </c>
      <c r="E7" s="117">
        <f t="shared" ref="E7:Z7" si="1">E39/E6</f>
        <v>0.83077640357536942</v>
      </c>
      <c r="F7" s="117">
        <f t="shared" si="1"/>
        <v>0.83411945221738404</v>
      </c>
      <c r="G7" s="117">
        <f t="shared" si="1"/>
        <v>0.83700969751937804</v>
      </c>
      <c r="H7" s="117">
        <f t="shared" si="1"/>
        <v>0.83377306177205746</v>
      </c>
      <c r="I7" s="117">
        <f t="shared" si="1"/>
        <v>0.82793134006793379</v>
      </c>
      <c r="J7" s="117">
        <f t="shared" si="1"/>
        <v>0.8</v>
      </c>
      <c r="K7" s="117">
        <f t="shared" si="1"/>
        <v>0.8</v>
      </c>
      <c r="L7" s="117">
        <f t="shared" si="1"/>
        <v>0.8</v>
      </c>
      <c r="M7" s="117">
        <f t="shared" si="1"/>
        <v>0.8</v>
      </c>
      <c r="N7" s="117">
        <f t="shared" si="1"/>
        <v>0.8</v>
      </c>
      <c r="O7" s="117">
        <f t="shared" si="1"/>
        <v>0.8</v>
      </c>
      <c r="P7" s="117">
        <f t="shared" si="1"/>
        <v>0.8</v>
      </c>
      <c r="Q7" s="117">
        <f t="shared" si="1"/>
        <v>0.8</v>
      </c>
      <c r="R7" s="117">
        <f t="shared" si="1"/>
        <v>0.8</v>
      </c>
      <c r="S7" s="117">
        <f t="shared" si="1"/>
        <v>0.8</v>
      </c>
      <c r="T7" s="117">
        <f t="shared" si="1"/>
        <v>0.8</v>
      </c>
      <c r="U7" s="117">
        <f t="shared" si="1"/>
        <v>0.8</v>
      </c>
      <c r="V7" s="117">
        <f t="shared" si="1"/>
        <v>0.8</v>
      </c>
      <c r="W7" s="117">
        <f t="shared" si="1"/>
        <v>0.8</v>
      </c>
      <c r="X7" s="117">
        <f t="shared" si="1"/>
        <v>0.8</v>
      </c>
      <c r="Y7" s="117">
        <f t="shared" si="1"/>
        <v>0.8</v>
      </c>
      <c r="Z7" s="117">
        <f t="shared" si="1"/>
        <v>0.8</v>
      </c>
      <c r="AB7"/>
      <c r="AC7"/>
      <c r="AD7"/>
      <c r="AE7"/>
      <c r="AF7"/>
      <c r="AG7"/>
      <c r="AH7"/>
      <c r="AI7"/>
      <c r="AJ7"/>
      <c r="AK7"/>
      <c r="AL7"/>
      <c r="AM7"/>
      <c r="AN7"/>
      <c r="AO7"/>
      <c r="AP7"/>
      <c r="AQ7"/>
      <c r="AR7"/>
    </row>
    <row r="8" spans="1:44" s="6" customFormat="1">
      <c r="A8" s="259"/>
      <c r="B8" s="251"/>
      <c r="C8" s="251"/>
      <c r="D8" s="232"/>
      <c r="E8" s="232"/>
      <c r="F8" s="259"/>
      <c r="G8" s="232"/>
      <c r="H8" s="232"/>
      <c r="I8" s="232"/>
      <c r="J8" s="232"/>
      <c r="K8" s="259"/>
      <c r="L8" s="232"/>
      <c r="M8" s="232"/>
      <c r="N8" s="232"/>
      <c r="O8" s="232"/>
      <c r="P8" s="259"/>
      <c r="Q8" s="232"/>
      <c r="R8" s="232"/>
      <c r="S8" s="232"/>
      <c r="T8" s="232"/>
      <c r="U8" s="259"/>
      <c r="V8" s="232"/>
      <c r="W8" s="232"/>
      <c r="X8" s="232"/>
      <c r="Y8" s="232"/>
      <c r="Z8" s="259"/>
      <c r="AB8"/>
      <c r="AC8"/>
      <c r="AD8"/>
      <c r="AE8"/>
      <c r="AF8"/>
      <c r="AG8"/>
      <c r="AH8"/>
      <c r="AI8"/>
      <c r="AJ8"/>
      <c r="AK8"/>
      <c r="AL8"/>
      <c r="AM8"/>
      <c r="AN8"/>
      <c r="AO8"/>
      <c r="AP8"/>
      <c r="AQ8"/>
      <c r="AR8"/>
    </row>
    <row r="9" spans="1:44">
      <c r="A9" s="259"/>
      <c r="B9" s="253" t="s">
        <v>39</v>
      </c>
      <c r="C9" s="253"/>
      <c r="D9" s="245"/>
      <c r="E9" s="245"/>
      <c r="F9" s="245"/>
      <c r="G9" s="247"/>
      <c r="H9" s="245"/>
      <c r="I9" s="245"/>
      <c r="J9" s="245"/>
      <c r="K9" s="245"/>
      <c r="L9" s="245"/>
      <c r="M9" s="245"/>
      <c r="N9" s="245"/>
      <c r="O9" s="245"/>
      <c r="P9" s="245"/>
      <c r="Q9" s="245"/>
      <c r="R9" s="245"/>
      <c r="S9" s="245"/>
      <c r="T9" s="245"/>
      <c r="U9" s="245"/>
      <c r="V9" s="245"/>
      <c r="W9" s="245"/>
      <c r="X9" s="245"/>
      <c r="Y9" s="245"/>
      <c r="Z9" s="245"/>
      <c r="AB9"/>
      <c r="AC9"/>
      <c r="AD9"/>
      <c r="AE9"/>
      <c r="AF9"/>
      <c r="AG9"/>
      <c r="AH9"/>
      <c r="AI9"/>
      <c r="AJ9"/>
      <c r="AK9"/>
      <c r="AL9"/>
      <c r="AM9"/>
      <c r="AN9"/>
      <c r="AO9"/>
      <c r="AP9"/>
      <c r="AQ9"/>
      <c r="AR9"/>
    </row>
    <row r="10" spans="1:44" s="7" customFormat="1">
      <c r="A10" s="259"/>
      <c r="B10" s="246" t="s">
        <v>436</v>
      </c>
      <c r="C10" s="238"/>
      <c r="D10" s="419">
        <v>419.19250000000005</v>
      </c>
      <c r="E10" s="419">
        <v>393.84350000000006</v>
      </c>
      <c r="F10" s="419">
        <v>385.21850000000006</v>
      </c>
      <c r="G10" s="419">
        <v>367.51850000000007</v>
      </c>
      <c r="H10" s="419">
        <v>367.51850000000007</v>
      </c>
      <c r="I10" s="419">
        <v>367.51850000000007</v>
      </c>
      <c r="J10" s="419">
        <v>367.51850000000007</v>
      </c>
      <c r="K10" s="419">
        <v>358.81850000000009</v>
      </c>
      <c r="L10" s="419">
        <v>320.72150000000005</v>
      </c>
      <c r="M10" s="419">
        <v>256.51349999999996</v>
      </c>
      <c r="N10" s="419">
        <v>205.10149999999993</v>
      </c>
      <c r="O10" s="419">
        <v>152.77149999999997</v>
      </c>
      <c r="P10" s="419">
        <v>62.752000000000002</v>
      </c>
      <c r="Q10" s="419">
        <v>47.01</v>
      </c>
      <c r="R10" s="419">
        <v>18.576999999999998</v>
      </c>
      <c r="S10" s="419">
        <v>11.815999999999999</v>
      </c>
      <c r="T10" s="419">
        <v>11.590999999999999</v>
      </c>
      <c r="U10" s="419">
        <v>11.590999999999999</v>
      </c>
      <c r="V10" s="419">
        <v>0.26600000000000001</v>
      </c>
      <c r="W10" s="419">
        <v>0</v>
      </c>
      <c r="X10" s="419">
        <v>0</v>
      </c>
      <c r="Y10" s="419">
        <v>0</v>
      </c>
      <c r="Z10" s="419">
        <v>0</v>
      </c>
      <c r="AB10"/>
      <c r="AC10"/>
      <c r="AD10"/>
      <c r="AE10"/>
      <c r="AF10"/>
      <c r="AG10"/>
      <c r="AH10"/>
      <c r="AI10"/>
      <c r="AJ10"/>
      <c r="AK10"/>
      <c r="AL10"/>
      <c r="AM10"/>
      <c r="AN10"/>
      <c r="AO10"/>
      <c r="AP10"/>
      <c r="AQ10"/>
      <c r="AR10"/>
    </row>
    <row r="11" spans="1:44" s="7" customFormat="1">
      <c r="A11" s="259"/>
      <c r="B11" s="257" t="s">
        <v>437</v>
      </c>
      <c r="C11" s="238"/>
      <c r="D11" s="419">
        <v>91.234000000000009</v>
      </c>
      <c r="E11" s="419">
        <v>91.234000000000009</v>
      </c>
      <c r="F11" s="419">
        <v>91.234000000000009</v>
      </c>
      <c r="G11" s="419">
        <v>91.234000000000009</v>
      </c>
      <c r="H11" s="419">
        <v>91.234000000000009</v>
      </c>
      <c r="I11" s="419">
        <v>91.234000000000009</v>
      </c>
      <c r="J11" s="419">
        <v>91.234000000000009</v>
      </c>
      <c r="K11" s="419">
        <v>91.234000000000009</v>
      </c>
      <c r="L11" s="419">
        <v>91.234000000000009</v>
      </c>
      <c r="M11" s="419">
        <v>91.234000000000009</v>
      </c>
      <c r="N11" s="419">
        <v>91.234000000000009</v>
      </c>
      <c r="O11" s="419">
        <v>91.234000000000009</v>
      </c>
      <c r="P11" s="419">
        <v>91.234000000000009</v>
      </c>
      <c r="Q11" s="419">
        <v>91.234000000000009</v>
      </c>
      <c r="R11" s="419">
        <v>91.234000000000009</v>
      </c>
      <c r="S11" s="419">
        <v>91.234000000000009</v>
      </c>
      <c r="T11" s="419">
        <v>86.600999999999999</v>
      </c>
      <c r="U11" s="419">
        <v>77.40100000000001</v>
      </c>
      <c r="V11" s="419">
        <v>70.746000000000009</v>
      </c>
      <c r="W11" s="419">
        <v>46.803000000000004</v>
      </c>
      <c r="X11" s="419">
        <v>10.71</v>
      </c>
      <c r="Y11" s="419">
        <v>0</v>
      </c>
      <c r="Z11" s="419">
        <v>0</v>
      </c>
      <c r="AB11"/>
      <c r="AC11"/>
      <c r="AD11"/>
      <c r="AE11"/>
      <c r="AF11"/>
      <c r="AG11"/>
      <c r="AH11"/>
      <c r="AI11"/>
      <c r="AJ11"/>
      <c r="AK11"/>
      <c r="AL11"/>
      <c r="AM11"/>
      <c r="AN11"/>
      <c r="AO11"/>
      <c r="AP11"/>
      <c r="AQ11"/>
      <c r="AR11"/>
    </row>
    <row r="12" spans="1:44" s="7" customFormat="1">
      <c r="A12" s="259"/>
      <c r="B12" s="257" t="s">
        <v>438</v>
      </c>
      <c r="C12" s="238"/>
      <c r="D12" s="419">
        <v>224.71600000000001</v>
      </c>
      <c r="E12" s="419">
        <v>249.916</v>
      </c>
      <c r="F12" s="419">
        <v>260.916</v>
      </c>
      <c r="G12" s="419">
        <v>260.916</v>
      </c>
      <c r="H12" s="419">
        <v>260.916</v>
      </c>
      <c r="I12" s="419">
        <v>260.916</v>
      </c>
      <c r="J12" s="419">
        <v>260.916</v>
      </c>
      <c r="K12" s="419">
        <v>260.916</v>
      </c>
      <c r="L12" s="419">
        <v>260.916</v>
      </c>
      <c r="M12" s="419">
        <v>260.916</v>
      </c>
      <c r="N12" s="419">
        <v>260.916</v>
      </c>
      <c r="O12" s="419">
        <v>260.916</v>
      </c>
      <c r="P12" s="419">
        <v>260.916</v>
      </c>
      <c r="Q12" s="419">
        <v>260.916</v>
      </c>
      <c r="R12" s="419">
        <v>260.916</v>
      </c>
      <c r="S12" s="419">
        <v>260.916</v>
      </c>
      <c r="T12" s="419">
        <v>260.916</v>
      </c>
      <c r="U12" s="419">
        <v>260.916</v>
      </c>
      <c r="V12" s="419">
        <v>260.916</v>
      </c>
      <c r="W12" s="419">
        <v>260.916</v>
      </c>
      <c r="X12" s="419">
        <v>260.916</v>
      </c>
      <c r="Y12" s="419">
        <v>260.916</v>
      </c>
      <c r="Z12" s="419">
        <v>233.34499999999997</v>
      </c>
      <c r="AB12"/>
      <c r="AC12"/>
      <c r="AD12"/>
      <c r="AE12"/>
      <c r="AF12"/>
      <c r="AG12"/>
      <c r="AH12"/>
      <c r="AI12"/>
      <c r="AJ12"/>
      <c r="AK12"/>
      <c r="AL12"/>
      <c r="AM12"/>
      <c r="AN12"/>
      <c r="AO12"/>
      <c r="AP12"/>
      <c r="AQ12"/>
      <c r="AR12"/>
    </row>
    <row r="13" spans="1:44" s="7" customFormat="1">
      <c r="A13" s="259"/>
      <c r="B13" s="257" t="s">
        <v>491</v>
      </c>
      <c r="C13" s="238"/>
      <c r="D13" s="419">
        <v>0</v>
      </c>
      <c r="E13" s="419">
        <v>0</v>
      </c>
      <c r="F13" s="419">
        <v>0</v>
      </c>
      <c r="G13" s="419">
        <v>18</v>
      </c>
      <c r="H13" s="419">
        <v>58</v>
      </c>
      <c r="I13" s="419">
        <v>98</v>
      </c>
      <c r="J13" s="419">
        <v>280.33149999999989</v>
      </c>
      <c r="K13" s="419">
        <v>289.03149999999988</v>
      </c>
      <c r="L13" s="419">
        <v>327.12849999999986</v>
      </c>
      <c r="M13" s="419">
        <v>391.33649999999989</v>
      </c>
      <c r="N13" s="419">
        <v>442.74849999999986</v>
      </c>
      <c r="O13" s="419">
        <v>495.07849999999985</v>
      </c>
      <c r="P13" s="419">
        <v>585.09799999999984</v>
      </c>
      <c r="Q13" s="419">
        <v>600.8399999999998</v>
      </c>
      <c r="R13" s="419">
        <v>600.8399999999998</v>
      </c>
      <c r="S13" s="419">
        <v>600.8399999999998</v>
      </c>
      <c r="T13" s="419">
        <v>600.8399999999998</v>
      </c>
      <c r="U13" s="419">
        <v>600.8399999999998</v>
      </c>
      <c r="V13" s="419">
        <v>600.8399999999998</v>
      </c>
      <c r="W13" s="419">
        <v>600.8399999999998</v>
      </c>
      <c r="X13" s="419">
        <v>600.8399999999998</v>
      </c>
      <c r="Y13" s="419">
        <v>600.8399999999998</v>
      </c>
      <c r="Z13" s="419">
        <v>600.8399999999998</v>
      </c>
      <c r="AB13"/>
      <c r="AC13"/>
      <c r="AD13"/>
      <c r="AE13"/>
      <c r="AF13"/>
      <c r="AG13"/>
      <c r="AH13"/>
      <c r="AI13"/>
      <c r="AJ13"/>
      <c r="AK13"/>
      <c r="AL13"/>
      <c r="AM13"/>
      <c r="AN13"/>
      <c r="AO13"/>
      <c r="AP13"/>
      <c r="AQ13"/>
      <c r="AR13"/>
    </row>
    <row r="14" spans="1:44" s="231" customFormat="1">
      <c r="A14" s="330"/>
      <c r="B14" s="257" t="s">
        <v>490</v>
      </c>
      <c r="C14" s="238"/>
      <c r="D14" s="419">
        <v>0</v>
      </c>
      <c r="E14" s="419">
        <v>0</v>
      </c>
      <c r="F14" s="419">
        <v>0</v>
      </c>
      <c r="G14" s="419">
        <v>0</v>
      </c>
      <c r="H14" s="419">
        <v>0</v>
      </c>
      <c r="I14" s="419">
        <v>0</v>
      </c>
      <c r="J14" s="419">
        <v>0</v>
      </c>
      <c r="K14" s="419">
        <v>0</v>
      </c>
      <c r="L14" s="419">
        <v>0</v>
      </c>
      <c r="M14" s="419">
        <v>0</v>
      </c>
      <c r="N14" s="419">
        <v>0</v>
      </c>
      <c r="O14" s="419">
        <v>0</v>
      </c>
      <c r="P14" s="419">
        <v>0</v>
      </c>
      <c r="Q14" s="419">
        <v>0</v>
      </c>
      <c r="R14" s="419">
        <v>28.433</v>
      </c>
      <c r="S14" s="419">
        <v>35.194000000000003</v>
      </c>
      <c r="T14" s="419">
        <v>40.052</v>
      </c>
      <c r="U14" s="419">
        <v>49.251999999999995</v>
      </c>
      <c r="V14" s="419">
        <v>67.231999999999999</v>
      </c>
      <c r="W14" s="419">
        <v>91.441000000000003</v>
      </c>
      <c r="X14" s="419">
        <v>127.53400000000001</v>
      </c>
      <c r="Y14" s="419">
        <v>138.244</v>
      </c>
      <c r="Z14" s="419">
        <v>165.815</v>
      </c>
      <c r="AB14" s="330"/>
      <c r="AC14" s="330"/>
      <c r="AD14" s="330"/>
      <c r="AE14" s="330"/>
      <c r="AF14" s="330"/>
      <c r="AG14" s="330"/>
      <c r="AH14" s="330"/>
      <c r="AI14" s="330"/>
      <c r="AJ14" s="330"/>
      <c r="AK14" s="330"/>
      <c r="AL14" s="330"/>
      <c r="AM14" s="330"/>
      <c r="AN14" s="330"/>
      <c r="AO14" s="330"/>
      <c r="AP14" s="330"/>
      <c r="AQ14" s="330"/>
      <c r="AR14" s="330"/>
    </row>
    <row r="15" spans="1:44" s="35" customFormat="1">
      <c r="A15" s="259"/>
      <c r="B15" s="257" t="s">
        <v>445</v>
      </c>
      <c r="C15" s="238"/>
      <c r="D15" s="419">
        <v>0</v>
      </c>
      <c r="E15" s="419">
        <v>0</v>
      </c>
      <c r="F15" s="419">
        <v>6.1499999999999995</v>
      </c>
      <c r="G15" s="419">
        <v>19.8</v>
      </c>
      <c r="H15" s="419">
        <v>19.8</v>
      </c>
      <c r="I15" s="419">
        <v>13.65</v>
      </c>
      <c r="J15" s="419">
        <v>0</v>
      </c>
      <c r="K15" s="419">
        <v>0</v>
      </c>
      <c r="L15" s="419">
        <v>0</v>
      </c>
      <c r="M15" s="419">
        <v>0</v>
      </c>
      <c r="N15" s="419">
        <v>0</v>
      </c>
      <c r="O15" s="419">
        <v>0</v>
      </c>
      <c r="P15" s="419">
        <v>0</v>
      </c>
      <c r="Q15" s="419">
        <v>0</v>
      </c>
      <c r="R15" s="419">
        <v>0</v>
      </c>
      <c r="S15" s="419">
        <v>0</v>
      </c>
      <c r="T15" s="419">
        <v>0</v>
      </c>
      <c r="U15" s="419">
        <v>0</v>
      </c>
      <c r="V15" s="419">
        <v>0</v>
      </c>
      <c r="W15" s="419">
        <v>0</v>
      </c>
      <c r="X15" s="419">
        <v>0</v>
      </c>
      <c r="Y15" s="419">
        <v>0</v>
      </c>
      <c r="Z15" s="419">
        <v>0</v>
      </c>
      <c r="AB15"/>
      <c r="AC15"/>
      <c r="AD15"/>
      <c r="AE15"/>
      <c r="AF15"/>
      <c r="AG15"/>
      <c r="AH15"/>
      <c r="AI15"/>
      <c r="AJ15"/>
      <c r="AK15"/>
      <c r="AL15"/>
      <c r="AM15"/>
      <c r="AN15"/>
      <c r="AO15"/>
      <c r="AP15"/>
      <c r="AQ15"/>
      <c r="AR15"/>
    </row>
    <row r="16" spans="1:44" s="35" customFormat="1">
      <c r="A16" s="259"/>
      <c r="B16" s="246" t="s">
        <v>439</v>
      </c>
      <c r="C16" s="246"/>
      <c r="D16" s="247">
        <f>E10-D10</f>
        <v>-25.34899999999999</v>
      </c>
      <c r="E16" s="247">
        <f t="shared" ref="E16:X16" si="2">F10-E10</f>
        <v>-8.625</v>
      </c>
      <c r="F16" s="247">
        <f t="shared" si="2"/>
        <v>-17.699999999999989</v>
      </c>
      <c r="G16" s="247">
        <f t="shared" si="2"/>
        <v>0</v>
      </c>
      <c r="H16" s="247">
        <f t="shared" si="2"/>
        <v>0</v>
      </c>
      <c r="I16" s="247">
        <f t="shared" si="2"/>
        <v>0</v>
      </c>
      <c r="J16" s="247">
        <f t="shared" si="2"/>
        <v>-8.6999999999999886</v>
      </c>
      <c r="K16" s="247">
        <f t="shared" si="2"/>
        <v>-38.097000000000037</v>
      </c>
      <c r="L16" s="247">
        <f t="shared" si="2"/>
        <v>-64.208000000000084</v>
      </c>
      <c r="M16" s="247">
        <f t="shared" si="2"/>
        <v>-51.412000000000035</v>
      </c>
      <c r="N16" s="247">
        <f t="shared" si="2"/>
        <v>-52.329999999999956</v>
      </c>
      <c r="O16" s="247">
        <f t="shared" si="2"/>
        <v>-90.019499999999965</v>
      </c>
      <c r="P16" s="247">
        <f t="shared" si="2"/>
        <v>-15.742000000000004</v>
      </c>
      <c r="Q16" s="274">
        <f t="shared" si="2"/>
        <v>-28.433</v>
      </c>
      <c r="R16" s="274">
        <f t="shared" si="2"/>
        <v>-6.7609999999999992</v>
      </c>
      <c r="S16" s="274">
        <f t="shared" si="2"/>
        <v>-0.22499999999999964</v>
      </c>
      <c r="T16" s="274">
        <f t="shared" si="2"/>
        <v>0</v>
      </c>
      <c r="U16" s="274">
        <f t="shared" si="2"/>
        <v>-11.324999999999999</v>
      </c>
      <c r="V16" s="274">
        <f t="shared" si="2"/>
        <v>-0.26600000000000001</v>
      </c>
      <c r="W16" s="274">
        <f t="shared" si="2"/>
        <v>0</v>
      </c>
      <c r="X16" s="274">
        <f t="shared" si="2"/>
        <v>0</v>
      </c>
      <c r="Y16" s="274">
        <f>Z10-Y10</f>
        <v>0</v>
      </c>
      <c r="Z16" s="274"/>
      <c r="AB16"/>
      <c r="AC16"/>
      <c r="AD16"/>
      <c r="AE16"/>
      <c r="AF16"/>
      <c r="AG16"/>
      <c r="AH16"/>
      <c r="AI16"/>
      <c r="AJ16"/>
      <c r="AK16"/>
      <c r="AL16"/>
      <c r="AM16"/>
      <c r="AN16"/>
      <c r="AO16"/>
      <c r="AP16"/>
      <c r="AQ16"/>
      <c r="AR16"/>
    </row>
    <row r="17" spans="1:44" s="7" customFormat="1">
      <c r="A17" s="259"/>
      <c r="B17" s="257" t="s">
        <v>440</v>
      </c>
      <c r="C17" s="257"/>
      <c r="D17" s="247">
        <f>E11-D11</f>
        <v>0</v>
      </c>
      <c r="E17" s="247">
        <f t="shared" ref="E17:X17" si="3">F11-E11</f>
        <v>0</v>
      </c>
      <c r="F17" s="247">
        <f t="shared" si="3"/>
        <v>0</v>
      </c>
      <c r="G17" s="247">
        <f t="shared" si="3"/>
        <v>0</v>
      </c>
      <c r="H17" s="247">
        <f t="shared" si="3"/>
        <v>0</v>
      </c>
      <c r="I17" s="247">
        <f t="shared" si="3"/>
        <v>0</v>
      </c>
      <c r="J17" s="247">
        <f t="shared" si="3"/>
        <v>0</v>
      </c>
      <c r="K17" s="247">
        <f t="shared" si="3"/>
        <v>0</v>
      </c>
      <c r="L17" s="247">
        <f t="shared" si="3"/>
        <v>0</v>
      </c>
      <c r="M17" s="247">
        <f t="shared" si="3"/>
        <v>0</v>
      </c>
      <c r="N17" s="247">
        <f t="shared" si="3"/>
        <v>0</v>
      </c>
      <c r="O17" s="247">
        <f t="shared" si="3"/>
        <v>0</v>
      </c>
      <c r="P17" s="247">
        <f t="shared" si="3"/>
        <v>0</v>
      </c>
      <c r="Q17" s="274">
        <f t="shared" si="3"/>
        <v>0</v>
      </c>
      <c r="R17" s="274">
        <f t="shared" si="3"/>
        <v>0</v>
      </c>
      <c r="S17" s="274">
        <f t="shared" si="3"/>
        <v>-4.6330000000000098</v>
      </c>
      <c r="T17" s="274">
        <f t="shared" si="3"/>
        <v>-9.1999999999999886</v>
      </c>
      <c r="U17" s="274">
        <f t="shared" si="3"/>
        <v>-6.6550000000000011</v>
      </c>
      <c r="V17" s="274">
        <f t="shared" si="3"/>
        <v>-23.943000000000005</v>
      </c>
      <c r="W17" s="274">
        <f t="shared" si="3"/>
        <v>-36.093000000000004</v>
      </c>
      <c r="X17" s="274">
        <f t="shared" si="3"/>
        <v>-10.71</v>
      </c>
      <c r="Y17" s="274">
        <f>Z11-Y11</f>
        <v>0</v>
      </c>
      <c r="Z17" s="274"/>
      <c r="AB17" s="293"/>
      <c r="AC17"/>
      <c r="AD17"/>
      <c r="AE17"/>
      <c r="AF17"/>
      <c r="AG17"/>
      <c r="AH17"/>
      <c r="AI17"/>
      <c r="AJ17"/>
      <c r="AK17"/>
      <c r="AL17"/>
      <c r="AM17"/>
      <c r="AN17"/>
      <c r="AO17"/>
      <c r="AP17"/>
      <c r="AQ17"/>
      <c r="AR17"/>
    </row>
    <row r="18" spans="1:44" s="7" customFormat="1">
      <c r="A18" s="259"/>
      <c r="B18" s="257" t="s">
        <v>441</v>
      </c>
      <c r="C18" s="257"/>
      <c r="D18" s="247">
        <f>E12-D12</f>
        <v>25.199999999999989</v>
      </c>
      <c r="E18" s="247">
        <f t="shared" ref="E18:X18" si="4">F12-E12</f>
        <v>11</v>
      </c>
      <c r="F18" s="247">
        <f>G12-F12</f>
        <v>0</v>
      </c>
      <c r="G18" s="247">
        <f t="shared" si="4"/>
        <v>0</v>
      </c>
      <c r="H18" s="247">
        <f t="shared" si="4"/>
        <v>0</v>
      </c>
      <c r="I18" s="247">
        <f t="shared" si="4"/>
        <v>0</v>
      </c>
      <c r="J18" s="247">
        <f t="shared" si="4"/>
        <v>0</v>
      </c>
      <c r="K18" s="247">
        <f t="shared" si="4"/>
        <v>0</v>
      </c>
      <c r="L18" s="247">
        <f t="shared" si="4"/>
        <v>0</v>
      </c>
      <c r="M18" s="247">
        <f t="shared" si="4"/>
        <v>0</v>
      </c>
      <c r="N18" s="247">
        <f t="shared" si="4"/>
        <v>0</v>
      </c>
      <c r="O18" s="247">
        <f t="shared" si="4"/>
        <v>0</v>
      </c>
      <c r="P18" s="247">
        <f t="shared" si="4"/>
        <v>0</v>
      </c>
      <c r="Q18" s="274">
        <f t="shared" si="4"/>
        <v>0</v>
      </c>
      <c r="R18" s="274">
        <f t="shared" si="4"/>
        <v>0</v>
      </c>
      <c r="S18" s="274">
        <f t="shared" si="4"/>
        <v>0</v>
      </c>
      <c r="T18" s="274">
        <f t="shared" si="4"/>
        <v>0</v>
      </c>
      <c r="U18" s="274">
        <f t="shared" si="4"/>
        <v>0</v>
      </c>
      <c r="V18" s="274">
        <f t="shared" si="4"/>
        <v>0</v>
      </c>
      <c r="W18" s="274">
        <f t="shared" si="4"/>
        <v>0</v>
      </c>
      <c r="X18" s="274">
        <f t="shared" si="4"/>
        <v>0</v>
      </c>
      <c r="Y18" s="274">
        <f>Z12-Y12</f>
        <v>-27.571000000000026</v>
      </c>
      <c r="Z18" s="274"/>
      <c r="AB18"/>
      <c r="AC18"/>
      <c r="AD18"/>
      <c r="AE18"/>
      <c r="AF18"/>
      <c r="AG18"/>
      <c r="AH18"/>
      <c r="AI18"/>
      <c r="AJ18"/>
      <c r="AK18"/>
      <c r="AL18"/>
      <c r="AM18"/>
      <c r="AN18"/>
      <c r="AO18"/>
      <c r="AP18"/>
      <c r="AQ18"/>
      <c r="AR18"/>
    </row>
    <row r="19" spans="1:44" s="7" customFormat="1">
      <c r="A19" s="259"/>
      <c r="B19" s="257" t="s">
        <v>493</v>
      </c>
      <c r="C19" s="257"/>
      <c r="D19" s="245">
        <f>E13-D13</f>
        <v>0</v>
      </c>
      <c r="E19" s="245">
        <f>F13-E13</f>
        <v>0</v>
      </c>
      <c r="F19" s="245">
        <f t="shared" ref="F19:Y19" si="5">G13-F13</f>
        <v>18</v>
      </c>
      <c r="G19" s="245">
        <f t="shared" si="5"/>
        <v>40</v>
      </c>
      <c r="H19" s="245">
        <f t="shared" si="5"/>
        <v>40</v>
      </c>
      <c r="I19" s="245">
        <f t="shared" si="5"/>
        <v>182.33149999999989</v>
      </c>
      <c r="J19" s="245">
        <f t="shared" si="5"/>
        <v>8.6999999999999886</v>
      </c>
      <c r="K19" s="245">
        <f t="shared" si="5"/>
        <v>38.09699999999998</v>
      </c>
      <c r="L19" s="245">
        <f t="shared" si="5"/>
        <v>64.208000000000027</v>
      </c>
      <c r="M19" s="245">
        <f t="shared" si="5"/>
        <v>51.411999999999978</v>
      </c>
      <c r="N19" s="245">
        <f t="shared" si="5"/>
        <v>52.329999999999984</v>
      </c>
      <c r="O19" s="245">
        <f t="shared" si="5"/>
        <v>90.019499999999994</v>
      </c>
      <c r="P19" s="245">
        <f t="shared" si="5"/>
        <v>15.741999999999962</v>
      </c>
      <c r="Q19" s="274">
        <f t="shared" si="5"/>
        <v>0</v>
      </c>
      <c r="R19" s="274">
        <f t="shared" si="5"/>
        <v>0</v>
      </c>
      <c r="S19" s="274">
        <f t="shared" si="5"/>
        <v>0</v>
      </c>
      <c r="T19" s="274">
        <f t="shared" si="5"/>
        <v>0</v>
      </c>
      <c r="U19" s="274">
        <f t="shared" si="5"/>
        <v>0</v>
      </c>
      <c r="V19" s="274">
        <f t="shared" si="5"/>
        <v>0</v>
      </c>
      <c r="W19" s="274">
        <f t="shared" si="5"/>
        <v>0</v>
      </c>
      <c r="X19" s="274">
        <f t="shared" si="5"/>
        <v>0</v>
      </c>
      <c r="Y19" s="274">
        <f t="shared" si="5"/>
        <v>0</v>
      </c>
      <c r="Z19" s="274"/>
      <c r="AB19"/>
      <c r="AC19"/>
      <c r="AD19"/>
      <c r="AE19"/>
      <c r="AF19"/>
      <c r="AG19"/>
      <c r="AH19"/>
      <c r="AI19"/>
      <c r="AJ19"/>
      <c r="AK19"/>
      <c r="AL19"/>
      <c r="AM19"/>
      <c r="AN19"/>
      <c r="AO19"/>
      <c r="AP19"/>
      <c r="AQ19"/>
      <c r="AR19"/>
    </row>
    <row r="20" spans="1:44" s="231" customFormat="1">
      <c r="A20" s="330"/>
      <c r="B20" s="257" t="s">
        <v>492</v>
      </c>
      <c r="C20" s="257"/>
      <c r="D20" s="274">
        <f>E14-D14</f>
        <v>0</v>
      </c>
      <c r="E20" s="274">
        <f>F14-E14</f>
        <v>0</v>
      </c>
      <c r="F20" s="274">
        <f t="shared" ref="F20:Y20" si="6">G14-F14</f>
        <v>0</v>
      </c>
      <c r="G20" s="274">
        <f t="shared" si="6"/>
        <v>0</v>
      </c>
      <c r="H20" s="274">
        <f t="shared" si="6"/>
        <v>0</v>
      </c>
      <c r="I20" s="274">
        <f t="shared" si="6"/>
        <v>0</v>
      </c>
      <c r="J20" s="274">
        <f t="shared" si="6"/>
        <v>0</v>
      </c>
      <c r="K20" s="274">
        <f t="shared" si="6"/>
        <v>0</v>
      </c>
      <c r="L20" s="274">
        <f t="shared" si="6"/>
        <v>0</v>
      </c>
      <c r="M20" s="274">
        <f t="shared" si="6"/>
        <v>0</v>
      </c>
      <c r="N20" s="274">
        <f t="shared" si="6"/>
        <v>0</v>
      </c>
      <c r="O20" s="274">
        <f t="shared" si="6"/>
        <v>0</v>
      </c>
      <c r="P20" s="274">
        <f t="shared" si="6"/>
        <v>0</v>
      </c>
      <c r="Q20" s="274">
        <f t="shared" si="6"/>
        <v>28.433</v>
      </c>
      <c r="R20" s="274">
        <f t="shared" si="6"/>
        <v>6.7610000000000028</v>
      </c>
      <c r="S20" s="274">
        <f t="shared" si="6"/>
        <v>4.857999999999997</v>
      </c>
      <c r="T20" s="274">
        <f t="shared" si="6"/>
        <v>9.1999999999999957</v>
      </c>
      <c r="U20" s="274">
        <f t="shared" si="6"/>
        <v>17.980000000000004</v>
      </c>
      <c r="V20" s="274">
        <f t="shared" si="6"/>
        <v>24.209000000000003</v>
      </c>
      <c r="W20" s="274">
        <f t="shared" si="6"/>
        <v>36.093000000000004</v>
      </c>
      <c r="X20" s="274">
        <f t="shared" si="6"/>
        <v>10.709999999999994</v>
      </c>
      <c r="Y20" s="274">
        <f t="shared" si="6"/>
        <v>27.570999999999998</v>
      </c>
      <c r="Z20" s="274"/>
      <c r="AB20" s="330"/>
      <c r="AC20" s="330"/>
      <c r="AD20" s="330"/>
      <c r="AE20" s="330"/>
      <c r="AF20" s="330"/>
      <c r="AG20" s="330"/>
      <c r="AH20" s="330"/>
      <c r="AI20" s="330"/>
      <c r="AJ20" s="330"/>
      <c r="AK20" s="330"/>
      <c r="AL20" s="330"/>
      <c r="AM20" s="330"/>
      <c r="AN20" s="330"/>
      <c r="AO20" s="330"/>
      <c r="AP20" s="330"/>
      <c r="AQ20" s="330"/>
      <c r="AR20" s="330"/>
    </row>
    <row r="21" spans="1:44" s="7" customFormat="1">
      <c r="A21" s="259"/>
      <c r="B21" s="257" t="s">
        <v>446</v>
      </c>
      <c r="C21" s="257"/>
      <c r="D21" s="247">
        <f t="shared" ref="D21:Y21" si="7">E15-D15</f>
        <v>0</v>
      </c>
      <c r="E21" s="247">
        <f t="shared" si="7"/>
        <v>6.1499999999999995</v>
      </c>
      <c r="F21" s="247">
        <f t="shared" si="7"/>
        <v>13.650000000000002</v>
      </c>
      <c r="G21" s="247">
        <f t="shared" si="7"/>
        <v>0</v>
      </c>
      <c r="H21" s="247">
        <f t="shared" si="7"/>
        <v>-6.15</v>
      </c>
      <c r="I21" s="247">
        <f t="shared" si="7"/>
        <v>-13.65</v>
      </c>
      <c r="J21" s="247">
        <f t="shared" si="7"/>
        <v>0</v>
      </c>
      <c r="K21" s="247">
        <f t="shared" si="7"/>
        <v>0</v>
      </c>
      <c r="L21" s="247">
        <f t="shared" si="7"/>
        <v>0</v>
      </c>
      <c r="M21" s="247">
        <f t="shared" si="7"/>
        <v>0</v>
      </c>
      <c r="N21" s="247">
        <f t="shared" si="7"/>
        <v>0</v>
      </c>
      <c r="O21" s="247">
        <f t="shared" si="7"/>
        <v>0</v>
      </c>
      <c r="P21" s="247">
        <f t="shared" si="7"/>
        <v>0</v>
      </c>
      <c r="Q21" s="274">
        <f t="shared" si="7"/>
        <v>0</v>
      </c>
      <c r="R21" s="274">
        <f t="shared" si="7"/>
        <v>0</v>
      </c>
      <c r="S21" s="274">
        <f t="shared" si="7"/>
        <v>0</v>
      </c>
      <c r="T21" s="274">
        <f t="shared" si="7"/>
        <v>0</v>
      </c>
      <c r="U21" s="274">
        <f t="shared" si="7"/>
        <v>0</v>
      </c>
      <c r="V21" s="274">
        <f t="shared" si="7"/>
        <v>0</v>
      </c>
      <c r="W21" s="274">
        <f t="shared" si="7"/>
        <v>0</v>
      </c>
      <c r="X21" s="274">
        <f t="shared" si="7"/>
        <v>0</v>
      </c>
      <c r="Y21" s="274">
        <f t="shared" si="7"/>
        <v>0</v>
      </c>
      <c r="Z21" s="274"/>
      <c r="AB21"/>
      <c r="AC21"/>
      <c r="AD21"/>
      <c r="AE21"/>
      <c r="AF21"/>
      <c r="AG21"/>
      <c r="AH21"/>
      <c r="AI21"/>
      <c r="AJ21"/>
      <c r="AK21"/>
      <c r="AL21"/>
      <c r="AM21"/>
      <c r="AN21"/>
      <c r="AO21"/>
      <c r="AP21"/>
      <c r="AQ21"/>
      <c r="AR21"/>
    </row>
    <row r="22" spans="1:44" s="35" customFormat="1">
      <c r="A22" s="259"/>
      <c r="B22" s="246" t="s">
        <v>114</v>
      </c>
      <c r="C22" s="246"/>
      <c r="D22" s="247">
        <f t="shared" ref="D22:Y22" si="8">SUM(D16:D21)</f>
        <v>-0.14900000000000091</v>
      </c>
      <c r="E22" s="247">
        <f t="shared" si="8"/>
        <v>8.5249999999999986</v>
      </c>
      <c r="F22" s="247">
        <f t="shared" si="8"/>
        <v>13.950000000000014</v>
      </c>
      <c r="G22" s="247">
        <f t="shared" si="8"/>
        <v>40</v>
      </c>
      <c r="H22" s="247">
        <f t="shared" si="8"/>
        <v>33.85</v>
      </c>
      <c r="I22" s="247">
        <f t="shared" si="8"/>
        <v>168.68149999999989</v>
      </c>
      <c r="J22" s="247">
        <f t="shared" si="8"/>
        <v>0</v>
      </c>
      <c r="K22" s="247">
        <f t="shared" si="8"/>
        <v>-5.6843418860808015E-14</v>
      </c>
      <c r="L22" s="247">
        <f t="shared" si="8"/>
        <v>-5.6843418860808015E-14</v>
      </c>
      <c r="M22" s="247">
        <f t="shared" si="8"/>
        <v>-5.6843418860808015E-14</v>
      </c>
      <c r="N22" s="247">
        <f t="shared" si="8"/>
        <v>2.8421709430404007E-14</v>
      </c>
      <c r="O22" s="247">
        <f t="shared" si="8"/>
        <v>2.8421709430404007E-14</v>
      </c>
      <c r="P22" s="247">
        <f t="shared" si="8"/>
        <v>-4.2632564145606011E-14</v>
      </c>
      <c r="Q22" s="274">
        <f t="shared" si="8"/>
        <v>0</v>
      </c>
      <c r="R22" s="274">
        <f t="shared" si="8"/>
        <v>3.5527136788005009E-15</v>
      </c>
      <c r="S22" s="274">
        <f t="shared" si="8"/>
        <v>-1.2434497875801753E-14</v>
      </c>
      <c r="T22" s="274">
        <f t="shared" si="8"/>
        <v>7.1054273576010019E-15</v>
      </c>
      <c r="U22" s="274">
        <f t="shared" si="8"/>
        <v>3.5527136788005009E-15</v>
      </c>
      <c r="V22" s="274">
        <f t="shared" si="8"/>
        <v>0</v>
      </c>
      <c r="W22" s="274">
        <f t="shared" si="8"/>
        <v>0</v>
      </c>
      <c r="X22" s="274">
        <f t="shared" si="8"/>
        <v>-7.1054273576010019E-15</v>
      </c>
      <c r="Y22" s="274">
        <f t="shared" si="8"/>
        <v>-2.8421709430404007E-14</v>
      </c>
      <c r="Z22" s="274"/>
      <c r="AB22"/>
      <c r="AC22"/>
      <c r="AD22"/>
      <c r="AE22"/>
      <c r="AF22"/>
      <c r="AG22"/>
      <c r="AH22"/>
      <c r="AI22"/>
      <c r="AJ22"/>
      <c r="AK22"/>
      <c r="AL22"/>
      <c r="AM22"/>
      <c r="AN22"/>
      <c r="AO22"/>
      <c r="AP22"/>
      <c r="AQ22"/>
      <c r="AR22"/>
    </row>
    <row r="23" spans="1:44" s="233" customFormat="1">
      <c r="A23" s="259"/>
      <c r="B23" s="253" t="s">
        <v>162</v>
      </c>
      <c r="C23" s="253"/>
      <c r="D23" s="254">
        <f>SUM(D10:D15)</f>
        <v>735.14250000000004</v>
      </c>
      <c r="E23" s="254">
        <f t="shared" ref="E23:Y23" si="9">SUM(E10:E15)</f>
        <v>734.99350000000004</v>
      </c>
      <c r="F23" s="254">
        <f t="shared" si="9"/>
        <v>743.51850000000002</v>
      </c>
      <c r="G23" s="254">
        <f t="shared" si="9"/>
        <v>757.46849999999995</v>
      </c>
      <c r="H23" s="254">
        <f>SUM(H10:H15)</f>
        <v>797.46849999999995</v>
      </c>
      <c r="I23" s="254">
        <f>SUM(I10:I15)</f>
        <v>831.31849999999997</v>
      </c>
      <c r="J23" s="254">
        <f t="shared" si="9"/>
        <v>999.99999999999989</v>
      </c>
      <c r="K23" s="254">
        <f t="shared" si="9"/>
        <v>1000</v>
      </c>
      <c r="L23" s="254">
        <f t="shared" si="9"/>
        <v>999.99999999999977</v>
      </c>
      <c r="M23" s="254">
        <f t="shared" si="9"/>
        <v>999.99999999999977</v>
      </c>
      <c r="N23" s="254">
        <f t="shared" si="9"/>
        <v>999.99999999999977</v>
      </c>
      <c r="O23" s="254">
        <f t="shared" si="9"/>
        <v>999.99999999999977</v>
      </c>
      <c r="P23" s="254">
        <f t="shared" si="9"/>
        <v>999.99999999999989</v>
      </c>
      <c r="Q23" s="273">
        <f t="shared" si="9"/>
        <v>999.99999999999977</v>
      </c>
      <c r="R23" s="273">
        <f t="shared" si="9"/>
        <v>999.99999999999977</v>
      </c>
      <c r="S23" s="273">
        <f t="shared" si="9"/>
        <v>999.99999999999977</v>
      </c>
      <c r="T23" s="273">
        <f t="shared" si="9"/>
        <v>999.99999999999989</v>
      </c>
      <c r="U23" s="273">
        <f t="shared" si="9"/>
        <v>999.99999999999977</v>
      </c>
      <c r="V23" s="273">
        <f t="shared" si="9"/>
        <v>999.99999999999977</v>
      </c>
      <c r="W23" s="273">
        <f t="shared" si="9"/>
        <v>999.99999999999977</v>
      </c>
      <c r="X23" s="273">
        <f>SUM(X10:X15)</f>
        <v>999.99999999999977</v>
      </c>
      <c r="Y23" s="273">
        <f t="shared" si="9"/>
        <v>999.99999999999989</v>
      </c>
      <c r="Z23" s="273">
        <f>SUM(Z10:Z15)</f>
        <v>999.99999999999977</v>
      </c>
      <c r="AB23" s="259"/>
      <c r="AC23" s="259"/>
      <c r="AD23" s="259"/>
      <c r="AE23" s="259"/>
      <c r="AF23" s="259"/>
      <c r="AG23" s="259"/>
      <c r="AH23" s="259"/>
      <c r="AI23" s="259"/>
      <c r="AJ23" s="259"/>
      <c r="AK23" s="259"/>
      <c r="AL23" s="259"/>
      <c r="AM23" s="259"/>
      <c r="AN23" s="259"/>
      <c r="AO23" s="259"/>
      <c r="AP23" s="259"/>
      <c r="AQ23" s="259"/>
      <c r="AR23" s="259"/>
    </row>
    <row r="24" spans="1:44" s="233" customFormat="1">
      <c r="A24" s="259"/>
      <c r="B24" s="253"/>
      <c r="C24" s="253"/>
      <c r="D24" s="254"/>
      <c r="E24" s="254"/>
      <c r="F24" s="254"/>
      <c r="G24" s="254"/>
      <c r="H24" s="254"/>
      <c r="I24" s="254"/>
      <c r="J24" s="254"/>
      <c r="K24" s="254"/>
      <c r="L24" s="254"/>
      <c r="M24" s="254"/>
      <c r="N24" s="254"/>
      <c r="O24" s="254"/>
      <c r="P24" s="254"/>
      <c r="Q24" s="295"/>
      <c r="R24" s="295"/>
      <c r="S24" s="295"/>
      <c r="T24" s="295"/>
      <c r="U24" s="295"/>
      <c r="V24" s="295"/>
      <c r="W24" s="295"/>
      <c r="X24" s="295"/>
      <c r="Y24" s="295"/>
      <c r="Z24" s="295"/>
      <c r="AB24" s="259"/>
      <c r="AC24" s="259"/>
      <c r="AD24" s="259"/>
      <c r="AE24" s="259"/>
      <c r="AF24" s="259"/>
      <c r="AG24" s="259"/>
      <c r="AH24" s="259"/>
      <c r="AI24" s="259"/>
      <c r="AJ24" s="259"/>
      <c r="AK24" s="259"/>
      <c r="AL24" s="259"/>
      <c r="AM24" s="259"/>
      <c r="AN24" s="259"/>
      <c r="AO24" s="259"/>
      <c r="AP24" s="259"/>
      <c r="AQ24" s="259"/>
      <c r="AR24" s="259"/>
    </row>
    <row r="25" spans="1:44" s="233" customFormat="1">
      <c r="A25" s="259"/>
      <c r="B25" s="253" t="s">
        <v>36</v>
      </c>
      <c r="C25" s="253"/>
      <c r="D25" s="245"/>
      <c r="E25" s="245"/>
      <c r="F25" s="245"/>
      <c r="G25" s="245"/>
      <c r="H25" s="245"/>
      <c r="I25" s="245"/>
      <c r="J25" s="245"/>
      <c r="K25" s="245"/>
      <c r="L25" s="245"/>
      <c r="M25" s="245"/>
      <c r="N25" s="245"/>
      <c r="O25" s="245"/>
      <c r="P25" s="245"/>
      <c r="Q25" s="293"/>
      <c r="R25" s="293"/>
      <c r="S25" s="293"/>
      <c r="T25" s="293"/>
      <c r="U25" s="293"/>
      <c r="V25" s="293"/>
      <c r="W25" s="293"/>
      <c r="X25" s="293"/>
      <c r="Y25" s="293"/>
      <c r="Z25" s="293"/>
      <c r="AB25" s="259"/>
      <c r="AC25" s="259"/>
      <c r="AD25" s="259"/>
      <c r="AE25" s="259"/>
      <c r="AF25" s="259"/>
      <c r="AG25" s="259"/>
      <c r="AH25" s="259"/>
      <c r="AI25" s="259"/>
      <c r="AJ25" s="259"/>
      <c r="AK25" s="259"/>
      <c r="AL25" s="259"/>
      <c r="AM25" s="259"/>
      <c r="AN25" s="259"/>
      <c r="AO25" s="259"/>
      <c r="AP25" s="259"/>
      <c r="AQ25" s="259"/>
      <c r="AR25" s="259"/>
    </row>
    <row r="26" spans="1:44" s="233" customFormat="1">
      <c r="A26" s="259"/>
      <c r="B26" s="246" t="s">
        <v>436</v>
      </c>
      <c r="C26" s="238"/>
      <c r="D26" s="437">
        <v>1888.9494999999997</v>
      </c>
      <c r="E26" s="437">
        <v>1829.3869999999997</v>
      </c>
      <c r="F26" s="437">
        <v>1821.9369999999997</v>
      </c>
      <c r="G26" s="437">
        <v>1794.7069999999997</v>
      </c>
      <c r="H26" s="437">
        <v>1794.7069999999997</v>
      </c>
      <c r="I26" s="437">
        <v>1794.7069999999997</v>
      </c>
      <c r="J26" s="437">
        <v>1794.7069999999997</v>
      </c>
      <c r="K26" s="437">
        <v>1739.5209999999997</v>
      </c>
      <c r="L26" s="437">
        <v>1603.1299999999997</v>
      </c>
      <c r="M26" s="437">
        <v>1392.5409999999997</v>
      </c>
      <c r="N26" s="437">
        <v>1166.364</v>
      </c>
      <c r="O26" s="437">
        <v>904.68299999999999</v>
      </c>
      <c r="P26" s="437">
        <v>432.80500000000006</v>
      </c>
      <c r="Q26" s="437">
        <v>339.38800000000003</v>
      </c>
      <c r="R26" s="437">
        <v>41.216000000000008</v>
      </c>
      <c r="S26" s="437">
        <v>26.473000000000003</v>
      </c>
      <c r="T26" s="437">
        <v>24.545000000000002</v>
      </c>
      <c r="U26" s="437">
        <v>2.3520000000000003</v>
      </c>
      <c r="V26" s="437">
        <v>2.3410000000000002</v>
      </c>
      <c r="W26" s="437">
        <v>0</v>
      </c>
      <c r="X26" s="437">
        <v>0</v>
      </c>
      <c r="Y26" s="437">
        <v>0</v>
      </c>
      <c r="Z26" s="437">
        <v>0</v>
      </c>
      <c r="AA26" s="238"/>
      <c r="AB26" s="238"/>
      <c r="AC26" s="259"/>
      <c r="AD26" s="259"/>
      <c r="AE26" s="259"/>
      <c r="AF26" s="259"/>
      <c r="AG26" s="259"/>
      <c r="AH26" s="259"/>
      <c r="AI26" s="259"/>
      <c r="AJ26" s="259"/>
      <c r="AK26" s="259"/>
      <c r="AL26" s="259"/>
      <c r="AM26" s="259"/>
      <c r="AN26" s="259"/>
      <c r="AO26" s="259"/>
      <c r="AP26" s="259"/>
      <c r="AQ26" s="259"/>
      <c r="AR26" s="259"/>
    </row>
    <row r="27" spans="1:44" s="233" customFormat="1">
      <c r="A27" s="259"/>
      <c r="B27" s="257" t="s">
        <v>437</v>
      </c>
      <c r="C27" s="238"/>
      <c r="D27" s="437">
        <v>925.83899999999994</v>
      </c>
      <c r="E27" s="437">
        <v>925.83899999999994</v>
      </c>
      <c r="F27" s="437">
        <v>925.83899999999994</v>
      </c>
      <c r="G27" s="437">
        <v>925.83899999999994</v>
      </c>
      <c r="H27" s="437">
        <v>925.83899999999994</v>
      </c>
      <c r="I27" s="437">
        <v>925.83899999999994</v>
      </c>
      <c r="J27" s="437">
        <v>925.83899999999994</v>
      </c>
      <c r="K27" s="437">
        <v>925.83899999999994</v>
      </c>
      <c r="L27" s="437">
        <v>925.83899999999994</v>
      </c>
      <c r="M27" s="437">
        <v>925.83899999999994</v>
      </c>
      <c r="N27" s="437">
        <v>925.83899999999994</v>
      </c>
      <c r="O27" s="437">
        <v>925.83899999999994</v>
      </c>
      <c r="P27" s="437">
        <v>925.83899999999994</v>
      </c>
      <c r="Q27" s="437">
        <v>925.83899999999994</v>
      </c>
      <c r="R27" s="437">
        <v>925.83899999999994</v>
      </c>
      <c r="S27" s="437">
        <v>925.83899999999994</v>
      </c>
      <c r="T27" s="437">
        <v>861.48799999999994</v>
      </c>
      <c r="U27" s="437">
        <v>768.22799999999995</v>
      </c>
      <c r="V27" s="437">
        <v>620.81399999999996</v>
      </c>
      <c r="W27" s="437">
        <v>457.86500000000001</v>
      </c>
      <c r="X27" s="437">
        <v>332.37599999999998</v>
      </c>
      <c r="Y27" s="437">
        <v>0</v>
      </c>
      <c r="Z27" s="437">
        <v>0</v>
      </c>
      <c r="AA27" s="238"/>
      <c r="AB27" s="238"/>
      <c r="AC27" s="259"/>
      <c r="AD27" s="259"/>
      <c r="AE27" s="259"/>
      <c r="AF27" s="259"/>
      <c r="AG27" s="259"/>
      <c r="AH27" s="259"/>
      <c r="AI27" s="259"/>
      <c r="AJ27" s="259"/>
      <c r="AK27" s="259"/>
      <c r="AL27" s="259"/>
      <c r="AM27" s="259"/>
      <c r="AN27" s="259"/>
      <c r="AO27" s="259"/>
      <c r="AP27" s="259"/>
      <c r="AQ27" s="259"/>
      <c r="AR27" s="259"/>
    </row>
    <row r="28" spans="1:44" s="233" customFormat="1">
      <c r="A28" s="259"/>
      <c r="B28" s="257" t="s">
        <v>438</v>
      </c>
      <c r="C28" s="238"/>
      <c r="D28" s="437">
        <v>678.74299999999994</v>
      </c>
      <c r="E28" s="437">
        <v>853.10799999999995</v>
      </c>
      <c r="F28" s="437">
        <v>956.10799999999995</v>
      </c>
      <c r="G28" s="437">
        <v>956.10799999999995</v>
      </c>
      <c r="H28" s="437">
        <v>956.10799999999995</v>
      </c>
      <c r="I28" s="437">
        <v>956.10799999999995</v>
      </c>
      <c r="J28" s="437">
        <v>956.10799999999995</v>
      </c>
      <c r="K28" s="437">
        <v>956.10799999999995</v>
      </c>
      <c r="L28" s="437">
        <v>956.10799999999995</v>
      </c>
      <c r="M28" s="437">
        <v>956.10799999999995</v>
      </c>
      <c r="N28" s="437">
        <v>956.10799999999995</v>
      </c>
      <c r="O28" s="437">
        <v>956.10799999999995</v>
      </c>
      <c r="P28" s="437">
        <v>956.10799999999995</v>
      </c>
      <c r="Q28" s="437">
        <v>956.10799999999995</v>
      </c>
      <c r="R28" s="437">
        <v>956.10799999999995</v>
      </c>
      <c r="S28" s="437">
        <v>956.10799999999995</v>
      </c>
      <c r="T28" s="437">
        <v>956.10799999999995</v>
      </c>
      <c r="U28" s="437">
        <v>956.10799999999995</v>
      </c>
      <c r="V28" s="437">
        <v>956.10799999999995</v>
      </c>
      <c r="W28" s="437">
        <v>956.10799999999995</v>
      </c>
      <c r="X28" s="437">
        <v>956.10799999999995</v>
      </c>
      <c r="Y28" s="437">
        <v>956.10799999999995</v>
      </c>
      <c r="Z28" s="437">
        <v>879.35799999999995</v>
      </c>
      <c r="AA28" s="238"/>
      <c r="AB28" s="238"/>
      <c r="AC28" s="259"/>
      <c r="AD28" s="259"/>
      <c r="AE28" s="259"/>
      <c r="AF28" s="259"/>
      <c r="AG28" s="259"/>
      <c r="AH28" s="259"/>
      <c r="AI28" s="259"/>
      <c r="AJ28" s="259"/>
      <c r="AK28" s="259"/>
      <c r="AL28" s="259"/>
      <c r="AM28" s="259"/>
      <c r="AN28" s="259"/>
      <c r="AO28" s="259"/>
      <c r="AP28" s="259"/>
      <c r="AQ28" s="259"/>
      <c r="AR28" s="259"/>
    </row>
    <row r="29" spans="1:44" s="233" customFormat="1">
      <c r="A29" s="259"/>
      <c r="B29" s="257" t="s">
        <v>491</v>
      </c>
      <c r="C29" s="238"/>
      <c r="D29" s="437">
        <v>0</v>
      </c>
      <c r="E29" s="437">
        <v>0</v>
      </c>
      <c r="F29" s="437">
        <v>0</v>
      </c>
      <c r="G29" s="437">
        <v>101</v>
      </c>
      <c r="H29" s="437">
        <v>211.14600000000064</v>
      </c>
      <c r="I29" s="437">
        <v>245.99600000000063</v>
      </c>
      <c r="J29" s="437">
        <v>323.34600000000063</v>
      </c>
      <c r="K29" s="437">
        <v>378.53200000000061</v>
      </c>
      <c r="L29" s="437">
        <v>514.92300000000057</v>
      </c>
      <c r="M29" s="437">
        <v>725.51200000000063</v>
      </c>
      <c r="N29" s="437">
        <v>951.68900000000065</v>
      </c>
      <c r="O29" s="437">
        <v>1213.3700000000006</v>
      </c>
      <c r="P29" s="437">
        <v>1685.2480000000005</v>
      </c>
      <c r="Q29" s="437">
        <v>1778.6650000000004</v>
      </c>
      <c r="R29" s="437">
        <v>1778.6650000000004</v>
      </c>
      <c r="S29" s="437">
        <v>1778.6650000000004</v>
      </c>
      <c r="T29" s="437">
        <v>1778.6650000000004</v>
      </c>
      <c r="U29" s="437">
        <v>1778.6650000000004</v>
      </c>
      <c r="V29" s="437">
        <v>1778.6650000000004</v>
      </c>
      <c r="W29" s="437">
        <v>1778.6650000000004</v>
      </c>
      <c r="X29" s="437">
        <v>1778.6650000000004</v>
      </c>
      <c r="Y29" s="437">
        <v>1778.6650000000004</v>
      </c>
      <c r="Z29" s="437">
        <v>1778.6650000000004</v>
      </c>
      <c r="AA29" s="238"/>
      <c r="AB29" s="238"/>
      <c r="AC29" s="259"/>
      <c r="AD29" s="259"/>
      <c r="AE29" s="259"/>
      <c r="AF29" s="259"/>
      <c r="AG29" s="259"/>
      <c r="AH29" s="259"/>
      <c r="AI29" s="259"/>
      <c r="AJ29" s="259"/>
      <c r="AK29" s="259"/>
      <c r="AL29" s="259"/>
      <c r="AM29" s="259"/>
      <c r="AN29" s="259"/>
      <c r="AO29" s="259"/>
      <c r="AP29" s="259"/>
      <c r="AQ29" s="259"/>
      <c r="AR29" s="259"/>
    </row>
    <row r="30" spans="1:44" s="233" customFormat="1">
      <c r="A30" s="330"/>
      <c r="B30" s="257" t="s">
        <v>490</v>
      </c>
      <c r="C30" s="238"/>
      <c r="D30" s="437">
        <v>0</v>
      </c>
      <c r="E30" s="437">
        <v>0</v>
      </c>
      <c r="F30" s="437">
        <v>0</v>
      </c>
      <c r="G30" s="437">
        <v>0</v>
      </c>
      <c r="H30" s="437">
        <v>0</v>
      </c>
      <c r="I30" s="437">
        <v>0</v>
      </c>
      <c r="J30" s="437">
        <v>0</v>
      </c>
      <c r="K30" s="437">
        <v>0</v>
      </c>
      <c r="L30" s="437">
        <v>0</v>
      </c>
      <c r="M30" s="437">
        <v>0</v>
      </c>
      <c r="N30" s="437">
        <v>0</v>
      </c>
      <c r="O30" s="437">
        <v>0</v>
      </c>
      <c r="P30" s="437">
        <v>0</v>
      </c>
      <c r="Q30" s="437">
        <v>0</v>
      </c>
      <c r="R30" s="437">
        <v>298.17200000000003</v>
      </c>
      <c r="S30" s="437">
        <v>312.91500000000002</v>
      </c>
      <c r="T30" s="437">
        <v>379.19400000000002</v>
      </c>
      <c r="U30" s="437">
        <v>494.64700000000005</v>
      </c>
      <c r="V30" s="437">
        <v>642.072</v>
      </c>
      <c r="W30" s="437">
        <v>807.36200000000008</v>
      </c>
      <c r="X30" s="437">
        <v>932.85100000000011</v>
      </c>
      <c r="Y30" s="437">
        <v>1265.2270000000001</v>
      </c>
      <c r="Z30" s="437">
        <v>1341.9770000000001</v>
      </c>
      <c r="AA30" s="238"/>
      <c r="AB30" s="238"/>
      <c r="AC30" s="330"/>
      <c r="AD30" s="330"/>
      <c r="AE30" s="330"/>
      <c r="AF30" s="330"/>
      <c r="AG30" s="330"/>
      <c r="AH30" s="330"/>
      <c r="AI30" s="330"/>
      <c r="AJ30" s="330"/>
      <c r="AK30" s="330"/>
      <c r="AL30" s="330"/>
      <c r="AM30" s="330"/>
      <c r="AN30" s="330"/>
      <c r="AO30" s="330"/>
      <c r="AP30" s="330"/>
      <c r="AQ30" s="330"/>
      <c r="AR30" s="330"/>
    </row>
    <row r="31" spans="1:44" s="35" customFormat="1">
      <c r="A31" s="259"/>
      <c r="B31" s="257" t="s">
        <v>445</v>
      </c>
      <c r="C31" s="238"/>
      <c r="D31" s="437">
        <v>0</v>
      </c>
      <c r="E31" s="437">
        <v>0</v>
      </c>
      <c r="F31" s="437">
        <v>34.85</v>
      </c>
      <c r="G31" s="437">
        <v>112.19999999999999</v>
      </c>
      <c r="H31" s="437">
        <v>112.19999999999999</v>
      </c>
      <c r="I31" s="437">
        <v>77.349999999999994</v>
      </c>
      <c r="J31" s="437">
        <v>0</v>
      </c>
      <c r="K31" s="437">
        <v>0</v>
      </c>
      <c r="L31" s="437">
        <v>0</v>
      </c>
      <c r="M31" s="437">
        <v>0</v>
      </c>
      <c r="N31" s="437">
        <v>0</v>
      </c>
      <c r="O31" s="437">
        <v>0</v>
      </c>
      <c r="P31" s="437">
        <v>0</v>
      </c>
      <c r="Q31" s="437">
        <v>0</v>
      </c>
      <c r="R31" s="437">
        <v>0</v>
      </c>
      <c r="S31" s="437">
        <v>0</v>
      </c>
      <c r="T31" s="437">
        <v>0</v>
      </c>
      <c r="U31" s="437">
        <v>0</v>
      </c>
      <c r="V31" s="437">
        <v>0</v>
      </c>
      <c r="W31" s="437">
        <v>0</v>
      </c>
      <c r="X31" s="437">
        <v>0</v>
      </c>
      <c r="Y31" s="437">
        <v>0</v>
      </c>
      <c r="Z31" s="437">
        <v>0</v>
      </c>
      <c r="AA31" s="238"/>
      <c r="AB31" s="238"/>
      <c r="AC31"/>
      <c r="AD31"/>
      <c r="AE31"/>
      <c r="AF31"/>
      <c r="AG31"/>
      <c r="AH31"/>
      <c r="AI31"/>
      <c r="AJ31"/>
      <c r="AK31"/>
      <c r="AL31"/>
      <c r="AM31"/>
      <c r="AN31"/>
      <c r="AO31"/>
      <c r="AP31"/>
      <c r="AQ31"/>
      <c r="AR31"/>
    </row>
    <row r="32" spans="1:44" s="233" customFormat="1">
      <c r="A32" s="259"/>
      <c r="B32" s="257" t="s">
        <v>439</v>
      </c>
      <c r="C32" s="257"/>
      <c r="D32" s="247">
        <f t="shared" ref="D32:Y32" si="10">E26-D26</f>
        <v>-59.5625</v>
      </c>
      <c r="E32" s="247">
        <f t="shared" si="10"/>
        <v>-7.4500000000000455</v>
      </c>
      <c r="F32" s="247">
        <f t="shared" si="10"/>
        <v>-27.230000000000018</v>
      </c>
      <c r="G32" s="247">
        <f t="shared" si="10"/>
        <v>0</v>
      </c>
      <c r="H32" s="247">
        <f t="shared" si="10"/>
        <v>0</v>
      </c>
      <c r="I32" s="247">
        <f t="shared" si="10"/>
        <v>0</v>
      </c>
      <c r="J32" s="247">
        <f t="shared" si="10"/>
        <v>-55.185999999999922</v>
      </c>
      <c r="K32" s="247">
        <f t="shared" si="10"/>
        <v>-136.39100000000008</v>
      </c>
      <c r="L32" s="247">
        <f t="shared" si="10"/>
        <v>-210.58899999999994</v>
      </c>
      <c r="M32" s="247">
        <f t="shared" si="10"/>
        <v>-226.17699999999968</v>
      </c>
      <c r="N32" s="247">
        <f t="shared" si="10"/>
        <v>-261.68100000000004</v>
      </c>
      <c r="O32" s="247">
        <f t="shared" si="10"/>
        <v>-471.87799999999993</v>
      </c>
      <c r="P32" s="247">
        <f t="shared" si="10"/>
        <v>-93.41700000000003</v>
      </c>
      <c r="Q32" s="274">
        <f t="shared" si="10"/>
        <v>-298.17200000000003</v>
      </c>
      <c r="R32" s="274">
        <f t="shared" si="10"/>
        <v>-14.743000000000006</v>
      </c>
      <c r="S32" s="274">
        <f t="shared" si="10"/>
        <v>-1.9280000000000008</v>
      </c>
      <c r="T32" s="274">
        <f t="shared" si="10"/>
        <v>-22.193000000000001</v>
      </c>
      <c r="U32" s="274">
        <f t="shared" si="10"/>
        <v>-1.1000000000000121E-2</v>
      </c>
      <c r="V32" s="274">
        <f t="shared" si="10"/>
        <v>-2.3410000000000002</v>
      </c>
      <c r="W32" s="274">
        <f t="shared" si="10"/>
        <v>0</v>
      </c>
      <c r="X32" s="274">
        <f t="shared" si="10"/>
        <v>0</v>
      </c>
      <c r="Y32" s="274">
        <f t="shared" si="10"/>
        <v>0</v>
      </c>
      <c r="Z32" s="274"/>
      <c r="AB32" s="259"/>
      <c r="AC32" s="259"/>
      <c r="AD32" s="259"/>
      <c r="AE32" s="259"/>
      <c r="AF32" s="259"/>
      <c r="AG32" s="259"/>
      <c r="AH32" s="259"/>
      <c r="AI32" s="259"/>
      <c r="AJ32" s="259"/>
      <c r="AK32" s="259"/>
      <c r="AL32" s="259"/>
      <c r="AM32" s="259"/>
      <c r="AN32" s="259"/>
      <c r="AO32" s="259"/>
      <c r="AP32" s="259"/>
      <c r="AQ32" s="259"/>
      <c r="AR32" s="259"/>
    </row>
    <row r="33" spans="1:44" s="35" customFormat="1">
      <c r="A33" s="259"/>
      <c r="B33" s="257" t="s">
        <v>440</v>
      </c>
      <c r="C33" s="257"/>
      <c r="D33" s="247">
        <f t="shared" ref="D33:Y33" si="11">E27-D27</f>
        <v>0</v>
      </c>
      <c r="E33" s="247">
        <f t="shared" si="11"/>
        <v>0</v>
      </c>
      <c r="F33" s="247">
        <f t="shared" si="11"/>
        <v>0</v>
      </c>
      <c r="G33" s="247">
        <f t="shared" si="11"/>
        <v>0</v>
      </c>
      <c r="H33" s="247">
        <f t="shared" si="11"/>
        <v>0</v>
      </c>
      <c r="I33" s="247">
        <f t="shared" si="11"/>
        <v>0</v>
      </c>
      <c r="J33" s="247">
        <f t="shared" si="11"/>
        <v>0</v>
      </c>
      <c r="K33" s="247">
        <f t="shared" si="11"/>
        <v>0</v>
      </c>
      <c r="L33" s="247">
        <f t="shared" si="11"/>
        <v>0</v>
      </c>
      <c r="M33" s="247">
        <f t="shared" si="11"/>
        <v>0</v>
      </c>
      <c r="N33" s="247">
        <f t="shared" si="11"/>
        <v>0</v>
      </c>
      <c r="O33" s="247">
        <f t="shared" si="11"/>
        <v>0</v>
      </c>
      <c r="P33" s="247">
        <f t="shared" si="11"/>
        <v>0</v>
      </c>
      <c r="Q33" s="274">
        <f t="shared" si="11"/>
        <v>0</v>
      </c>
      <c r="R33" s="274">
        <f t="shared" si="11"/>
        <v>0</v>
      </c>
      <c r="S33" s="274">
        <f t="shared" si="11"/>
        <v>-64.350999999999999</v>
      </c>
      <c r="T33" s="274">
        <f t="shared" si="11"/>
        <v>-93.259999999999991</v>
      </c>
      <c r="U33" s="274">
        <f t="shared" si="11"/>
        <v>-147.41399999999999</v>
      </c>
      <c r="V33" s="274">
        <f t="shared" si="11"/>
        <v>-162.94899999999996</v>
      </c>
      <c r="W33" s="274">
        <f t="shared" si="11"/>
        <v>-125.48900000000003</v>
      </c>
      <c r="X33" s="274">
        <f t="shared" si="11"/>
        <v>-332.37599999999998</v>
      </c>
      <c r="Y33" s="274">
        <f t="shared" si="11"/>
        <v>0</v>
      </c>
      <c r="Z33" s="274"/>
      <c r="AB33"/>
      <c r="AC33"/>
      <c r="AD33"/>
      <c r="AE33"/>
      <c r="AF33"/>
      <c r="AG33"/>
      <c r="AH33"/>
      <c r="AI33"/>
      <c r="AJ33"/>
      <c r="AK33"/>
      <c r="AL33"/>
      <c r="AM33"/>
      <c r="AN33"/>
      <c r="AO33"/>
      <c r="AP33"/>
      <c r="AQ33"/>
      <c r="AR33"/>
    </row>
    <row r="34" spans="1:44" s="233" customFormat="1">
      <c r="A34" s="259"/>
      <c r="B34" s="257" t="s">
        <v>441</v>
      </c>
      <c r="C34" s="257"/>
      <c r="D34" s="247">
        <f t="shared" ref="D34:Y34" si="12">E28-D28</f>
        <v>174.36500000000001</v>
      </c>
      <c r="E34" s="247">
        <f t="shared" si="12"/>
        <v>103</v>
      </c>
      <c r="F34" s="247">
        <f t="shared" si="12"/>
        <v>0</v>
      </c>
      <c r="G34" s="247">
        <f t="shared" si="12"/>
        <v>0</v>
      </c>
      <c r="H34" s="247">
        <f t="shared" si="12"/>
        <v>0</v>
      </c>
      <c r="I34" s="247">
        <f t="shared" si="12"/>
        <v>0</v>
      </c>
      <c r="J34" s="247">
        <f t="shared" si="12"/>
        <v>0</v>
      </c>
      <c r="K34" s="247">
        <f t="shared" si="12"/>
        <v>0</v>
      </c>
      <c r="L34" s="247">
        <f t="shared" si="12"/>
        <v>0</v>
      </c>
      <c r="M34" s="247">
        <f t="shared" si="12"/>
        <v>0</v>
      </c>
      <c r="N34" s="247">
        <f t="shared" si="12"/>
        <v>0</v>
      </c>
      <c r="O34" s="247">
        <f t="shared" si="12"/>
        <v>0</v>
      </c>
      <c r="P34" s="247">
        <f t="shared" si="12"/>
        <v>0</v>
      </c>
      <c r="Q34" s="274">
        <f t="shared" si="12"/>
        <v>0</v>
      </c>
      <c r="R34" s="274">
        <f t="shared" si="12"/>
        <v>0</v>
      </c>
      <c r="S34" s="274">
        <f t="shared" si="12"/>
        <v>0</v>
      </c>
      <c r="T34" s="274">
        <f t="shared" si="12"/>
        <v>0</v>
      </c>
      <c r="U34" s="274">
        <f t="shared" si="12"/>
        <v>0</v>
      </c>
      <c r="V34" s="274">
        <f t="shared" si="12"/>
        <v>0</v>
      </c>
      <c r="W34" s="274">
        <f t="shared" si="12"/>
        <v>0</v>
      </c>
      <c r="X34" s="274">
        <f t="shared" si="12"/>
        <v>0</v>
      </c>
      <c r="Y34" s="274">
        <f t="shared" si="12"/>
        <v>-76.75</v>
      </c>
      <c r="Z34" s="274"/>
      <c r="AB34" s="259"/>
      <c r="AC34" s="259"/>
      <c r="AD34" s="259"/>
      <c r="AE34" s="259"/>
      <c r="AF34" s="259"/>
      <c r="AG34" s="259"/>
      <c r="AH34" s="259"/>
      <c r="AI34" s="259"/>
      <c r="AJ34" s="259"/>
      <c r="AK34" s="259"/>
      <c r="AL34" s="259"/>
      <c r="AM34" s="259"/>
      <c r="AN34" s="259"/>
      <c r="AO34" s="259"/>
      <c r="AP34" s="259"/>
      <c r="AQ34" s="259"/>
      <c r="AR34" s="259"/>
    </row>
    <row r="35" spans="1:44" s="233" customFormat="1">
      <c r="A35" s="259"/>
      <c r="B35" s="257" t="s">
        <v>493</v>
      </c>
      <c r="C35" s="257"/>
      <c r="D35" s="245">
        <f>E29-D29</f>
        <v>0</v>
      </c>
      <c r="E35" s="245">
        <f>F29-E29</f>
        <v>0</v>
      </c>
      <c r="F35" s="245">
        <f t="shared" ref="F35:Y35" si="13">G29-F29</f>
        <v>101</v>
      </c>
      <c r="G35" s="245">
        <f t="shared" si="13"/>
        <v>110.14600000000064</v>
      </c>
      <c r="H35" s="245">
        <f t="shared" si="13"/>
        <v>34.849999999999994</v>
      </c>
      <c r="I35" s="245">
        <f t="shared" si="13"/>
        <v>77.349999999999994</v>
      </c>
      <c r="J35" s="245">
        <f t="shared" si="13"/>
        <v>55.185999999999979</v>
      </c>
      <c r="K35" s="245">
        <f t="shared" si="13"/>
        <v>136.39099999999996</v>
      </c>
      <c r="L35" s="245">
        <f t="shared" si="13"/>
        <v>210.58900000000006</v>
      </c>
      <c r="M35" s="245">
        <f t="shared" si="13"/>
        <v>226.17700000000002</v>
      </c>
      <c r="N35" s="245">
        <f t="shared" si="13"/>
        <v>261.68099999999993</v>
      </c>
      <c r="O35" s="245">
        <f t="shared" si="13"/>
        <v>471.87799999999993</v>
      </c>
      <c r="P35" s="245">
        <f t="shared" si="13"/>
        <v>93.416999999999916</v>
      </c>
      <c r="Q35" s="274">
        <f t="shared" si="13"/>
        <v>0</v>
      </c>
      <c r="R35" s="274">
        <f t="shared" si="13"/>
        <v>0</v>
      </c>
      <c r="S35" s="274">
        <f t="shared" si="13"/>
        <v>0</v>
      </c>
      <c r="T35" s="274">
        <f t="shared" si="13"/>
        <v>0</v>
      </c>
      <c r="U35" s="274">
        <f t="shared" si="13"/>
        <v>0</v>
      </c>
      <c r="V35" s="274">
        <f t="shared" si="13"/>
        <v>0</v>
      </c>
      <c r="W35" s="274">
        <f t="shared" si="13"/>
        <v>0</v>
      </c>
      <c r="X35" s="274">
        <f t="shared" si="13"/>
        <v>0</v>
      </c>
      <c r="Y35" s="274">
        <f t="shared" si="13"/>
        <v>0</v>
      </c>
      <c r="Z35" s="274"/>
      <c r="AB35" s="259"/>
      <c r="AC35" s="259"/>
      <c r="AD35" s="259"/>
      <c r="AE35" s="259"/>
      <c r="AF35" s="259"/>
      <c r="AG35" s="259"/>
      <c r="AH35" s="259"/>
      <c r="AI35" s="259"/>
      <c r="AJ35" s="259"/>
      <c r="AK35" s="259"/>
      <c r="AL35" s="259"/>
      <c r="AM35" s="259"/>
      <c r="AN35" s="259"/>
      <c r="AO35" s="259"/>
      <c r="AP35" s="259"/>
      <c r="AQ35" s="259"/>
      <c r="AR35" s="259"/>
    </row>
    <row r="36" spans="1:44" s="233" customFormat="1">
      <c r="A36" s="330"/>
      <c r="B36" s="257" t="s">
        <v>492</v>
      </c>
      <c r="C36" s="257"/>
      <c r="D36" s="274">
        <f t="shared" ref="D36:Y36" si="14">E30-D30</f>
        <v>0</v>
      </c>
      <c r="E36" s="274">
        <f t="shared" si="14"/>
        <v>0</v>
      </c>
      <c r="F36" s="274">
        <f t="shared" si="14"/>
        <v>0</v>
      </c>
      <c r="G36" s="274">
        <f t="shared" si="14"/>
        <v>0</v>
      </c>
      <c r="H36" s="274">
        <f t="shared" si="14"/>
        <v>0</v>
      </c>
      <c r="I36" s="274">
        <f t="shared" si="14"/>
        <v>0</v>
      </c>
      <c r="J36" s="274">
        <f t="shared" si="14"/>
        <v>0</v>
      </c>
      <c r="K36" s="274">
        <f t="shared" si="14"/>
        <v>0</v>
      </c>
      <c r="L36" s="274">
        <f t="shared" si="14"/>
        <v>0</v>
      </c>
      <c r="M36" s="274">
        <f t="shared" si="14"/>
        <v>0</v>
      </c>
      <c r="N36" s="274">
        <f t="shared" si="14"/>
        <v>0</v>
      </c>
      <c r="O36" s="274">
        <f t="shared" si="14"/>
        <v>0</v>
      </c>
      <c r="P36" s="274">
        <f t="shared" si="14"/>
        <v>0</v>
      </c>
      <c r="Q36" s="274">
        <f t="shared" si="14"/>
        <v>298.17200000000003</v>
      </c>
      <c r="R36" s="274">
        <f t="shared" si="14"/>
        <v>14.742999999999995</v>
      </c>
      <c r="S36" s="274">
        <f t="shared" si="14"/>
        <v>66.278999999999996</v>
      </c>
      <c r="T36" s="274">
        <f t="shared" si="14"/>
        <v>115.45300000000003</v>
      </c>
      <c r="U36" s="274">
        <f t="shared" si="14"/>
        <v>147.42499999999995</v>
      </c>
      <c r="V36" s="274">
        <f t="shared" si="14"/>
        <v>165.29000000000008</v>
      </c>
      <c r="W36" s="274">
        <f t="shared" si="14"/>
        <v>125.48900000000003</v>
      </c>
      <c r="X36" s="274">
        <f t="shared" si="14"/>
        <v>332.37599999999998</v>
      </c>
      <c r="Y36" s="274">
        <f t="shared" si="14"/>
        <v>76.75</v>
      </c>
      <c r="Z36" s="274"/>
      <c r="AB36" s="330"/>
      <c r="AC36" s="330"/>
      <c r="AD36" s="330"/>
      <c r="AE36" s="330"/>
      <c r="AF36" s="330"/>
      <c r="AG36" s="330"/>
      <c r="AH36" s="330"/>
      <c r="AI36" s="330"/>
      <c r="AJ36" s="330"/>
      <c r="AK36" s="330"/>
      <c r="AL36" s="330"/>
      <c r="AM36" s="330"/>
      <c r="AN36" s="330"/>
      <c r="AO36" s="330"/>
      <c r="AP36" s="330"/>
      <c r="AQ36" s="330"/>
      <c r="AR36" s="330"/>
    </row>
    <row r="37" spans="1:44" s="35" customFormat="1">
      <c r="A37" s="259"/>
      <c r="B37" s="257" t="s">
        <v>446</v>
      </c>
      <c r="C37" s="257"/>
      <c r="D37" s="247">
        <f t="shared" ref="D37:Y37" si="15">E31-D31</f>
        <v>0</v>
      </c>
      <c r="E37" s="247">
        <f t="shared" si="15"/>
        <v>34.85</v>
      </c>
      <c r="F37" s="247">
        <f t="shared" si="15"/>
        <v>77.349999999999994</v>
      </c>
      <c r="G37" s="247">
        <f t="shared" si="15"/>
        <v>0</v>
      </c>
      <c r="H37" s="247">
        <f t="shared" si="15"/>
        <v>-34.849999999999994</v>
      </c>
      <c r="I37" s="247">
        <f t="shared" si="15"/>
        <v>-77.349999999999994</v>
      </c>
      <c r="J37" s="247">
        <f t="shared" si="15"/>
        <v>0</v>
      </c>
      <c r="K37" s="247">
        <f t="shared" si="15"/>
        <v>0</v>
      </c>
      <c r="L37" s="247">
        <f t="shared" si="15"/>
        <v>0</v>
      </c>
      <c r="M37" s="247">
        <f t="shared" si="15"/>
        <v>0</v>
      </c>
      <c r="N37" s="247">
        <f t="shared" si="15"/>
        <v>0</v>
      </c>
      <c r="O37" s="247">
        <f t="shared" si="15"/>
        <v>0</v>
      </c>
      <c r="P37" s="247">
        <f t="shared" si="15"/>
        <v>0</v>
      </c>
      <c r="Q37" s="274">
        <f t="shared" si="15"/>
        <v>0</v>
      </c>
      <c r="R37" s="274">
        <f t="shared" si="15"/>
        <v>0</v>
      </c>
      <c r="S37" s="274">
        <f t="shared" si="15"/>
        <v>0</v>
      </c>
      <c r="T37" s="274">
        <f t="shared" si="15"/>
        <v>0</v>
      </c>
      <c r="U37" s="274">
        <f t="shared" si="15"/>
        <v>0</v>
      </c>
      <c r="V37" s="274">
        <f t="shared" si="15"/>
        <v>0</v>
      </c>
      <c r="W37" s="274">
        <f t="shared" si="15"/>
        <v>0</v>
      </c>
      <c r="X37" s="274">
        <f t="shared" si="15"/>
        <v>0</v>
      </c>
      <c r="Y37" s="274">
        <f t="shared" si="15"/>
        <v>0</v>
      </c>
      <c r="Z37" s="274"/>
      <c r="AB37"/>
      <c r="AC37"/>
      <c r="AD37"/>
      <c r="AE37"/>
      <c r="AF37"/>
      <c r="AG37"/>
      <c r="AH37"/>
      <c r="AI37"/>
      <c r="AJ37"/>
      <c r="AK37"/>
      <c r="AL37"/>
      <c r="AM37"/>
      <c r="AN37"/>
      <c r="AO37"/>
      <c r="AP37"/>
      <c r="AQ37"/>
      <c r="AR37"/>
    </row>
    <row r="38" spans="1:44" s="233" customFormat="1">
      <c r="A38" s="259"/>
      <c r="B38" s="246" t="s">
        <v>114</v>
      </c>
      <c r="C38" s="246"/>
      <c r="D38" s="245">
        <f t="shared" ref="D38:Y38" si="16">SUM(D32:D37)</f>
        <v>114.80250000000001</v>
      </c>
      <c r="E38" s="245">
        <f>SUM(E32:E37)</f>
        <v>130.39999999999995</v>
      </c>
      <c r="F38" s="245">
        <f t="shared" si="16"/>
        <v>151.11999999999998</v>
      </c>
      <c r="G38" s="245">
        <f t="shared" si="16"/>
        <v>110.14600000000064</v>
      </c>
      <c r="H38" s="245">
        <f t="shared" si="16"/>
        <v>0</v>
      </c>
      <c r="I38" s="245">
        <f t="shared" si="16"/>
        <v>0</v>
      </c>
      <c r="J38" s="245">
        <f t="shared" si="16"/>
        <v>5.6843418860808015E-14</v>
      </c>
      <c r="K38" s="245">
        <f t="shared" si="16"/>
        <v>-1.1368683772161603E-13</v>
      </c>
      <c r="L38" s="245">
        <f t="shared" si="16"/>
        <v>1.1368683772161603E-13</v>
      </c>
      <c r="M38" s="245">
        <f t="shared" si="16"/>
        <v>3.4106051316484809E-13</v>
      </c>
      <c r="N38" s="245">
        <f t="shared" si="16"/>
        <v>-1.1368683772161603E-13</v>
      </c>
      <c r="O38" s="245">
        <f t="shared" si="16"/>
        <v>0</v>
      </c>
      <c r="P38" s="245">
        <f t="shared" si="16"/>
        <v>-1.1368683772161603E-13</v>
      </c>
      <c r="Q38" s="274">
        <f>SUM(Q32:Q37)</f>
        <v>0</v>
      </c>
      <c r="R38" s="274">
        <f t="shared" si="16"/>
        <v>-1.0658141036401503E-14</v>
      </c>
      <c r="S38" s="274">
        <f t="shared" si="16"/>
        <v>0</v>
      </c>
      <c r="T38" s="274">
        <f t="shared" si="16"/>
        <v>4.2632564145606011E-14</v>
      </c>
      <c r="U38" s="274">
        <f t="shared" si="16"/>
        <v>-2.8421709430404007E-14</v>
      </c>
      <c r="V38" s="274">
        <f t="shared" si="16"/>
        <v>1.1368683772161603E-13</v>
      </c>
      <c r="W38" s="274">
        <f t="shared" si="16"/>
        <v>0</v>
      </c>
      <c r="X38" s="274">
        <f t="shared" si="16"/>
        <v>0</v>
      </c>
      <c r="Y38" s="274">
        <f t="shared" si="16"/>
        <v>0</v>
      </c>
      <c r="Z38" s="274"/>
      <c r="AB38" s="259"/>
      <c r="AC38" s="259"/>
      <c r="AD38" s="259"/>
      <c r="AE38" s="259"/>
      <c r="AF38" s="259"/>
      <c r="AG38" s="259"/>
      <c r="AH38" s="259"/>
      <c r="AI38" s="259"/>
      <c r="AJ38" s="259"/>
      <c r="AK38" s="259"/>
      <c r="AL38" s="259"/>
      <c r="AM38" s="259"/>
      <c r="AN38" s="259"/>
      <c r="AO38" s="259"/>
      <c r="AP38" s="259"/>
      <c r="AQ38" s="259"/>
      <c r="AR38" s="259"/>
    </row>
    <row r="39" spans="1:44" s="233" customFormat="1">
      <c r="A39" s="259"/>
      <c r="B39" s="253" t="s">
        <v>163</v>
      </c>
      <c r="C39" s="253"/>
      <c r="D39" s="254">
        <f>SUM(D26:D31)</f>
        <v>3493.5314999999996</v>
      </c>
      <c r="E39" s="254">
        <f t="shared" ref="E39:Y39" si="17">SUM(E26:E31)</f>
        <v>3608.3339999999998</v>
      </c>
      <c r="F39" s="254">
        <f t="shared" si="17"/>
        <v>3738.7339999999999</v>
      </c>
      <c r="G39" s="254">
        <f t="shared" si="17"/>
        <v>3889.8539999999994</v>
      </c>
      <c r="H39" s="254">
        <f>SUM(H26:H31)</f>
        <v>4000</v>
      </c>
      <c r="I39" s="254">
        <f t="shared" si="17"/>
        <v>4000</v>
      </c>
      <c r="J39" s="254">
        <f t="shared" si="17"/>
        <v>4000</v>
      </c>
      <c r="K39" s="254">
        <f t="shared" si="17"/>
        <v>4000.0000000000005</v>
      </c>
      <c r="L39" s="254">
        <f t="shared" si="17"/>
        <v>4000</v>
      </c>
      <c r="M39" s="254">
        <f t="shared" si="17"/>
        <v>4000</v>
      </c>
      <c r="N39" s="254">
        <f t="shared" si="17"/>
        <v>4000.0000000000005</v>
      </c>
      <c r="O39" s="254">
        <f t="shared" si="17"/>
        <v>4000.0000000000009</v>
      </c>
      <c r="P39" s="254">
        <f t="shared" si="17"/>
        <v>4000.0000000000005</v>
      </c>
      <c r="Q39" s="273">
        <f t="shared" si="17"/>
        <v>4000.0000000000005</v>
      </c>
      <c r="R39" s="273">
        <f t="shared" si="17"/>
        <v>4000.0000000000005</v>
      </c>
      <c r="S39" s="273">
        <f t="shared" si="17"/>
        <v>4000</v>
      </c>
      <c r="T39" s="273">
        <f t="shared" si="17"/>
        <v>4000.0000000000005</v>
      </c>
      <c r="U39" s="273">
        <f t="shared" si="17"/>
        <v>4000</v>
      </c>
      <c r="V39" s="273">
        <f t="shared" si="17"/>
        <v>4000.0000000000005</v>
      </c>
      <c r="W39" s="273">
        <f t="shared" si="17"/>
        <v>4000.0000000000005</v>
      </c>
      <c r="X39" s="273">
        <f t="shared" si="17"/>
        <v>4000.0000000000005</v>
      </c>
      <c r="Y39" s="273">
        <f t="shared" si="17"/>
        <v>4000</v>
      </c>
      <c r="Z39" s="273">
        <f>SUM(Z26:Z31)</f>
        <v>4000</v>
      </c>
      <c r="AB39" s="259"/>
      <c r="AC39" s="259"/>
      <c r="AD39" s="259"/>
      <c r="AE39" s="259"/>
      <c r="AF39" s="259"/>
      <c r="AG39" s="259"/>
      <c r="AH39" s="259"/>
      <c r="AI39" s="259"/>
      <c r="AJ39" s="259"/>
      <c r="AK39" s="259"/>
      <c r="AL39" s="259"/>
      <c r="AM39" s="259"/>
      <c r="AN39" s="259"/>
      <c r="AO39" s="259"/>
      <c r="AP39" s="259"/>
      <c r="AQ39" s="259"/>
      <c r="AR39" s="259"/>
    </row>
    <row r="40" spans="1:44" s="233" customFormat="1">
      <c r="B40" s="253"/>
      <c r="C40" s="253"/>
      <c r="D40" s="254"/>
      <c r="E40" s="254"/>
      <c r="F40" s="254"/>
      <c r="G40" s="254"/>
      <c r="H40" s="254"/>
      <c r="I40" s="254"/>
      <c r="J40" s="254"/>
      <c r="K40" s="254"/>
      <c r="L40" s="254"/>
      <c r="M40" s="254"/>
      <c r="N40" s="254"/>
      <c r="O40" s="254"/>
      <c r="P40" s="254"/>
      <c r="Q40" s="273"/>
      <c r="R40" s="273"/>
      <c r="S40" s="273"/>
      <c r="T40" s="273"/>
      <c r="U40" s="273"/>
      <c r="V40" s="273"/>
      <c r="W40" s="273"/>
      <c r="X40" s="273"/>
      <c r="Y40" s="273"/>
      <c r="Z40" s="273"/>
      <c r="AB40" s="259"/>
      <c r="AC40" s="259"/>
      <c r="AD40" s="259"/>
      <c r="AE40" s="259"/>
      <c r="AF40" s="259"/>
      <c r="AG40" s="259"/>
      <c r="AH40" s="259"/>
      <c r="AI40" s="259"/>
      <c r="AJ40" s="259"/>
      <c r="AK40" s="259"/>
      <c r="AL40" s="259"/>
      <c r="AM40" s="259"/>
      <c r="AN40" s="259"/>
      <c r="AO40" s="259"/>
      <c r="AP40" s="259"/>
      <c r="AQ40" s="259"/>
      <c r="AR40" s="259"/>
    </row>
    <row r="41" spans="1:44" s="233" customFormat="1">
      <c r="B41" s="257" t="s">
        <v>115</v>
      </c>
      <c r="C41" s="257"/>
      <c r="D41" s="247">
        <f>SUM(D16,D17,D32,D33)</f>
        <v>-84.91149999999999</v>
      </c>
      <c r="E41" s="247">
        <f>SUM(E16,E17,E32,E33)</f>
        <v>-16.075000000000045</v>
      </c>
      <c r="F41" s="247">
        <f>SUM(F16,F17,F32,F33)</f>
        <v>-44.930000000000007</v>
      </c>
      <c r="G41" s="247">
        <f>SUM(G16,G17,G32,G33)</f>
        <v>0</v>
      </c>
      <c r="H41" s="247">
        <f>SUM(H16,H17,H21,H32,H33,H37)</f>
        <v>-40.999999999999993</v>
      </c>
      <c r="I41" s="247">
        <f>SUM(I16,I17,I21,I32,I33,I37)</f>
        <v>-91</v>
      </c>
      <c r="J41" s="247">
        <f>SUM(J16,J17,J32,J33)</f>
        <v>-63.88599999999991</v>
      </c>
      <c r="K41" s="247">
        <f t="shared" ref="K41:V41" si="18">SUM(K16,K17,K32,K33)</f>
        <v>-174.48800000000011</v>
      </c>
      <c r="L41" s="247">
        <f>SUM(L16,L17,L32,L33)</f>
        <v>-274.79700000000003</v>
      </c>
      <c r="M41" s="247">
        <f t="shared" si="18"/>
        <v>-277.58899999999971</v>
      </c>
      <c r="N41" s="247">
        <f t="shared" si="18"/>
        <v>-314.01099999999997</v>
      </c>
      <c r="O41" s="247">
        <f t="shared" si="18"/>
        <v>-561.89749999999992</v>
      </c>
      <c r="P41" s="247">
        <f t="shared" si="18"/>
        <v>-109.15900000000003</v>
      </c>
      <c r="Q41" s="274">
        <f t="shared" si="18"/>
        <v>-326.60500000000002</v>
      </c>
      <c r="R41" s="274">
        <f t="shared" si="18"/>
        <v>-21.504000000000005</v>
      </c>
      <c r="S41" s="274">
        <f t="shared" si="18"/>
        <v>-71.137000000000015</v>
      </c>
      <c r="T41" s="274">
        <f t="shared" si="18"/>
        <v>-124.65299999999998</v>
      </c>
      <c r="U41" s="274">
        <f t="shared" si="18"/>
        <v>-165.40499999999997</v>
      </c>
      <c r="V41" s="274">
        <f t="shared" si="18"/>
        <v>-189.49899999999997</v>
      </c>
      <c r="W41" s="274">
        <f>SUM(W16,W17,W32,W33)</f>
        <v>-161.58200000000005</v>
      </c>
      <c r="X41" s="274">
        <f>SUM(X16,X17,X32,X33)</f>
        <v>-343.08599999999996</v>
      </c>
      <c r="Y41" s="274">
        <f>SUM(Y16,Y17,Y18,Y32,Y33,Y34)</f>
        <v>-104.32100000000003</v>
      </c>
      <c r="Z41" s="274">
        <f t="shared" ref="Z41" si="19">SUM(Z16,Z17,Z32,Z33)</f>
        <v>0</v>
      </c>
      <c r="AB41" s="259"/>
      <c r="AC41" s="259"/>
      <c r="AD41" s="259"/>
      <c r="AE41" s="259"/>
      <c r="AF41" s="259"/>
      <c r="AG41" s="259"/>
      <c r="AH41" s="259"/>
      <c r="AI41" s="259"/>
      <c r="AJ41" s="259"/>
      <c r="AK41" s="259"/>
      <c r="AL41" s="259"/>
      <c r="AM41" s="259"/>
      <c r="AN41" s="259"/>
      <c r="AO41" s="259"/>
      <c r="AP41" s="259"/>
      <c r="AQ41" s="259"/>
      <c r="AR41" s="259"/>
    </row>
    <row r="42" spans="1:44" s="233" customFormat="1">
      <c r="B42" s="257" t="s">
        <v>116</v>
      </c>
      <c r="C42" s="257"/>
      <c r="D42" s="247">
        <f>SUM(D18,D19,D20,D34,D35,D36)</f>
        <v>199.565</v>
      </c>
      <c r="E42" s="274">
        <f>SUM(E18,E19,E20,E21,E34,E35,E36,E37)</f>
        <v>155</v>
      </c>
      <c r="F42" s="274">
        <f>SUM(F18,F19,F21,F20,F34,F35,F36,F37)</f>
        <v>210</v>
      </c>
      <c r="G42" s="274">
        <f>SUM(G18,G19,G20,G34,G35,G36)</f>
        <v>150.14600000000064</v>
      </c>
      <c r="H42" s="274">
        <f>SUM(H18,H19,H20,H34,H35,H36)</f>
        <v>74.849999999999994</v>
      </c>
      <c r="I42" s="274">
        <f t="shared" ref="I42:W42" si="20">SUM(I18,I19,I20,I34,I35,I36)</f>
        <v>259.68149999999991</v>
      </c>
      <c r="J42" s="274">
        <f t="shared" si="20"/>
        <v>63.885999999999967</v>
      </c>
      <c r="K42" s="274">
        <f t="shared" si="20"/>
        <v>174.48799999999994</v>
      </c>
      <c r="L42" s="274">
        <f t="shared" si="20"/>
        <v>274.79700000000008</v>
      </c>
      <c r="M42" s="274">
        <f t="shared" si="20"/>
        <v>277.589</v>
      </c>
      <c r="N42" s="274">
        <f t="shared" si="20"/>
        <v>314.01099999999991</v>
      </c>
      <c r="O42" s="274">
        <f t="shared" si="20"/>
        <v>561.89749999999992</v>
      </c>
      <c r="P42" s="274">
        <f t="shared" si="20"/>
        <v>109.15899999999988</v>
      </c>
      <c r="Q42" s="274">
        <f t="shared" si="20"/>
        <v>326.60500000000002</v>
      </c>
      <c r="R42" s="274">
        <f t="shared" si="20"/>
        <v>21.503999999999998</v>
      </c>
      <c r="S42" s="274">
        <f t="shared" si="20"/>
        <v>71.137</v>
      </c>
      <c r="T42" s="274">
        <f t="shared" si="20"/>
        <v>124.65300000000002</v>
      </c>
      <c r="U42" s="274">
        <f t="shared" si="20"/>
        <v>165.40499999999997</v>
      </c>
      <c r="V42" s="274">
        <f t="shared" si="20"/>
        <v>189.49900000000008</v>
      </c>
      <c r="W42" s="274">
        <f t="shared" si="20"/>
        <v>161.58200000000005</v>
      </c>
      <c r="X42" s="274">
        <f>SUM(X18,X19,X20,X34,X35,X36)</f>
        <v>343.08599999999996</v>
      </c>
      <c r="Y42" s="274">
        <f>SUM(Y19,Y20,Y35,Y36)</f>
        <v>104.321</v>
      </c>
      <c r="Z42" s="274">
        <f>SUM(Z18,Z19,Z20,Z34,Z35,Z36)</f>
        <v>0</v>
      </c>
      <c r="AB42" s="259"/>
      <c r="AC42" s="259"/>
      <c r="AD42" s="259"/>
      <c r="AE42" s="259"/>
      <c r="AF42" s="259"/>
      <c r="AG42" s="259"/>
      <c r="AH42" s="259"/>
      <c r="AI42" s="259"/>
      <c r="AJ42" s="259"/>
      <c r="AK42" s="259"/>
      <c r="AL42" s="259"/>
      <c r="AM42" s="259"/>
      <c r="AN42" s="259"/>
      <c r="AO42" s="259"/>
      <c r="AP42" s="259"/>
      <c r="AQ42" s="259"/>
      <c r="AR42" s="259"/>
    </row>
    <row r="43" spans="1:44" s="7" customFormat="1">
      <c r="A43" s="231"/>
      <c r="B43" s="253" t="s">
        <v>117</v>
      </c>
      <c r="C43" s="253"/>
      <c r="D43" s="235">
        <f>D41+D42</f>
        <v>114.65350000000001</v>
      </c>
      <c r="E43" s="235">
        <f t="shared" ref="E43:Z43" si="21">E41+E42</f>
        <v>138.92499999999995</v>
      </c>
      <c r="F43" s="235">
        <f t="shared" si="21"/>
        <v>165.07</v>
      </c>
      <c r="G43" s="235">
        <f t="shared" si="21"/>
        <v>150.14600000000064</v>
      </c>
      <c r="H43" s="235">
        <f t="shared" si="21"/>
        <v>33.85</v>
      </c>
      <c r="I43" s="235">
        <f t="shared" si="21"/>
        <v>168.68149999999991</v>
      </c>
      <c r="J43" s="235">
        <f t="shared" si="21"/>
        <v>5.6843418860808015E-14</v>
      </c>
      <c r="K43" s="235">
        <f t="shared" si="21"/>
        <v>0</v>
      </c>
      <c r="L43" s="235">
        <f>L41+L42</f>
        <v>0</v>
      </c>
      <c r="M43" s="235">
        <f t="shared" si="21"/>
        <v>0</v>
      </c>
      <c r="N43" s="235">
        <f t="shared" si="21"/>
        <v>0</v>
      </c>
      <c r="O43" s="235">
        <f t="shared" si="21"/>
        <v>0</v>
      </c>
      <c r="P43" s="235">
        <f t="shared" si="21"/>
        <v>-1.5631940186722204E-13</v>
      </c>
      <c r="Q43" s="273">
        <f t="shared" si="21"/>
        <v>0</v>
      </c>
      <c r="R43" s="273">
        <f t="shared" si="21"/>
        <v>0</v>
      </c>
      <c r="S43" s="273">
        <f t="shared" si="21"/>
        <v>0</v>
      </c>
      <c r="T43" s="273">
        <f t="shared" si="21"/>
        <v>0</v>
      </c>
      <c r="U43" s="273">
        <f t="shared" si="21"/>
        <v>0</v>
      </c>
      <c r="V43" s="273">
        <f t="shared" si="21"/>
        <v>0</v>
      </c>
      <c r="W43" s="273">
        <f t="shared" si="21"/>
        <v>0</v>
      </c>
      <c r="X43" s="273">
        <f t="shared" si="21"/>
        <v>0</v>
      </c>
      <c r="Y43" s="273">
        <f t="shared" si="21"/>
        <v>0</v>
      </c>
      <c r="Z43" s="273">
        <f t="shared" si="21"/>
        <v>0</v>
      </c>
      <c r="AB43"/>
      <c r="AC43"/>
      <c r="AD43"/>
      <c r="AE43"/>
      <c r="AF43"/>
      <c r="AG43"/>
      <c r="AH43"/>
      <c r="AI43"/>
      <c r="AJ43"/>
      <c r="AK43"/>
      <c r="AL43"/>
      <c r="AM43"/>
      <c r="AN43"/>
      <c r="AO43"/>
      <c r="AP43"/>
      <c r="AQ43"/>
      <c r="AR43"/>
    </row>
    <row r="44" spans="1:44" s="7" customFormat="1">
      <c r="A44" s="231"/>
      <c r="B44" s="253"/>
      <c r="C44" s="253"/>
      <c r="D44" s="235"/>
      <c r="E44" s="235"/>
      <c r="F44" s="235"/>
      <c r="G44" s="235"/>
      <c r="H44" s="235"/>
      <c r="I44" s="235"/>
      <c r="J44" s="235"/>
      <c r="K44" s="235"/>
      <c r="L44" s="235"/>
      <c r="M44" s="235"/>
      <c r="N44" s="235"/>
      <c r="O44" s="235"/>
      <c r="P44" s="235"/>
      <c r="Q44" s="273"/>
      <c r="R44" s="273"/>
      <c r="S44" s="273"/>
      <c r="T44" s="273"/>
      <c r="U44" s="273"/>
      <c r="V44" s="273"/>
      <c r="W44" s="273"/>
      <c r="X44" s="273"/>
      <c r="Y44" s="273"/>
      <c r="Z44" s="273"/>
      <c r="AB44"/>
      <c r="AC44"/>
      <c r="AD44"/>
      <c r="AE44"/>
      <c r="AF44"/>
      <c r="AG44"/>
      <c r="AH44"/>
      <c r="AI44"/>
      <c r="AJ44"/>
      <c r="AK44"/>
      <c r="AL44"/>
      <c r="AM44"/>
      <c r="AN44"/>
      <c r="AO44"/>
      <c r="AP44"/>
      <c r="AQ44"/>
      <c r="AR44"/>
    </row>
    <row r="45" spans="1:44" s="35" customFormat="1">
      <c r="A45" s="233"/>
      <c r="B45" s="242" t="s">
        <v>164</v>
      </c>
      <c r="C45" s="242"/>
      <c r="D45" s="236">
        <f t="shared" ref="D45:Y45" si="22">D23+D39</f>
        <v>4228.674</v>
      </c>
      <c r="E45" s="236">
        <f t="shared" si="22"/>
        <v>4343.3274999999994</v>
      </c>
      <c r="F45" s="236">
        <f t="shared" si="22"/>
        <v>4482.2524999999996</v>
      </c>
      <c r="G45" s="236">
        <f t="shared" si="22"/>
        <v>4647.3224999999993</v>
      </c>
      <c r="H45" s="236">
        <f>H23+H39</f>
        <v>4797.4684999999999</v>
      </c>
      <c r="I45" s="236">
        <f t="shared" si="22"/>
        <v>4831.3185000000003</v>
      </c>
      <c r="J45" s="236">
        <f t="shared" si="22"/>
        <v>5000</v>
      </c>
      <c r="K45" s="236">
        <f t="shared" si="22"/>
        <v>5000</v>
      </c>
      <c r="L45" s="236">
        <f t="shared" si="22"/>
        <v>5000</v>
      </c>
      <c r="M45" s="236">
        <f t="shared" si="22"/>
        <v>5000</v>
      </c>
      <c r="N45" s="236">
        <f t="shared" si="22"/>
        <v>5000</v>
      </c>
      <c r="O45" s="236">
        <f t="shared" si="22"/>
        <v>5000.0000000000009</v>
      </c>
      <c r="P45" s="236">
        <f t="shared" si="22"/>
        <v>5000</v>
      </c>
      <c r="Q45" s="236">
        <f t="shared" si="22"/>
        <v>5000</v>
      </c>
      <c r="R45" s="236">
        <f t="shared" si="22"/>
        <v>5000</v>
      </c>
      <c r="S45" s="236">
        <f t="shared" si="22"/>
        <v>5000</v>
      </c>
      <c r="T45" s="236">
        <f t="shared" si="22"/>
        <v>5000</v>
      </c>
      <c r="U45" s="236">
        <f t="shared" si="22"/>
        <v>5000</v>
      </c>
      <c r="V45" s="236">
        <f t="shared" si="22"/>
        <v>5000</v>
      </c>
      <c r="W45" s="236">
        <f t="shared" si="22"/>
        <v>5000</v>
      </c>
      <c r="X45" s="236">
        <f t="shared" si="22"/>
        <v>5000</v>
      </c>
      <c r="Y45" s="236">
        <f t="shared" si="22"/>
        <v>5000</v>
      </c>
      <c r="Z45" s="236">
        <f>Z23+Z39</f>
        <v>5000</v>
      </c>
      <c r="AB45"/>
      <c r="AC45"/>
      <c r="AD45"/>
      <c r="AE45"/>
      <c r="AF45"/>
      <c r="AG45"/>
      <c r="AH45"/>
      <c r="AI45"/>
      <c r="AJ45"/>
      <c r="AK45"/>
      <c r="AL45"/>
      <c r="AM45"/>
      <c r="AN45"/>
      <c r="AO45"/>
      <c r="AP45"/>
      <c r="AQ45"/>
      <c r="AR45"/>
    </row>
    <row r="46" spans="1:44" customFormat="1">
      <c r="A46" s="259"/>
      <c r="B46" s="256" t="s">
        <v>520</v>
      </c>
      <c r="C46" s="256"/>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row>
    <row r="47" spans="1:44" s="259" customFormat="1">
      <c r="A47" s="250"/>
      <c r="B47" s="243"/>
      <c r="C47" s="243"/>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row>
    <row r="48" spans="1:44" s="37" customFormat="1">
      <c r="A48" s="250"/>
      <c r="B48" s="243"/>
      <c r="C48" s="243"/>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c r="AC48"/>
      <c r="AD48"/>
      <c r="AE48"/>
      <c r="AF48"/>
      <c r="AG48"/>
      <c r="AH48"/>
      <c r="AI48"/>
      <c r="AJ48"/>
      <c r="AK48"/>
      <c r="AL48"/>
      <c r="AM48"/>
      <c r="AN48"/>
      <c r="AO48"/>
      <c r="AP48"/>
      <c r="AQ48"/>
      <c r="AR48"/>
    </row>
    <row r="49" spans="2:28" s="63" customFormat="1">
      <c r="B49" s="63" t="s">
        <v>165</v>
      </c>
    </row>
    <row r="50" spans="2:28" s="16" customFormat="1">
      <c r="B50" s="38"/>
      <c r="C50" s="38"/>
      <c r="D50" s="17"/>
      <c r="E50" s="17"/>
      <c r="F50" s="17"/>
      <c r="G50" s="17"/>
      <c r="H50" s="17"/>
      <c r="I50" s="17"/>
      <c r="J50" s="17"/>
      <c r="K50" s="17"/>
      <c r="L50" s="17"/>
      <c r="M50" s="17"/>
      <c r="N50" s="17"/>
      <c r="O50" s="17"/>
      <c r="P50" s="17"/>
      <c r="Q50" s="17"/>
      <c r="R50" s="17"/>
      <c r="S50" s="17"/>
      <c r="T50" s="17"/>
      <c r="U50" s="17"/>
      <c r="V50" s="17"/>
      <c r="W50" s="17"/>
      <c r="X50" s="17"/>
      <c r="Y50" s="17"/>
      <c r="Z50" s="17"/>
      <c r="AA50" s="17"/>
    </row>
    <row r="51" spans="2:28" s="21" customFormat="1">
      <c r="B51" s="1" t="s">
        <v>181</v>
      </c>
      <c r="C51" s="1"/>
      <c r="D51" s="248">
        <f t="shared" ref="D51:Z51" si="23">D$5</f>
        <v>2018</v>
      </c>
      <c r="E51" s="248">
        <f t="shared" si="23"/>
        <v>2019</v>
      </c>
      <c r="F51" s="248">
        <f t="shared" si="23"/>
        <v>2020</v>
      </c>
      <c r="G51" s="248">
        <f t="shared" si="23"/>
        <v>2021</v>
      </c>
      <c r="H51" s="248">
        <f t="shared" si="23"/>
        <v>2022</v>
      </c>
      <c r="I51" s="248">
        <f t="shared" si="23"/>
        <v>2023</v>
      </c>
      <c r="J51" s="248">
        <f t="shared" si="23"/>
        <v>2024</v>
      </c>
      <c r="K51" s="248">
        <f t="shared" si="23"/>
        <v>2025</v>
      </c>
      <c r="L51" s="248">
        <f t="shared" si="23"/>
        <v>2026</v>
      </c>
      <c r="M51" s="248">
        <f t="shared" si="23"/>
        <v>2027</v>
      </c>
      <c r="N51" s="248">
        <f t="shared" si="23"/>
        <v>2028</v>
      </c>
      <c r="O51" s="248">
        <f t="shared" si="23"/>
        <v>2029</v>
      </c>
      <c r="P51" s="248">
        <f t="shared" si="23"/>
        <v>2030</v>
      </c>
      <c r="Q51" s="248">
        <f t="shared" si="23"/>
        <v>2031</v>
      </c>
      <c r="R51" s="248">
        <f t="shared" si="23"/>
        <v>2032</v>
      </c>
      <c r="S51" s="248">
        <f t="shared" si="23"/>
        <v>2033</v>
      </c>
      <c r="T51" s="248">
        <f t="shared" si="23"/>
        <v>2034</v>
      </c>
      <c r="U51" s="248">
        <f t="shared" si="23"/>
        <v>2035</v>
      </c>
      <c r="V51" s="248">
        <f t="shared" si="23"/>
        <v>2036</v>
      </c>
      <c r="W51" s="248">
        <f t="shared" si="23"/>
        <v>2037</v>
      </c>
      <c r="X51" s="248">
        <f t="shared" si="23"/>
        <v>2038</v>
      </c>
      <c r="Y51" s="248">
        <f t="shared" si="23"/>
        <v>2039</v>
      </c>
      <c r="Z51" s="248">
        <f t="shared" si="23"/>
        <v>2040</v>
      </c>
      <c r="AB51" s="15"/>
    </row>
    <row r="52" spans="2:28" s="35" customFormat="1">
      <c r="B52" s="118" t="s">
        <v>39</v>
      </c>
      <c r="C52" s="118"/>
      <c r="D52" s="36"/>
      <c r="E52" s="36"/>
      <c r="F52" s="36"/>
      <c r="G52" s="36"/>
      <c r="H52" s="36"/>
      <c r="I52" s="36"/>
      <c r="J52" s="36"/>
      <c r="K52" s="36"/>
      <c r="L52" s="36"/>
      <c r="M52" s="36"/>
      <c r="N52" s="36"/>
      <c r="O52" s="36"/>
      <c r="P52" s="36"/>
      <c r="Q52" s="36"/>
      <c r="R52" s="36"/>
      <c r="S52" s="36"/>
      <c r="T52" s="36"/>
      <c r="U52" s="36"/>
      <c r="V52" s="36"/>
      <c r="W52" s="36"/>
      <c r="X52" s="36"/>
      <c r="Y52" s="36"/>
      <c r="Z52" s="36"/>
      <c r="AB52" s="37"/>
    </row>
    <row r="53" spans="2:28" s="7" customFormat="1">
      <c r="B53" s="23" t="s">
        <v>118</v>
      </c>
      <c r="C53" s="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B53" s="10"/>
    </row>
    <row r="54" spans="2:28" s="7" customFormat="1">
      <c r="B54" s="23" t="s">
        <v>119</v>
      </c>
      <c r="C54" s="23"/>
      <c r="D54" s="382">
        <v>40</v>
      </c>
      <c r="E54" s="382">
        <v>40</v>
      </c>
      <c r="F54" s="382">
        <v>40</v>
      </c>
      <c r="G54" s="382">
        <v>40</v>
      </c>
      <c r="H54" s="382">
        <v>40</v>
      </c>
      <c r="I54" s="382">
        <v>40</v>
      </c>
      <c r="J54" s="382">
        <v>40</v>
      </c>
      <c r="K54" s="382">
        <v>40</v>
      </c>
      <c r="L54" s="382"/>
      <c r="M54" s="382"/>
      <c r="N54" s="382"/>
      <c r="O54" s="382"/>
      <c r="P54" s="382"/>
      <c r="Q54" s="382"/>
      <c r="R54" s="382"/>
      <c r="S54" s="382"/>
      <c r="T54" s="382"/>
      <c r="U54" s="382"/>
      <c r="V54" s="382"/>
      <c r="W54" s="382"/>
      <c r="X54" s="382"/>
      <c r="Y54" s="382"/>
      <c r="Z54" s="382"/>
      <c r="AB54" s="10"/>
    </row>
    <row r="55" spans="2:28" s="7" customFormat="1">
      <c r="B55" s="23" t="s">
        <v>120</v>
      </c>
      <c r="C55" s="23"/>
      <c r="D55" s="382">
        <v>7.2</v>
      </c>
      <c r="E55" s="382">
        <v>7.2</v>
      </c>
      <c r="F55" s="382">
        <v>7.2</v>
      </c>
      <c r="G55" s="382">
        <v>7.2</v>
      </c>
      <c r="H55" s="382">
        <v>7.2</v>
      </c>
      <c r="I55" s="382">
        <v>7.2</v>
      </c>
      <c r="J55" s="382">
        <v>7.2</v>
      </c>
      <c r="K55" s="382">
        <v>7.2</v>
      </c>
      <c r="L55" s="382">
        <v>7.2</v>
      </c>
      <c r="M55" s="382">
        <v>7.2</v>
      </c>
      <c r="N55" s="382">
        <v>7.2</v>
      </c>
      <c r="O55" s="382">
        <v>7.2</v>
      </c>
      <c r="P55" s="382">
        <v>7.2</v>
      </c>
      <c r="Q55" s="382">
        <v>7.2</v>
      </c>
      <c r="R55" s="382">
        <v>7.2</v>
      </c>
      <c r="S55" s="382">
        <v>7.2</v>
      </c>
      <c r="T55" s="382">
        <v>7.2</v>
      </c>
      <c r="U55" s="382"/>
      <c r="V55" s="382"/>
      <c r="W55" s="382"/>
      <c r="X55" s="382"/>
      <c r="Y55" s="382"/>
      <c r="Z55" s="382"/>
      <c r="AB55" s="10"/>
    </row>
    <row r="56" spans="2:28" s="7" customFormat="1">
      <c r="B56" s="23" t="s">
        <v>121</v>
      </c>
      <c r="C56" s="23"/>
      <c r="D56" s="382">
        <v>3.6</v>
      </c>
      <c r="E56" s="382">
        <v>3.6</v>
      </c>
      <c r="F56" s="382">
        <v>3.6</v>
      </c>
      <c r="G56" s="382">
        <v>3.6</v>
      </c>
      <c r="H56" s="382">
        <v>3.6</v>
      </c>
      <c r="I56" s="382">
        <v>3.6</v>
      </c>
      <c r="J56" s="382">
        <v>3.6</v>
      </c>
      <c r="K56" s="382">
        <v>3.6</v>
      </c>
      <c r="L56" s="382">
        <v>3.6</v>
      </c>
      <c r="M56" s="382">
        <v>3.6</v>
      </c>
      <c r="N56" s="382">
        <v>3.6</v>
      </c>
      <c r="O56" s="382">
        <v>3.6</v>
      </c>
      <c r="P56" s="382">
        <v>3.6</v>
      </c>
      <c r="Q56" s="382">
        <v>3.6</v>
      </c>
      <c r="R56" s="382">
        <v>3.6</v>
      </c>
      <c r="S56" s="382">
        <v>3.6</v>
      </c>
      <c r="T56" s="382">
        <v>3.6</v>
      </c>
      <c r="U56" s="382">
        <v>3.6</v>
      </c>
      <c r="V56" s="382">
        <v>3.6</v>
      </c>
      <c r="W56" s="382"/>
      <c r="X56" s="382"/>
      <c r="Y56" s="382"/>
      <c r="Z56" s="382"/>
      <c r="AB56" s="10"/>
    </row>
    <row r="57" spans="2:28" s="4" customFormat="1">
      <c r="B57" s="50" t="s">
        <v>124</v>
      </c>
      <c r="C57" s="50"/>
      <c r="D57" s="382"/>
      <c r="E57" s="415"/>
      <c r="F57" s="382"/>
      <c r="G57" s="382"/>
      <c r="H57" s="382"/>
      <c r="I57" s="382"/>
      <c r="J57" s="382"/>
      <c r="K57" s="382"/>
      <c r="L57" s="382">
        <v>100</v>
      </c>
      <c r="M57" s="382">
        <v>100</v>
      </c>
      <c r="N57" s="382">
        <v>100</v>
      </c>
      <c r="O57" s="382">
        <v>100</v>
      </c>
      <c r="P57" s="382">
        <v>100</v>
      </c>
      <c r="Q57" s="382">
        <v>100</v>
      </c>
      <c r="R57" s="382">
        <v>100</v>
      </c>
      <c r="S57" s="382">
        <v>100</v>
      </c>
      <c r="T57" s="382">
        <v>100</v>
      </c>
      <c r="U57" s="382">
        <v>100</v>
      </c>
      <c r="V57" s="382">
        <v>100</v>
      </c>
      <c r="W57" s="382">
        <v>100</v>
      </c>
      <c r="X57" s="382">
        <v>100</v>
      </c>
      <c r="Y57" s="382">
        <v>100</v>
      </c>
      <c r="Z57" s="382">
        <v>100</v>
      </c>
      <c r="AB57" s="5"/>
    </row>
    <row r="58" spans="2:28" s="4" customFormat="1">
      <c r="B58" s="118" t="str">
        <f>"Sum, "&amp;B52</f>
        <v>Sum, Østdanmark (DK2)</v>
      </c>
      <c r="C58" s="118"/>
      <c r="D58" s="36">
        <f t="shared" ref="D58:Z58" si="24">SUM(D53:D57)</f>
        <v>50.800000000000004</v>
      </c>
      <c r="E58" s="36">
        <f t="shared" si="24"/>
        <v>50.800000000000004</v>
      </c>
      <c r="F58" s="36">
        <f t="shared" si="24"/>
        <v>50.800000000000004</v>
      </c>
      <c r="G58" s="36">
        <f t="shared" si="24"/>
        <v>50.800000000000004</v>
      </c>
      <c r="H58" s="36">
        <f t="shared" si="24"/>
        <v>50.800000000000004</v>
      </c>
      <c r="I58" s="36">
        <f t="shared" si="24"/>
        <v>50.800000000000004</v>
      </c>
      <c r="J58" s="36">
        <f t="shared" si="24"/>
        <v>50.800000000000004</v>
      </c>
      <c r="K58" s="36">
        <f t="shared" si="24"/>
        <v>50.800000000000004</v>
      </c>
      <c r="L58" s="36">
        <f t="shared" si="24"/>
        <v>110.8</v>
      </c>
      <c r="M58" s="36">
        <f t="shared" si="24"/>
        <v>110.8</v>
      </c>
      <c r="N58" s="36">
        <f t="shared" si="24"/>
        <v>110.8</v>
      </c>
      <c r="O58" s="36">
        <f t="shared" si="24"/>
        <v>110.8</v>
      </c>
      <c r="P58" s="36">
        <f t="shared" si="24"/>
        <v>110.8</v>
      </c>
      <c r="Q58" s="273">
        <f t="shared" si="24"/>
        <v>110.8</v>
      </c>
      <c r="R58" s="273">
        <f t="shared" si="24"/>
        <v>110.8</v>
      </c>
      <c r="S58" s="273">
        <f t="shared" si="24"/>
        <v>110.8</v>
      </c>
      <c r="T58" s="273">
        <f t="shared" si="24"/>
        <v>110.8</v>
      </c>
      <c r="U58" s="273">
        <f t="shared" si="24"/>
        <v>103.6</v>
      </c>
      <c r="V58" s="273">
        <f t="shared" si="24"/>
        <v>103.6</v>
      </c>
      <c r="W58" s="273">
        <f t="shared" si="24"/>
        <v>100</v>
      </c>
      <c r="X58" s="273">
        <f t="shared" si="24"/>
        <v>100</v>
      </c>
      <c r="Y58" s="273">
        <f t="shared" si="24"/>
        <v>100</v>
      </c>
      <c r="Z58" s="273">
        <f t="shared" si="24"/>
        <v>100</v>
      </c>
      <c r="AB58" s="5"/>
    </row>
    <row r="59" spans="2:28" s="4" customFormat="1">
      <c r="B59" s="50"/>
      <c r="C59" s="50"/>
      <c r="D59" s="9"/>
      <c r="E59" s="129"/>
      <c r="F59" s="9"/>
      <c r="G59" s="9"/>
      <c r="H59" s="9"/>
      <c r="I59" s="9"/>
      <c r="J59" s="9"/>
      <c r="K59" s="9"/>
      <c r="L59" s="9"/>
      <c r="M59" s="9"/>
      <c r="N59" s="9"/>
      <c r="O59" s="9"/>
      <c r="P59" s="9"/>
      <c r="Q59" s="293"/>
      <c r="R59" s="293"/>
      <c r="S59" s="293"/>
      <c r="T59" s="293"/>
      <c r="U59" s="293"/>
      <c r="V59" s="293"/>
      <c r="W59" s="293"/>
      <c r="X59" s="293"/>
      <c r="Y59" s="293"/>
      <c r="Z59" s="293"/>
      <c r="AB59" s="5"/>
    </row>
    <row r="60" spans="2:28" s="35" customFormat="1">
      <c r="B60" s="118" t="s">
        <v>36</v>
      </c>
      <c r="C60" s="118"/>
      <c r="D60" s="36"/>
      <c r="E60" s="36"/>
      <c r="F60" s="36"/>
      <c r="G60" s="36"/>
      <c r="H60" s="36"/>
      <c r="I60" s="36"/>
      <c r="J60" s="36"/>
      <c r="K60" s="36"/>
      <c r="L60" s="36"/>
      <c r="M60" s="36"/>
      <c r="N60" s="36"/>
      <c r="O60" s="36"/>
      <c r="P60" s="36"/>
      <c r="Q60" s="295"/>
      <c r="R60" s="295"/>
      <c r="S60" s="295"/>
      <c r="T60" s="295"/>
      <c r="U60" s="295"/>
      <c r="V60" s="295"/>
      <c r="W60" s="295"/>
      <c r="X60" s="295"/>
      <c r="Y60" s="295"/>
      <c r="Z60" s="295"/>
      <c r="AB60" s="37"/>
    </row>
    <row r="61" spans="2:28" s="7" customFormat="1">
      <c r="B61" s="23" t="s">
        <v>125</v>
      </c>
      <c r="C61" s="23"/>
      <c r="D61" s="382">
        <v>5</v>
      </c>
      <c r="E61" s="382">
        <v>5</v>
      </c>
      <c r="F61" s="382">
        <v>5</v>
      </c>
      <c r="G61" s="382"/>
      <c r="H61" s="382"/>
      <c r="I61" s="382"/>
      <c r="J61" s="382"/>
      <c r="K61" s="382"/>
      <c r="L61" s="382"/>
      <c r="M61" s="382"/>
      <c r="N61" s="382"/>
      <c r="O61" s="382"/>
      <c r="P61" s="382"/>
      <c r="Q61" s="382"/>
      <c r="R61" s="382"/>
      <c r="S61" s="382"/>
      <c r="T61" s="382"/>
      <c r="U61" s="382"/>
      <c r="V61" s="382"/>
      <c r="W61" s="382"/>
      <c r="X61" s="382"/>
      <c r="Y61" s="382"/>
      <c r="Z61" s="382"/>
      <c r="AB61" s="10"/>
    </row>
    <row r="62" spans="2:28" s="7" customFormat="1">
      <c r="B62" s="23" t="s">
        <v>126</v>
      </c>
      <c r="C62" s="23"/>
      <c r="D62" s="382">
        <v>17.199999999999996</v>
      </c>
      <c r="E62" s="382">
        <v>17.199999999999996</v>
      </c>
      <c r="F62" s="382">
        <v>17.199999999999996</v>
      </c>
      <c r="G62" s="382">
        <v>17.199999999999996</v>
      </c>
      <c r="H62" s="382">
        <v>17.199999999999996</v>
      </c>
      <c r="I62" s="382">
        <v>17.199999999999996</v>
      </c>
      <c r="J62" s="382">
        <v>17.199999999999996</v>
      </c>
      <c r="K62" s="382">
        <v>17.199999999999996</v>
      </c>
      <c r="L62" s="382">
        <v>17.199999999999996</v>
      </c>
      <c r="M62" s="382">
        <v>17.199999999999996</v>
      </c>
      <c r="N62" s="382">
        <v>17.199999999999996</v>
      </c>
      <c r="O62" s="382"/>
      <c r="P62" s="382"/>
      <c r="Q62" s="382"/>
      <c r="R62" s="382"/>
      <c r="S62" s="382"/>
      <c r="T62" s="382"/>
      <c r="U62" s="382"/>
      <c r="V62" s="382"/>
      <c r="W62" s="382"/>
      <c r="X62" s="382"/>
      <c r="Y62" s="382"/>
      <c r="Z62" s="382"/>
      <c r="AB62" s="10"/>
    </row>
    <row r="63" spans="2:28" s="7" customFormat="1">
      <c r="B63" s="23" t="s">
        <v>127</v>
      </c>
      <c r="C63" s="23"/>
      <c r="D63" s="382">
        <v>23</v>
      </c>
      <c r="E63" s="382">
        <v>23</v>
      </c>
      <c r="F63" s="382">
        <v>23</v>
      </c>
      <c r="G63" s="382">
        <v>23</v>
      </c>
      <c r="H63" s="382">
        <v>23</v>
      </c>
      <c r="I63" s="382">
        <v>23</v>
      </c>
      <c r="J63" s="382">
        <v>23</v>
      </c>
      <c r="K63" s="382">
        <v>23</v>
      </c>
      <c r="L63" s="382">
        <v>23</v>
      </c>
      <c r="M63" s="382">
        <v>23</v>
      </c>
      <c r="N63" s="382">
        <v>23</v>
      </c>
      <c r="O63" s="382"/>
      <c r="P63" s="382"/>
      <c r="Q63" s="382"/>
      <c r="R63" s="382"/>
      <c r="S63" s="382"/>
      <c r="T63" s="382"/>
      <c r="U63" s="382"/>
      <c r="V63" s="382"/>
      <c r="W63" s="382"/>
      <c r="X63" s="382"/>
      <c r="Y63" s="382"/>
      <c r="Z63" s="382"/>
      <c r="AB63" s="10"/>
    </row>
    <row r="64" spans="2:28" s="7" customFormat="1">
      <c r="B64" s="23" t="s">
        <v>128</v>
      </c>
      <c r="C64" s="23"/>
      <c r="D64" s="382">
        <v>7.6</v>
      </c>
      <c r="E64" s="382">
        <v>7.6</v>
      </c>
      <c r="F64" s="382">
        <v>7.6</v>
      </c>
      <c r="G64" s="382">
        <v>7.6</v>
      </c>
      <c r="H64" s="382">
        <v>7.6</v>
      </c>
      <c r="I64" s="382">
        <v>7.6</v>
      </c>
      <c r="J64" s="382">
        <v>7.6</v>
      </c>
      <c r="K64" s="382">
        <v>7.6</v>
      </c>
      <c r="L64" s="382">
        <v>7.6</v>
      </c>
      <c r="M64" s="382">
        <v>7.6</v>
      </c>
      <c r="N64" s="382">
        <v>7.6</v>
      </c>
      <c r="O64" s="382"/>
      <c r="P64" s="382"/>
      <c r="Q64" s="382"/>
      <c r="R64" s="382"/>
      <c r="S64" s="382"/>
      <c r="T64" s="382"/>
      <c r="U64" s="382"/>
      <c r="V64" s="382"/>
      <c r="W64" s="382"/>
      <c r="X64" s="382"/>
      <c r="Y64" s="382"/>
      <c r="Z64" s="382"/>
      <c r="AB64" s="10"/>
    </row>
    <row r="65" spans="2:28" s="7" customFormat="1">
      <c r="B65" s="23" t="s">
        <v>129</v>
      </c>
      <c r="C65" s="23"/>
      <c r="D65" s="382">
        <v>21</v>
      </c>
      <c r="E65" s="382">
        <v>21</v>
      </c>
      <c r="F65" s="382">
        <v>21</v>
      </c>
      <c r="G65" s="382">
        <v>21</v>
      </c>
      <c r="H65" s="382">
        <v>21</v>
      </c>
      <c r="I65" s="382">
        <v>21</v>
      </c>
      <c r="J65" s="382">
        <v>21</v>
      </c>
      <c r="K65" s="382">
        <v>21</v>
      </c>
      <c r="L65" s="382">
        <v>21</v>
      </c>
      <c r="M65" s="382">
        <v>21</v>
      </c>
      <c r="N65" s="382">
        <v>21</v>
      </c>
      <c r="O65" s="382">
        <v>21</v>
      </c>
      <c r="P65" s="382">
        <v>21</v>
      </c>
      <c r="Q65" s="382">
        <v>21</v>
      </c>
      <c r="R65" s="382">
        <v>21</v>
      </c>
      <c r="S65" s="382">
        <v>21</v>
      </c>
      <c r="T65" s="382">
        <v>21</v>
      </c>
      <c r="U65" s="382"/>
      <c r="V65" s="382"/>
      <c r="W65" s="382"/>
      <c r="X65" s="382"/>
      <c r="Y65" s="382"/>
      <c r="Z65" s="382"/>
      <c r="AB65" s="10"/>
    </row>
    <row r="66" spans="2:28" s="7" customFormat="1">
      <c r="B66" s="50" t="s">
        <v>122</v>
      </c>
      <c r="C66" s="50"/>
      <c r="D66" s="382"/>
      <c r="E66" s="382"/>
      <c r="F66" s="415"/>
      <c r="G66" s="382">
        <v>350</v>
      </c>
      <c r="H66" s="382">
        <v>350</v>
      </c>
      <c r="I66" s="382">
        <v>350</v>
      </c>
      <c r="J66" s="382">
        <v>350</v>
      </c>
      <c r="K66" s="382">
        <v>350</v>
      </c>
      <c r="L66" s="382">
        <v>350</v>
      </c>
      <c r="M66" s="382">
        <v>350</v>
      </c>
      <c r="N66" s="382">
        <v>350</v>
      </c>
      <c r="O66" s="382">
        <v>350</v>
      </c>
      <c r="P66" s="382">
        <v>350</v>
      </c>
      <c r="Q66" s="382">
        <v>350</v>
      </c>
      <c r="R66" s="382">
        <v>350</v>
      </c>
      <c r="S66" s="382">
        <v>350</v>
      </c>
      <c r="T66" s="382">
        <v>350</v>
      </c>
      <c r="U66" s="382">
        <v>350</v>
      </c>
      <c r="V66" s="382">
        <v>350</v>
      </c>
      <c r="W66" s="382">
        <v>350</v>
      </c>
      <c r="X66" s="382">
        <v>350</v>
      </c>
      <c r="Y66" s="382">
        <v>350</v>
      </c>
      <c r="Z66" s="382">
        <v>350</v>
      </c>
      <c r="AB66" s="10"/>
    </row>
    <row r="67" spans="2:28" s="7" customFormat="1">
      <c r="B67" s="50" t="s">
        <v>123</v>
      </c>
      <c r="C67" s="50"/>
      <c r="D67" s="382">
        <v>28</v>
      </c>
      <c r="E67" s="382">
        <v>28</v>
      </c>
      <c r="F67" s="415">
        <v>28</v>
      </c>
      <c r="G67" s="382">
        <v>28</v>
      </c>
      <c r="H67" s="382">
        <v>28</v>
      </c>
      <c r="I67" s="382">
        <v>28</v>
      </c>
      <c r="J67" s="382">
        <v>28</v>
      </c>
      <c r="K67" s="382">
        <v>28</v>
      </c>
      <c r="L67" s="382">
        <v>28</v>
      </c>
      <c r="M67" s="382">
        <v>28</v>
      </c>
      <c r="N67" s="382">
        <v>28</v>
      </c>
      <c r="O67" s="382">
        <v>28</v>
      </c>
      <c r="P67" s="382">
        <v>28</v>
      </c>
      <c r="Q67" s="382">
        <v>28</v>
      </c>
      <c r="R67" s="382">
        <v>28</v>
      </c>
      <c r="S67" s="382">
        <v>28</v>
      </c>
      <c r="T67" s="382">
        <v>28</v>
      </c>
      <c r="U67" s="382">
        <v>28</v>
      </c>
      <c r="V67" s="382">
        <v>28</v>
      </c>
      <c r="W67" s="382">
        <v>28</v>
      </c>
      <c r="X67" s="382">
        <v>28</v>
      </c>
      <c r="Y67" s="382">
        <v>28</v>
      </c>
      <c r="Z67" s="382">
        <v>28</v>
      </c>
      <c r="AB67" s="10"/>
    </row>
    <row r="68" spans="2:28" s="4" customFormat="1">
      <c r="B68" s="50" t="s">
        <v>124</v>
      </c>
      <c r="C68" s="50"/>
      <c r="D68" s="382"/>
      <c r="E68" s="382"/>
      <c r="F68" s="382"/>
      <c r="G68" s="382"/>
      <c r="H68" s="382"/>
      <c r="I68" s="382"/>
      <c r="J68" s="382"/>
      <c r="K68" s="382"/>
      <c r="L68" s="382">
        <v>50</v>
      </c>
      <c r="M68" s="382">
        <v>50</v>
      </c>
      <c r="N68" s="382">
        <v>50</v>
      </c>
      <c r="O68" s="382">
        <v>50</v>
      </c>
      <c r="P68" s="382">
        <v>50</v>
      </c>
      <c r="Q68" s="382">
        <v>50</v>
      </c>
      <c r="R68" s="382">
        <v>50</v>
      </c>
      <c r="S68" s="382">
        <v>50</v>
      </c>
      <c r="T68" s="382">
        <v>50</v>
      </c>
      <c r="U68" s="382">
        <v>50</v>
      </c>
      <c r="V68" s="382">
        <v>50</v>
      </c>
      <c r="W68" s="382">
        <v>50</v>
      </c>
      <c r="X68" s="382">
        <v>50</v>
      </c>
      <c r="Y68" s="382">
        <v>50</v>
      </c>
      <c r="Z68" s="382">
        <v>50</v>
      </c>
      <c r="AB68" s="5"/>
    </row>
    <row r="69" spans="2:28" s="4" customFormat="1">
      <c r="B69" s="118" t="str">
        <f>"Sum, "&amp;B60</f>
        <v>Sum, Vestdanmark (DK1)</v>
      </c>
      <c r="C69" s="118"/>
      <c r="D69" s="254">
        <f t="shared" ref="D69:Z69" si="25">SUM(D61:D68)</f>
        <v>101.8</v>
      </c>
      <c r="E69" s="254">
        <f t="shared" si="25"/>
        <v>101.8</v>
      </c>
      <c r="F69" s="254">
        <f t="shared" si="25"/>
        <v>101.8</v>
      </c>
      <c r="G69" s="254">
        <f t="shared" si="25"/>
        <v>446.8</v>
      </c>
      <c r="H69" s="254">
        <f t="shared" si="25"/>
        <v>446.8</v>
      </c>
      <c r="I69" s="254">
        <f t="shared" si="25"/>
        <v>446.8</v>
      </c>
      <c r="J69" s="254">
        <f t="shared" si="25"/>
        <v>446.8</v>
      </c>
      <c r="K69" s="254">
        <f t="shared" si="25"/>
        <v>446.8</v>
      </c>
      <c r="L69" s="254">
        <f t="shared" si="25"/>
        <v>496.8</v>
      </c>
      <c r="M69" s="254">
        <f t="shared" si="25"/>
        <v>496.8</v>
      </c>
      <c r="N69" s="254">
        <f t="shared" si="25"/>
        <v>496.8</v>
      </c>
      <c r="O69" s="254">
        <f t="shared" si="25"/>
        <v>449</v>
      </c>
      <c r="P69" s="254">
        <f t="shared" si="25"/>
        <v>449</v>
      </c>
      <c r="Q69" s="273">
        <f>SUM(Q61:Q68)</f>
        <v>449</v>
      </c>
      <c r="R69" s="273">
        <f t="shared" si="25"/>
        <v>449</v>
      </c>
      <c r="S69" s="273">
        <f t="shared" si="25"/>
        <v>449</v>
      </c>
      <c r="T69" s="273">
        <f t="shared" si="25"/>
        <v>449</v>
      </c>
      <c r="U69" s="273">
        <f t="shared" si="25"/>
        <v>428</v>
      </c>
      <c r="V69" s="273">
        <f t="shared" si="25"/>
        <v>428</v>
      </c>
      <c r="W69" s="273">
        <f t="shared" si="25"/>
        <v>428</v>
      </c>
      <c r="X69" s="273">
        <f t="shared" si="25"/>
        <v>428</v>
      </c>
      <c r="Y69" s="273">
        <f t="shared" si="25"/>
        <v>428</v>
      </c>
      <c r="Z69" s="273">
        <f t="shared" si="25"/>
        <v>428</v>
      </c>
      <c r="AB69" s="5"/>
    </row>
    <row r="70" spans="2:28" s="4" customFormat="1">
      <c r="B70" s="50"/>
      <c r="C70" s="50"/>
      <c r="D70" s="9"/>
      <c r="E70" s="9"/>
      <c r="F70" s="9"/>
      <c r="G70" s="119"/>
      <c r="H70" s="9"/>
      <c r="I70" s="9"/>
      <c r="J70" s="9"/>
      <c r="K70" s="9"/>
      <c r="L70" s="9"/>
      <c r="M70" s="9"/>
      <c r="N70" s="9"/>
      <c r="O70" s="9"/>
      <c r="P70" s="9"/>
      <c r="Q70" s="293"/>
      <c r="R70" s="293"/>
      <c r="S70" s="293"/>
      <c r="T70" s="293"/>
      <c r="U70" s="293"/>
      <c r="V70" s="293"/>
      <c r="W70" s="293"/>
      <c r="X70" s="293"/>
      <c r="Y70" s="293"/>
      <c r="Z70" s="293"/>
      <c r="AB70" s="5"/>
    </row>
    <row r="71" spans="2:28" s="35" customFormat="1">
      <c r="B71" s="121" t="s">
        <v>164</v>
      </c>
      <c r="C71" s="121"/>
      <c r="D71" s="122">
        <f t="shared" ref="D71:Z71" si="26">D58+D69</f>
        <v>152.6</v>
      </c>
      <c r="E71" s="122">
        <f t="shared" si="26"/>
        <v>152.6</v>
      </c>
      <c r="F71" s="122">
        <f t="shared" si="26"/>
        <v>152.6</v>
      </c>
      <c r="G71" s="122">
        <f t="shared" si="26"/>
        <v>497.6</v>
      </c>
      <c r="H71" s="122">
        <f t="shared" si="26"/>
        <v>497.6</v>
      </c>
      <c r="I71" s="122">
        <f t="shared" si="26"/>
        <v>497.6</v>
      </c>
      <c r="J71" s="122">
        <f t="shared" si="26"/>
        <v>497.6</v>
      </c>
      <c r="K71" s="122">
        <f t="shared" si="26"/>
        <v>497.6</v>
      </c>
      <c r="L71" s="122">
        <f t="shared" si="26"/>
        <v>607.6</v>
      </c>
      <c r="M71" s="122">
        <f t="shared" si="26"/>
        <v>607.6</v>
      </c>
      <c r="N71" s="122">
        <f t="shared" si="26"/>
        <v>607.6</v>
      </c>
      <c r="O71" s="122">
        <f t="shared" si="26"/>
        <v>559.79999999999995</v>
      </c>
      <c r="P71" s="122">
        <f t="shared" si="26"/>
        <v>559.79999999999995</v>
      </c>
      <c r="Q71" s="236">
        <f t="shared" si="26"/>
        <v>559.79999999999995</v>
      </c>
      <c r="R71" s="236">
        <f t="shared" si="26"/>
        <v>559.79999999999995</v>
      </c>
      <c r="S71" s="236">
        <f t="shared" si="26"/>
        <v>559.79999999999995</v>
      </c>
      <c r="T71" s="236">
        <f t="shared" si="26"/>
        <v>559.79999999999995</v>
      </c>
      <c r="U71" s="236">
        <f t="shared" si="26"/>
        <v>531.6</v>
      </c>
      <c r="V71" s="236">
        <f t="shared" si="26"/>
        <v>531.6</v>
      </c>
      <c r="W71" s="236">
        <f t="shared" si="26"/>
        <v>528</v>
      </c>
      <c r="X71" s="236">
        <f t="shared" si="26"/>
        <v>528</v>
      </c>
      <c r="Y71" s="236">
        <f t="shared" si="26"/>
        <v>528</v>
      </c>
      <c r="Z71" s="236">
        <f t="shared" si="26"/>
        <v>528</v>
      </c>
      <c r="AB71" s="37"/>
    </row>
    <row r="72" spans="2:28" s="16" customFormat="1">
      <c r="B72" s="256" t="s">
        <v>166</v>
      </c>
      <c r="C72" s="51"/>
      <c r="D72" s="17"/>
      <c r="E72" s="17"/>
      <c r="F72" s="17"/>
      <c r="G72" s="17"/>
      <c r="H72" s="17"/>
      <c r="I72" s="17"/>
      <c r="J72" s="17"/>
      <c r="K72" s="17"/>
      <c r="L72" s="17"/>
      <c r="M72" s="17"/>
      <c r="N72" s="17"/>
      <c r="O72" s="17"/>
      <c r="P72" s="17"/>
      <c r="Q72" s="17"/>
      <c r="R72" s="17"/>
      <c r="S72" s="17"/>
      <c r="T72" s="17"/>
      <c r="U72" s="17"/>
      <c r="V72" s="17"/>
      <c r="W72" s="17"/>
      <c r="X72" s="17"/>
      <c r="Y72" s="17"/>
      <c r="Z72" s="17"/>
      <c r="AA72" s="17"/>
    </row>
    <row r="73" spans="2:28" s="37" customFormat="1">
      <c r="D73" s="39"/>
      <c r="E73" s="39"/>
      <c r="F73" s="39"/>
      <c r="G73" s="39"/>
      <c r="H73" s="36"/>
      <c r="I73" s="36"/>
      <c r="J73" s="36"/>
      <c r="K73" s="36"/>
      <c r="L73" s="36"/>
      <c r="M73" s="36"/>
      <c r="N73" s="36"/>
      <c r="O73" s="36"/>
      <c r="P73" s="36"/>
      <c r="Q73" s="36"/>
      <c r="R73" s="36"/>
      <c r="S73" s="36"/>
      <c r="T73" s="36"/>
      <c r="U73" s="36"/>
      <c r="V73" s="36"/>
      <c r="W73" s="36"/>
      <c r="X73" s="36"/>
      <c r="Y73" s="36"/>
      <c r="Z73" s="36"/>
      <c r="AA73" s="36"/>
    </row>
    <row r="74" spans="2:28" s="37" customFormat="1">
      <c r="D74" s="39"/>
      <c r="E74" s="39"/>
      <c r="F74" s="39"/>
      <c r="G74" s="39"/>
      <c r="H74" s="36"/>
      <c r="I74" s="36"/>
      <c r="J74" s="36"/>
      <c r="K74" s="36"/>
      <c r="L74" s="36"/>
      <c r="M74" s="36"/>
      <c r="N74" s="36"/>
      <c r="O74" s="36"/>
      <c r="P74" s="36"/>
      <c r="Q74" s="36"/>
      <c r="R74" s="36"/>
      <c r="S74" s="36"/>
      <c r="T74" s="36"/>
      <c r="U74" s="36"/>
      <c r="V74" s="36"/>
      <c r="W74" s="36"/>
      <c r="X74" s="36"/>
      <c r="Y74" s="36"/>
      <c r="Z74" s="36"/>
      <c r="AA74" s="36"/>
    </row>
    <row r="75" spans="2:28" s="63" customFormat="1">
      <c r="B75" s="63" t="s">
        <v>167</v>
      </c>
    </row>
    <row r="76" spans="2:28" s="16" customFormat="1">
      <c r="B76" s="38"/>
      <c r="C76" s="38"/>
      <c r="D76" s="40"/>
      <c r="E76" s="40"/>
      <c r="F76" s="40"/>
      <c r="G76" s="40"/>
      <c r="H76" s="40"/>
      <c r="I76" s="40"/>
      <c r="J76" s="40"/>
      <c r="K76" s="40"/>
      <c r="L76" s="17"/>
      <c r="M76" s="17"/>
      <c r="N76" s="17"/>
      <c r="O76" s="17"/>
      <c r="P76" s="17"/>
      <c r="Q76" s="17"/>
      <c r="R76" s="17"/>
      <c r="S76" s="17"/>
      <c r="T76" s="17"/>
      <c r="U76" s="17"/>
      <c r="V76" s="17"/>
      <c r="W76" s="17"/>
      <c r="X76" s="17"/>
      <c r="Y76" s="17"/>
      <c r="Z76" s="17"/>
      <c r="AA76" s="17"/>
    </row>
    <row r="77" spans="2:28" s="21" customFormat="1">
      <c r="B77" s="1" t="s">
        <v>182</v>
      </c>
      <c r="C77" s="1" t="s">
        <v>159</v>
      </c>
      <c r="D77" s="248">
        <f t="shared" ref="D77:Z77" si="27">D$5</f>
        <v>2018</v>
      </c>
      <c r="E77" s="248">
        <f t="shared" si="27"/>
        <v>2019</v>
      </c>
      <c r="F77" s="248">
        <f t="shared" si="27"/>
        <v>2020</v>
      </c>
      <c r="G77" s="248">
        <f t="shared" si="27"/>
        <v>2021</v>
      </c>
      <c r="H77" s="248">
        <f t="shared" si="27"/>
        <v>2022</v>
      </c>
      <c r="I77" s="248">
        <f t="shared" si="27"/>
        <v>2023</v>
      </c>
      <c r="J77" s="248">
        <f t="shared" si="27"/>
        <v>2024</v>
      </c>
      <c r="K77" s="248">
        <f t="shared" si="27"/>
        <v>2025</v>
      </c>
      <c r="L77" s="248">
        <f t="shared" si="27"/>
        <v>2026</v>
      </c>
      <c r="M77" s="248">
        <f t="shared" si="27"/>
        <v>2027</v>
      </c>
      <c r="N77" s="248">
        <f t="shared" si="27"/>
        <v>2028</v>
      </c>
      <c r="O77" s="248">
        <f t="shared" si="27"/>
        <v>2029</v>
      </c>
      <c r="P77" s="248">
        <f t="shared" si="27"/>
        <v>2030</v>
      </c>
      <c r="Q77" s="248">
        <f t="shared" si="27"/>
        <v>2031</v>
      </c>
      <c r="R77" s="248">
        <f t="shared" si="27"/>
        <v>2032</v>
      </c>
      <c r="S77" s="248">
        <f t="shared" si="27"/>
        <v>2033</v>
      </c>
      <c r="T77" s="248">
        <f t="shared" si="27"/>
        <v>2034</v>
      </c>
      <c r="U77" s="248">
        <f t="shared" si="27"/>
        <v>2035</v>
      </c>
      <c r="V77" s="248">
        <f t="shared" si="27"/>
        <v>2036</v>
      </c>
      <c r="W77" s="248">
        <f t="shared" si="27"/>
        <v>2037</v>
      </c>
      <c r="X77" s="248">
        <f t="shared" si="27"/>
        <v>2038</v>
      </c>
      <c r="Y77" s="248">
        <f t="shared" si="27"/>
        <v>2039</v>
      </c>
      <c r="Z77" s="248">
        <f t="shared" si="27"/>
        <v>2040</v>
      </c>
      <c r="AB77" s="15"/>
    </row>
    <row r="78" spans="2:28" s="7" customFormat="1">
      <c r="B78" s="347" t="s">
        <v>130</v>
      </c>
      <c r="C78" s="347" t="s">
        <v>168</v>
      </c>
      <c r="D78" s="382">
        <v>160</v>
      </c>
      <c r="E78" s="382">
        <v>160</v>
      </c>
      <c r="F78" s="382">
        <v>160</v>
      </c>
      <c r="G78" s="382">
        <v>160</v>
      </c>
      <c r="H78" s="382">
        <v>160</v>
      </c>
      <c r="I78" s="382">
        <v>160</v>
      </c>
      <c r="J78" s="382">
        <v>160</v>
      </c>
      <c r="K78" s="382">
        <v>160</v>
      </c>
      <c r="L78" s="382">
        <v>160</v>
      </c>
      <c r="M78" s="382">
        <v>160</v>
      </c>
      <c r="N78" s="382"/>
      <c r="O78" s="382"/>
      <c r="P78" s="382"/>
      <c r="Q78" s="382"/>
      <c r="R78" s="382"/>
      <c r="S78" s="382"/>
      <c r="T78" s="382"/>
      <c r="U78" s="382"/>
      <c r="V78" s="382"/>
      <c r="W78" s="382"/>
      <c r="X78" s="382"/>
      <c r="Y78" s="382"/>
      <c r="Z78" s="382"/>
      <c r="AB78" s="10"/>
    </row>
    <row r="79" spans="2:28" s="7" customFormat="1">
      <c r="B79" s="347" t="s">
        <v>131</v>
      </c>
      <c r="C79" s="347" t="s">
        <v>169</v>
      </c>
      <c r="D79" s="382">
        <v>165.6</v>
      </c>
      <c r="E79" s="382">
        <v>165.6</v>
      </c>
      <c r="F79" s="382">
        <v>165.6</v>
      </c>
      <c r="G79" s="382">
        <v>165.6</v>
      </c>
      <c r="H79" s="382">
        <v>165.6</v>
      </c>
      <c r="I79" s="382">
        <v>165.6</v>
      </c>
      <c r="J79" s="382">
        <v>165.6</v>
      </c>
      <c r="K79" s="382">
        <v>165.6</v>
      </c>
      <c r="L79" s="382">
        <v>165.6</v>
      </c>
      <c r="M79" s="382">
        <v>165.6</v>
      </c>
      <c r="N79" s="382">
        <v>165.6</v>
      </c>
      <c r="O79" s="382"/>
      <c r="P79" s="382"/>
      <c r="Q79" s="382"/>
      <c r="R79" s="382"/>
      <c r="S79" s="382"/>
      <c r="T79" s="382"/>
      <c r="U79" s="382"/>
      <c r="V79" s="382"/>
      <c r="W79" s="382"/>
      <c r="X79" s="382"/>
      <c r="Y79" s="382"/>
      <c r="Z79" s="382"/>
      <c r="AB79" s="10"/>
    </row>
    <row r="80" spans="2:28" s="7" customFormat="1">
      <c r="B80" s="347" t="s">
        <v>132</v>
      </c>
      <c r="C80" s="347" t="s">
        <v>168</v>
      </c>
      <c r="D80" s="382">
        <v>209.3</v>
      </c>
      <c r="E80" s="382">
        <v>209.3</v>
      </c>
      <c r="F80" s="382">
        <v>209.3</v>
      </c>
      <c r="G80" s="382">
        <v>209.3</v>
      </c>
      <c r="H80" s="382">
        <v>209.3</v>
      </c>
      <c r="I80" s="382">
        <v>209.3</v>
      </c>
      <c r="J80" s="382">
        <v>209.3</v>
      </c>
      <c r="K80" s="382">
        <v>209.3</v>
      </c>
      <c r="L80" s="382">
        <v>209.3</v>
      </c>
      <c r="M80" s="382">
        <v>209.3</v>
      </c>
      <c r="N80" s="382">
        <v>209.3</v>
      </c>
      <c r="O80" s="382">
        <v>209.3</v>
      </c>
      <c r="P80" s="382">
        <v>209.3</v>
      </c>
      <c r="Q80" s="382">
        <v>209.3</v>
      </c>
      <c r="R80" s="382">
        <v>209.3</v>
      </c>
      <c r="S80" s="382">
        <v>209.3</v>
      </c>
      <c r="T80" s="382">
        <v>209.3</v>
      </c>
      <c r="U80" s="382"/>
      <c r="V80" s="382"/>
      <c r="W80" s="382"/>
      <c r="X80" s="382"/>
      <c r="Y80" s="382"/>
      <c r="Z80" s="382"/>
      <c r="AB80" s="10"/>
    </row>
    <row r="81" spans="1:28" s="7" customFormat="1">
      <c r="B81" s="347" t="s">
        <v>133</v>
      </c>
      <c r="C81" s="347" t="s">
        <v>169</v>
      </c>
      <c r="D81" s="382">
        <v>207</v>
      </c>
      <c r="E81" s="382">
        <v>207</v>
      </c>
      <c r="F81" s="382">
        <v>207</v>
      </c>
      <c r="G81" s="382">
        <v>207</v>
      </c>
      <c r="H81" s="382">
        <v>207</v>
      </c>
      <c r="I81" s="382">
        <v>207</v>
      </c>
      <c r="J81" s="382">
        <v>207</v>
      </c>
      <c r="K81" s="382">
        <v>207</v>
      </c>
      <c r="L81" s="382">
        <v>207</v>
      </c>
      <c r="M81" s="382">
        <v>207</v>
      </c>
      <c r="N81" s="382">
        <v>207</v>
      </c>
      <c r="O81" s="382">
        <v>207</v>
      </c>
      <c r="P81" s="382">
        <v>207</v>
      </c>
      <c r="Q81" s="382">
        <v>207</v>
      </c>
      <c r="R81" s="382">
        <v>207</v>
      </c>
      <c r="S81" s="382">
        <v>207</v>
      </c>
      <c r="T81" s="382">
        <v>207</v>
      </c>
      <c r="U81" s="382">
        <v>207</v>
      </c>
      <c r="V81" s="382"/>
      <c r="W81" s="382"/>
      <c r="X81" s="382"/>
      <c r="Y81" s="382"/>
      <c r="Z81" s="382"/>
      <c r="AB81" s="10"/>
    </row>
    <row r="82" spans="1:28" s="7" customFormat="1">
      <c r="B82" s="347" t="s">
        <v>134</v>
      </c>
      <c r="C82" s="347" t="s">
        <v>168</v>
      </c>
      <c r="D82" s="382">
        <v>399.6</v>
      </c>
      <c r="E82" s="382">
        <v>399.6</v>
      </c>
      <c r="F82" s="382">
        <v>399.6</v>
      </c>
      <c r="G82" s="382">
        <v>399.6</v>
      </c>
      <c r="H82" s="382">
        <v>399.6</v>
      </c>
      <c r="I82" s="382">
        <v>399.6</v>
      </c>
      <c r="J82" s="382">
        <v>399.6</v>
      </c>
      <c r="K82" s="382">
        <v>399.6</v>
      </c>
      <c r="L82" s="382">
        <v>399.6</v>
      </c>
      <c r="M82" s="382">
        <v>399.6</v>
      </c>
      <c r="N82" s="382">
        <v>399.6</v>
      </c>
      <c r="O82" s="382">
        <v>399.6</v>
      </c>
      <c r="P82" s="382">
        <v>399.6</v>
      </c>
      <c r="Q82" s="382">
        <v>400</v>
      </c>
      <c r="R82" s="382">
        <v>400</v>
      </c>
      <c r="S82" s="382">
        <v>400</v>
      </c>
      <c r="T82" s="382">
        <v>400</v>
      </c>
      <c r="U82" s="382">
        <v>400</v>
      </c>
      <c r="V82" s="382">
        <v>400</v>
      </c>
      <c r="W82" s="382">
        <v>400</v>
      </c>
      <c r="X82" s="382">
        <v>400</v>
      </c>
      <c r="Y82" s="382"/>
      <c r="Z82" s="382"/>
      <c r="AB82" s="10"/>
    </row>
    <row r="83" spans="1:28" s="7" customFormat="1">
      <c r="B83" s="347" t="s">
        <v>135</v>
      </c>
      <c r="C83" s="347" t="s">
        <v>168</v>
      </c>
      <c r="D83" s="415"/>
      <c r="E83" s="415">
        <v>406.7</v>
      </c>
      <c r="F83" s="415">
        <v>406.7</v>
      </c>
      <c r="G83" s="382">
        <v>406.7</v>
      </c>
      <c r="H83" s="382">
        <v>406.7</v>
      </c>
      <c r="I83" s="382">
        <v>406.7</v>
      </c>
      <c r="J83" s="382">
        <v>406.7</v>
      </c>
      <c r="K83" s="382">
        <v>406.7</v>
      </c>
      <c r="L83" s="382">
        <v>406.7</v>
      </c>
      <c r="M83" s="382">
        <v>406.7</v>
      </c>
      <c r="N83" s="382">
        <v>406.7</v>
      </c>
      <c r="O83" s="382">
        <v>406.7</v>
      </c>
      <c r="P83" s="382">
        <v>406.7</v>
      </c>
      <c r="Q83" s="382">
        <v>406.7</v>
      </c>
      <c r="R83" s="382">
        <v>406.7</v>
      </c>
      <c r="S83" s="382">
        <v>406.7</v>
      </c>
      <c r="T83" s="382">
        <v>406.7</v>
      </c>
      <c r="U83" s="382">
        <v>406.7</v>
      </c>
      <c r="V83" s="382">
        <v>406.7</v>
      </c>
      <c r="W83" s="382">
        <v>406.7</v>
      </c>
      <c r="X83" s="382">
        <v>406.7</v>
      </c>
      <c r="Y83" s="382">
        <v>406.7</v>
      </c>
      <c r="Z83" s="382">
        <v>406.7</v>
      </c>
      <c r="AB83" s="10"/>
    </row>
    <row r="84" spans="1:28" s="7" customFormat="1">
      <c r="B84" s="349" t="s">
        <v>170</v>
      </c>
      <c r="C84" s="349" t="s">
        <v>169</v>
      </c>
      <c r="D84" s="382"/>
      <c r="E84" s="382"/>
      <c r="F84" s="415"/>
      <c r="G84" s="415">
        <v>200</v>
      </c>
      <c r="H84" s="415">
        <v>600</v>
      </c>
      <c r="I84" s="382">
        <v>600</v>
      </c>
      <c r="J84" s="382">
        <v>600</v>
      </c>
      <c r="K84" s="382">
        <v>600</v>
      </c>
      <c r="L84" s="382">
        <v>600</v>
      </c>
      <c r="M84" s="382">
        <v>600</v>
      </c>
      <c r="N84" s="382">
        <v>600</v>
      </c>
      <c r="O84" s="382">
        <v>600</v>
      </c>
      <c r="P84" s="382">
        <v>600</v>
      </c>
      <c r="Q84" s="382">
        <v>600</v>
      </c>
      <c r="R84" s="382">
        <v>600</v>
      </c>
      <c r="S84" s="382">
        <v>600</v>
      </c>
      <c r="T84" s="382">
        <v>600</v>
      </c>
      <c r="U84" s="382">
        <v>600</v>
      </c>
      <c r="V84" s="382">
        <v>600</v>
      </c>
      <c r="W84" s="382">
        <v>600</v>
      </c>
      <c r="X84" s="382">
        <v>600</v>
      </c>
      <c r="Y84" s="382">
        <v>600</v>
      </c>
      <c r="Z84" s="382">
        <v>600</v>
      </c>
      <c r="AB84" s="10"/>
    </row>
    <row r="85" spans="1:28" s="7" customFormat="1">
      <c r="B85" s="349" t="s">
        <v>499</v>
      </c>
      <c r="C85" s="349" t="s">
        <v>168</v>
      </c>
      <c r="D85" s="382"/>
      <c r="E85" s="382"/>
      <c r="F85" s="382"/>
      <c r="G85" s="382"/>
      <c r="H85" s="382"/>
      <c r="I85" s="382"/>
      <c r="J85" s="382"/>
      <c r="K85" s="382"/>
      <c r="L85" s="382">
        <v>400</v>
      </c>
      <c r="M85" s="382">
        <v>800</v>
      </c>
      <c r="N85" s="382">
        <v>800</v>
      </c>
      <c r="O85" s="382">
        <v>800</v>
      </c>
      <c r="P85" s="415">
        <v>800</v>
      </c>
      <c r="Q85" s="382">
        <v>800</v>
      </c>
      <c r="R85" s="382">
        <v>800</v>
      </c>
      <c r="S85" s="382">
        <v>800</v>
      </c>
      <c r="T85" s="382">
        <v>800</v>
      </c>
      <c r="U85" s="382">
        <v>800</v>
      </c>
      <c r="V85" s="382">
        <v>800</v>
      </c>
      <c r="W85" s="382">
        <v>800</v>
      </c>
      <c r="X85" s="382">
        <v>800</v>
      </c>
      <c r="Y85" s="382">
        <v>800</v>
      </c>
      <c r="Z85" s="382">
        <v>800</v>
      </c>
      <c r="AB85" s="10"/>
    </row>
    <row r="86" spans="1:28" s="7" customFormat="1">
      <c r="B86" s="349" t="s">
        <v>500</v>
      </c>
      <c r="C86" s="349" t="s">
        <v>169</v>
      </c>
      <c r="D86" s="382"/>
      <c r="E86" s="382"/>
      <c r="F86" s="382"/>
      <c r="G86" s="382"/>
      <c r="H86" s="382"/>
      <c r="I86" s="382"/>
      <c r="J86" s="382"/>
      <c r="K86" s="382"/>
      <c r="L86" s="382"/>
      <c r="M86" s="382"/>
      <c r="N86" s="382">
        <v>400</v>
      </c>
      <c r="O86" s="382">
        <v>800</v>
      </c>
      <c r="P86" s="415">
        <v>800</v>
      </c>
      <c r="Q86" s="415">
        <v>800</v>
      </c>
      <c r="R86" s="415">
        <v>800</v>
      </c>
      <c r="S86" s="415">
        <v>800</v>
      </c>
      <c r="T86" s="415">
        <v>800</v>
      </c>
      <c r="U86" s="415">
        <v>800</v>
      </c>
      <c r="V86" s="415">
        <v>800</v>
      </c>
      <c r="W86" s="415">
        <v>800</v>
      </c>
      <c r="X86" s="415">
        <v>800</v>
      </c>
      <c r="Y86" s="415">
        <v>800</v>
      </c>
      <c r="Z86" s="415">
        <v>800</v>
      </c>
      <c r="AB86" s="10"/>
    </row>
    <row r="87" spans="1:28" s="7" customFormat="1">
      <c r="B87" s="349" t="s">
        <v>499</v>
      </c>
      <c r="C87" s="349" t="s">
        <v>168</v>
      </c>
      <c r="D87" s="382"/>
      <c r="E87" s="382"/>
      <c r="F87" s="382"/>
      <c r="G87" s="382"/>
      <c r="H87" s="382"/>
      <c r="I87" s="382"/>
      <c r="J87" s="382"/>
      <c r="K87" s="382"/>
      <c r="L87" s="382"/>
      <c r="M87" s="382"/>
      <c r="N87" s="382"/>
      <c r="O87" s="382">
        <v>400</v>
      </c>
      <c r="P87" s="382">
        <v>800</v>
      </c>
      <c r="Q87" s="382">
        <v>800</v>
      </c>
      <c r="R87" s="382">
        <v>800</v>
      </c>
      <c r="S87" s="382">
        <v>800</v>
      </c>
      <c r="T87" s="382">
        <v>800</v>
      </c>
      <c r="U87" s="382">
        <v>800</v>
      </c>
      <c r="V87" s="382">
        <v>800</v>
      </c>
      <c r="W87" s="382">
        <v>800</v>
      </c>
      <c r="X87" s="382">
        <v>800</v>
      </c>
      <c r="Y87" s="382">
        <v>800</v>
      </c>
      <c r="Z87" s="382">
        <v>800</v>
      </c>
      <c r="AB87" s="10"/>
    </row>
    <row r="88" spans="1:28" s="231" customFormat="1">
      <c r="B88" s="344" t="s">
        <v>501</v>
      </c>
      <c r="C88" s="349" t="s">
        <v>168</v>
      </c>
      <c r="D88" s="382"/>
      <c r="E88" s="382"/>
      <c r="F88" s="382"/>
      <c r="G88" s="382"/>
      <c r="H88" s="382"/>
      <c r="I88" s="382"/>
      <c r="J88" s="382"/>
      <c r="K88" s="382"/>
      <c r="L88" s="382"/>
      <c r="M88" s="382"/>
      <c r="N88" s="382"/>
      <c r="O88" s="382"/>
      <c r="P88" s="382"/>
      <c r="Q88" s="382">
        <v>500</v>
      </c>
      <c r="R88" s="382">
        <v>1000</v>
      </c>
      <c r="S88" s="382">
        <v>1000</v>
      </c>
      <c r="T88" s="382">
        <v>1000</v>
      </c>
      <c r="U88" s="382">
        <v>1000</v>
      </c>
      <c r="V88" s="382">
        <v>1000</v>
      </c>
      <c r="W88" s="382">
        <v>1000</v>
      </c>
      <c r="X88" s="382">
        <v>1000</v>
      </c>
      <c r="Y88" s="382">
        <v>1000</v>
      </c>
      <c r="Z88" s="382">
        <v>1000</v>
      </c>
      <c r="AB88" s="10"/>
    </row>
    <row r="89" spans="1:28" s="231" customFormat="1">
      <c r="B89" s="344" t="s">
        <v>501</v>
      </c>
      <c r="C89" s="349" t="s">
        <v>168</v>
      </c>
      <c r="D89" s="382"/>
      <c r="E89" s="382"/>
      <c r="F89" s="382"/>
      <c r="G89" s="382"/>
      <c r="H89" s="382"/>
      <c r="I89" s="382"/>
      <c r="J89" s="382"/>
      <c r="K89" s="382"/>
      <c r="L89" s="382"/>
      <c r="M89" s="382"/>
      <c r="N89" s="382"/>
      <c r="O89" s="382"/>
      <c r="P89" s="382"/>
      <c r="Q89" s="382"/>
      <c r="R89" s="382"/>
      <c r="S89" s="382"/>
      <c r="T89" s="382">
        <v>500</v>
      </c>
      <c r="U89" s="382">
        <v>1000</v>
      </c>
      <c r="V89" s="382">
        <v>1000</v>
      </c>
      <c r="W89" s="382">
        <v>1000</v>
      </c>
      <c r="X89" s="382">
        <v>1000</v>
      </c>
      <c r="Y89" s="382">
        <v>1000</v>
      </c>
      <c r="Z89" s="382">
        <v>1000</v>
      </c>
      <c r="AB89" s="10"/>
    </row>
    <row r="90" spans="1:28" s="231" customFormat="1">
      <c r="B90" s="349" t="s">
        <v>477</v>
      </c>
      <c r="C90" s="349" t="s">
        <v>169</v>
      </c>
      <c r="D90" s="382"/>
      <c r="E90" s="382"/>
      <c r="F90" s="382"/>
      <c r="G90" s="382"/>
      <c r="H90" s="382"/>
      <c r="I90" s="382"/>
      <c r="J90" s="382"/>
      <c r="K90" s="382"/>
      <c r="L90" s="382"/>
      <c r="M90" s="382"/>
      <c r="N90" s="382"/>
      <c r="O90" s="382"/>
      <c r="P90" s="382"/>
      <c r="Q90" s="382"/>
      <c r="R90" s="382"/>
      <c r="S90" s="382"/>
      <c r="T90" s="382"/>
      <c r="U90" s="382"/>
      <c r="V90" s="382">
        <v>200</v>
      </c>
      <c r="W90" s="382">
        <v>400</v>
      </c>
      <c r="X90" s="382">
        <v>400</v>
      </c>
      <c r="Y90" s="382">
        <v>400</v>
      </c>
      <c r="Z90" s="382">
        <v>400</v>
      </c>
      <c r="AB90" s="10"/>
    </row>
    <row r="91" spans="1:28" s="231" customFormat="1">
      <c r="B91" s="344" t="s">
        <v>501</v>
      </c>
      <c r="C91" s="349" t="s">
        <v>168</v>
      </c>
      <c r="D91" s="382"/>
      <c r="E91" s="382"/>
      <c r="F91" s="382"/>
      <c r="G91" s="382"/>
      <c r="H91" s="382"/>
      <c r="I91" s="382"/>
      <c r="J91" s="382"/>
      <c r="K91" s="382"/>
      <c r="L91" s="382"/>
      <c r="M91" s="382"/>
      <c r="N91" s="382"/>
      <c r="O91" s="382"/>
      <c r="P91" s="382"/>
      <c r="Q91" s="382"/>
      <c r="R91" s="382"/>
      <c r="S91" s="382"/>
      <c r="T91" s="382"/>
      <c r="U91" s="382"/>
      <c r="V91" s="382"/>
      <c r="W91" s="382">
        <v>400</v>
      </c>
      <c r="X91" s="382">
        <v>800</v>
      </c>
      <c r="Y91" s="382">
        <v>800</v>
      </c>
      <c r="Z91" s="382">
        <v>800</v>
      </c>
      <c r="AB91" s="10"/>
    </row>
    <row r="92" spans="1:28" s="231" customFormat="1">
      <c r="B92" s="349" t="s">
        <v>481</v>
      </c>
      <c r="C92" s="349" t="s">
        <v>168</v>
      </c>
      <c r="D92" s="382"/>
      <c r="E92" s="382"/>
      <c r="F92" s="382"/>
      <c r="G92" s="382"/>
      <c r="H92" s="382"/>
      <c r="I92" s="382"/>
      <c r="J92" s="382"/>
      <c r="K92" s="382"/>
      <c r="L92" s="382"/>
      <c r="M92" s="382"/>
      <c r="N92" s="382"/>
      <c r="O92" s="382"/>
      <c r="P92" s="382"/>
      <c r="Q92" s="416"/>
      <c r="R92" s="416"/>
      <c r="S92" s="416"/>
      <c r="T92" s="416"/>
      <c r="U92" s="416"/>
      <c r="V92" s="416"/>
      <c r="W92" s="416"/>
      <c r="X92" s="416"/>
      <c r="Y92" s="382">
        <v>400</v>
      </c>
      <c r="Z92" s="382">
        <v>400</v>
      </c>
      <c r="AB92" s="10"/>
    </row>
    <row r="93" spans="1:28" s="231" customFormat="1">
      <c r="A93" s="231" t="s">
        <v>158</v>
      </c>
      <c r="B93" s="344" t="s">
        <v>502</v>
      </c>
      <c r="C93" s="349" t="s">
        <v>168</v>
      </c>
      <c r="D93" s="417"/>
      <c r="E93" s="417"/>
      <c r="F93" s="417"/>
      <c r="G93" s="417"/>
      <c r="H93" s="417"/>
      <c r="I93" s="417"/>
      <c r="J93" s="417"/>
      <c r="K93" s="417"/>
      <c r="L93" s="417"/>
      <c r="M93" s="417"/>
      <c r="N93" s="417"/>
      <c r="O93" s="418"/>
      <c r="P93" s="418"/>
      <c r="Q93" s="418"/>
      <c r="R93" s="418"/>
      <c r="S93" s="418"/>
      <c r="T93" s="418"/>
      <c r="U93" s="418"/>
      <c r="V93" s="418"/>
      <c r="W93" s="418"/>
      <c r="X93" s="418"/>
      <c r="Y93" s="418"/>
      <c r="Z93" s="382">
        <v>500</v>
      </c>
      <c r="AB93" s="10"/>
    </row>
    <row r="94" spans="1:28" s="7" customFormat="1">
      <c r="B94" s="128" t="s">
        <v>162</v>
      </c>
      <c r="C94" s="128"/>
      <c r="D94" s="235">
        <f t="shared" ref="D94:Z94" si="28">SUMIF($C$78:$C$93,"DK2",D$78:D$93)</f>
        <v>372.6</v>
      </c>
      <c r="E94" s="235">
        <f t="shared" si="28"/>
        <v>372.6</v>
      </c>
      <c r="F94" s="235">
        <f t="shared" si="28"/>
        <v>372.6</v>
      </c>
      <c r="G94" s="235">
        <f t="shared" si="28"/>
        <v>572.6</v>
      </c>
      <c r="H94" s="235">
        <f t="shared" si="28"/>
        <v>972.6</v>
      </c>
      <c r="I94" s="235">
        <f t="shared" si="28"/>
        <v>972.6</v>
      </c>
      <c r="J94" s="235">
        <f t="shared" si="28"/>
        <v>972.6</v>
      </c>
      <c r="K94" s="235">
        <f t="shared" si="28"/>
        <v>972.6</v>
      </c>
      <c r="L94" s="235">
        <f t="shared" si="28"/>
        <v>972.6</v>
      </c>
      <c r="M94" s="235">
        <f t="shared" si="28"/>
        <v>972.6</v>
      </c>
      <c r="N94" s="235">
        <f t="shared" si="28"/>
        <v>1372.6</v>
      </c>
      <c r="O94" s="235">
        <f t="shared" si="28"/>
        <v>1607</v>
      </c>
      <c r="P94" s="235">
        <f t="shared" si="28"/>
        <v>1607</v>
      </c>
      <c r="Q94" s="235">
        <f t="shared" si="28"/>
        <v>1607</v>
      </c>
      <c r="R94" s="235">
        <f t="shared" si="28"/>
        <v>1607</v>
      </c>
      <c r="S94" s="235">
        <f t="shared" si="28"/>
        <v>1607</v>
      </c>
      <c r="T94" s="235">
        <f t="shared" si="28"/>
        <v>1607</v>
      </c>
      <c r="U94" s="235">
        <f t="shared" si="28"/>
        <v>1607</v>
      </c>
      <c r="V94" s="235">
        <f t="shared" si="28"/>
        <v>1600</v>
      </c>
      <c r="W94" s="235">
        <f t="shared" si="28"/>
        <v>1800</v>
      </c>
      <c r="X94" s="235">
        <f t="shared" si="28"/>
        <v>1800</v>
      </c>
      <c r="Y94" s="235">
        <f t="shared" si="28"/>
        <v>1800</v>
      </c>
      <c r="Z94" s="235">
        <f t="shared" si="28"/>
        <v>1800</v>
      </c>
      <c r="AB94" s="10"/>
    </row>
    <row r="95" spans="1:28" s="7" customFormat="1">
      <c r="B95" s="128" t="s">
        <v>163</v>
      </c>
      <c r="C95" s="128"/>
      <c r="D95" s="235">
        <f t="shared" ref="D95:Z95" si="29">SUMIF($C$78:$C$93,"DK1",D$78:D$93)</f>
        <v>768.90000000000009</v>
      </c>
      <c r="E95" s="235">
        <f t="shared" si="29"/>
        <v>1175.6000000000001</v>
      </c>
      <c r="F95" s="235">
        <f t="shared" si="29"/>
        <v>1175.6000000000001</v>
      </c>
      <c r="G95" s="235">
        <f t="shared" si="29"/>
        <v>1175.6000000000001</v>
      </c>
      <c r="H95" s="235">
        <f t="shared" si="29"/>
        <v>1175.6000000000001</v>
      </c>
      <c r="I95" s="235">
        <f t="shared" si="29"/>
        <v>1175.6000000000001</v>
      </c>
      <c r="J95" s="235">
        <f t="shared" si="29"/>
        <v>1175.6000000000001</v>
      </c>
      <c r="K95" s="235">
        <f t="shared" si="29"/>
        <v>1175.6000000000001</v>
      </c>
      <c r="L95" s="235">
        <f t="shared" si="29"/>
        <v>1575.6000000000001</v>
      </c>
      <c r="M95" s="235">
        <f t="shared" si="29"/>
        <v>1975.6000000000001</v>
      </c>
      <c r="N95" s="235">
        <f t="shared" si="29"/>
        <v>1815.6000000000001</v>
      </c>
      <c r="O95" s="235">
        <f t="shared" si="29"/>
        <v>2215.6000000000004</v>
      </c>
      <c r="P95" s="235">
        <f t="shared" si="29"/>
        <v>2615.6000000000004</v>
      </c>
      <c r="Q95" s="235">
        <f t="shared" si="29"/>
        <v>3116</v>
      </c>
      <c r="R95" s="235">
        <f t="shared" si="29"/>
        <v>3616</v>
      </c>
      <c r="S95" s="235">
        <f t="shared" si="29"/>
        <v>3616</v>
      </c>
      <c r="T95" s="235">
        <f t="shared" si="29"/>
        <v>4116</v>
      </c>
      <c r="U95" s="235">
        <f t="shared" si="29"/>
        <v>4406.7</v>
      </c>
      <c r="V95" s="235">
        <f t="shared" si="29"/>
        <v>4406.7</v>
      </c>
      <c r="W95" s="235">
        <f t="shared" si="29"/>
        <v>4806.7</v>
      </c>
      <c r="X95" s="235">
        <f t="shared" si="29"/>
        <v>5206.7</v>
      </c>
      <c r="Y95" s="235">
        <f t="shared" si="29"/>
        <v>5206.7</v>
      </c>
      <c r="Z95" s="235">
        <f t="shared" si="29"/>
        <v>5706.7</v>
      </c>
      <c r="AB95" s="10"/>
    </row>
    <row r="96" spans="1:28" s="7" customFormat="1">
      <c r="B96" s="128"/>
      <c r="C96" s="128"/>
      <c r="D96" s="120"/>
      <c r="E96" s="120"/>
      <c r="F96" s="120"/>
      <c r="G96" s="120"/>
      <c r="H96" s="120"/>
      <c r="I96" s="120"/>
      <c r="J96" s="120"/>
      <c r="K96" s="120"/>
      <c r="L96" s="120"/>
      <c r="M96" s="120"/>
      <c r="N96" s="120"/>
      <c r="O96" s="120"/>
      <c r="P96" s="120"/>
      <c r="Q96" s="273"/>
      <c r="R96" s="273"/>
      <c r="S96" s="273"/>
      <c r="T96" s="273"/>
      <c r="U96" s="273"/>
      <c r="V96" s="273"/>
      <c r="W96" s="273"/>
      <c r="X96" s="273"/>
      <c r="Y96" s="273"/>
      <c r="Z96" s="273"/>
      <c r="AB96" s="10"/>
    </row>
    <row r="97" spans="1:28" s="35" customFormat="1">
      <c r="B97" s="121" t="s">
        <v>164</v>
      </c>
      <c r="C97" s="121"/>
      <c r="D97" s="122">
        <f t="shared" ref="D97:Y97" si="30">D94+D95</f>
        <v>1141.5</v>
      </c>
      <c r="E97" s="122">
        <f t="shared" si="30"/>
        <v>1548.2000000000003</v>
      </c>
      <c r="F97" s="122">
        <f t="shared" si="30"/>
        <v>1548.2000000000003</v>
      </c>
      <c r="G97" s="122">
        <f t="shared" si="30"/>
        <v>1748.2000000000003</v>
      </c>
      <c r="H97" s="122">
        <f t="shared" si="30"/>
        <v>2148.2000000000003</v>
      </c>
      <c r="I97" s="122">
        <f t="shared" si="30"/>
        <v>2148.2000000000003</v>
      </c>
      <c r="J97" s="122">
        <f t="shared" si="30"/>
        <v>2148.2000000000003</v>
      </c>
      <c r="K97" s="122">
        <f t="shared" si="30"/>
        <v>2148.2000000000003</v>
      </c>
      <c r="L97" s="122">
        <f t="shared" si="30"/>
        <v>2548.2000000000003</v>
      </c>
      <c r="M97" s="122">
        <f t="shared" si="30"/>
        <v>2948.2000000000003</v>
      </c>
      <c r="N97" s="122">
        <f t="shared" si="30"/>
        <v>3188.2</v>
      </c>
      <c r="O97" s="122">
        <f t="shared" si="30"/>
        <v>3822.6000000000004</v>
      </c>
      <c r="P97" s="122">
        <f>P94+P95</f>
        <v>4222.6000000000004</v>
      </c>
      <c r="Q97" s="236">
        <f t="shared" si="30"/>
        <v>4723</v>
      </c>
      <c r="R97" s="236">
        <f t="shared" si="30"/>
        <v>5223</v>
      </c>
      <c r="S97" s="236">
        <f t="shared" si="30"/>
        <v>5223</v>
      </c>
      <c r="T97" s="236">
        <f t="shared" si="30"/>
        <v>5723</v>
      </c>
      <c r="U97" s="236">
        <f t="shared" si="30"/>
        <v>6013.7</v>
      </c>
      <c r="V97" s="236">
        <f t="shared" si="30"/>
        <v>6006.7</v>
      </c>
      <c r="W97" s="236">
        <f t="shared" si="30"/>
        <v>6606.7</v>
      </c>
      <c r="X97" s="236">
        <f t="shared" si="30"/>
        <v>7006.7</v>
      </c>
      <c r="Y97" s="236">
        <f t="shared" si="30"/>
        <v>7006.7</v>
      </c>
      <c r="Z97" s="236">
        <f>Z94+Z95</f>
        <v>7506.7</v>
      </c>
      <c r="AB97" s="37"/>
    </row>
    <row r="98" spans="1:28" s="16" customFormat="1">
      <c r="B98" s="256" t="s">
        <v>435</v>
      </c>
      <c r="C98" s="52"/>
      <c r="D98" s="40"/>
      <c r="E98" s="40"/>
      <c r="F98" s="40"/>
      <c r="G98" s="40"/>
      <c r="H98" s="40"/>
      <c r="I98" s="40"/>
      <c r="J98" s="40"/>
      <c r="K98" s="40"/>
      <c r="L98" s="17"/>
      <c r="M98" s="17"/>
      <c r="N98" s="17"/>
      <c r="O98" s="17"/>
      <c r="P98" s="17"/>
      <c r="Q98" s="17"/>
      <c r="R98" s="17"/>
      <c r="S98" s="17"/>
      <c r="T98" s="17"/>
      <c r="U98" s="17"/>
      <c r="V98" s="17"/>
      <c r="W98" s="17"/>
      <c r="X98" s="17"/>
      <c r="Y98" s="17"/>
      <c r="Z98" s="17"/>
      <c r="AA98" s="17"/>
    </row>
    <row r="99" spans="1:28" s="16" customFormat="1">
      <c r="D99" s="17"/>
      <c r="E99" s="17"/>
      <c r="F99" s="17"/>
      <c r="G99" s="17"/>
      <c r="H99" s="17"/>
      <c r="I99" s="17"/>
      <c r="J99" s="17"/>
      <c r="K99" s="17"/>
      <c r="L99" s="17"/>
      <c r="M99" s="17"/>
      <c r="N99" s="17"/>
      <c r="O99" s="17"/>
      <c r="P99" s="17"/>
      <c r="Q99" s="17"/>
      <c r="R99" s="17"/>
      <c r="S99" s="17"/>
      <c r="T99" s="17"/>
      <c r="U99" s="17"/>
      <c r="V99" s="17"/>
      <c r="W99" s="17"/>
      <c r="X99" s="17"/>
      <c r="Y99" s="17"/>
      <c r="Z99" s="17"/>
      <c r="AA99" s="17"/>
    </row>
    <row r="100" spans="1:28" s="16" customFormat="1">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row>
    <row r="101" spans="1:28" s="63" customFormat="1">
      <c r="A101" s="252"/>
      <c r="B101" s="252" t="s">
        <v>171</v>
      </c>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2"/>
      <c r="Y101" s="252"/>
      <c r="Z101" s="252"/>
      <c r="AA101" s="252"/>
    </row>
    <row r="102" spans="1:28" s="12" customFormat="1">
      <c r="A102" s="259"/>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row>
    <row r="103" spans="1:28" s="35" customFormat="1">
      <c r="A103" s="259"/>
      <c r="B103" s="240" t="s">
        <v>172</v>
      </c>
      <c r="C103" s="240"/>
      <c r="D103" s="248">
        <v>2018</v>
      </c>
      <c r="E103" s="248">
        <v>2019</v>
      </c>
      <c r="F103" s="248">
        <v>2020</v>
      </c>
      <c r="G103" s="248">
        <v>2021</v>
      </c>
      <c r="H103" s="248">
        <v>2022</v>
      </c>
      <c r="I103" s="248">
        <v>2023</v>
      </c>
      <c r="J103" s="248">
        <v>2024</v>
      </c>
      <c r="K103" s="248">
        <v>2025</v>
      </c>
      <c r="L103" s="248">
        <v>2026</v>
      </c>
      <c r="M103" s="248">
        <v>2027</v>
      </c>
      <c r="N103" s="248">
        <v>2028</v>
      </c>
      <c r="O103" s="248">
        <v>2029</v>
      </c>
      <c r="P103" s="248">
        <v>2030</v>
      </c>
      <c r="Q103" s="248">
        <v>2031</v>
      </c>
      <c r="R103" s="248">
        <v>2032</v>
      </c>
      <c r="S103" s="248">
        <v>2033</v>
      </c>
      <c r="T103" s="248">
        <v>2034</v>
      </c>
      <c r="U103" s="248">
        <v>2035</v>
      </c>
      <c r="V103" s="248">
        <v>2036</v>
      </c>
      <c r="W103" s="248">
        <v>2037</v>
      </c>
      <c r="X103" s="248">
        <v>2038</v>
      </c>
      <c r="Y103" s="248">
        <v>2039</v>
      </c>
      <c r="Z103" s="248">
        <v>2040</v>
      </c>
      <c r="AB103" s="37"/>
    </row>
    <row r="104" spans="1:28" s="35" customFormat="1">
      <c r="A104" s="259"/>
      <c r="B104" s="253" t="s">
        <v>39</v>
      </c>
      <c r="C104" s="237"/>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B104" s="37"/>
    </row>
    <row r="105" spans="1:28" s="35" customFormat="1">
      <c r="A105" s="259"/>
      <c r="B105" s="257" t="s">
        <v>442</v>
      </c>
      <c r="C105" s="257"/>
      <c r="D105" s="382">
        <v>1850</v>
      </c>
      <c r="E105" s="247">
        <f t="shared" ref="E105:Z105" si="31">D105</f>
        <v>1850</v>
      </c>
      <c r="F105" s="247">
        <f t="shared" si="31"/>
        <v>1850</v>
      </c>
      <c r="G105" s="247">
        <f t="shared" si="31"/>
        <v>1850</v>
      </c>
      <c r="H105" s="247">
        <f t="shared" si="31"/>
        <v>1850</v>
      </c>
      <c r="I105" s="247">
        <f t="shared" si="31"/>
        <v>1850</v>
      </c>
      <c r="J105" s="247">
        <f t="shared" si="31"/>
        <v>1850</v>
      </c>
      <c r="K105" s="247">
        <f t="shared" si="31"/>
        <v>1850</v>
      </c>
      <c r="L105" s="247">
        <f t="shared" si="31"/>
        <v>1850</v>
      </c>
      <c r="M105" s="247">
        <f t="shared" si="31"/>
        <v>1850</v>
      </c>
      <c r="N105" s="247">
        <f t="shared" si="31"/>
        <v>1850</v>
      </c>
      <c r="O105" s="247">
        <f t="shared" si="31"/>
        <v>1850</v>
      </c>
      <c r="P105" s="247">
        <f t="shared" si="31"/>
        <v>1850</v>
      </c>
      <c r="Q105" s="274">
        <f t="shared" si="31"/>
        <v>1850</v>
      </c>
      <c r="R105" s="274">
        <f t="shared" si="31"/>
        <v>1850</v>
      </c>
      <c r="S105" s="274">
        <f t="shared" si="31"/>
        <v>1850</v>
      </c>
      <c r="T105" s="274">
        <f t="shared" si="31"/>
        <v>1850</v>
      </c>
      <c r="U105" s="274">
        <f t="shared" si="31"/>
        <v>1850</v>
      </c>
      <c r="V105" s="274">
        <f t="shared" si="31"/>
        <v>1850</v>
      </c>
      <c r="W105" s="274">
        <f t="shared" si="31"/>
        <v>1850</v>
      </c>
      <c r="X105" s="274">
        <f t="shared" si="31"/>
        <v>1850</v>
      </c>
      <c r="Y105" s="274">
        <f t="shared" si="31"/>
        <v>1850</v>
      </c>
      <c r="Z105" s="274">
        <f t="shared" si="31"/>
        <v>1850</v>
      </c>
      <c r="AB105" s="37"/>
    </row>
    <row r="106" spans="1:28" s="35" customFormat="1">
      <c r="A106" s="259"/>
      <c r="B106" s="257" t="s">
        <v>443</v>
      </c>
      <c r="C106" s="257"/>
      <c r="D106" s="382">
        <v>2700</v>
      </c>
      <c r="E106" s="247">
        <f t="shared" ref="E106:Z106" si="32">D106</f>
        <v>2700</v>
      </c>
      <c r="F106" s="247">
        <f t="shared" si="32"/>
        <v>2700</v>
      </c>
      <c r="G106" s="247">
        <f t="shared" si="32"/>
        <v>2700</v>
      </c>
      <c r="H106" s="247">
        <f t="shared" si="32"/>
        <v>2700</v>
      </c>
      <c r="I106" s="247">
        <f t="shared" si="32"/>
        <v>2700</v>
      </c>
      <c r="J106" s="247">
        <f t="shared" si="32"/>
        <v>2700</v>
      </c>
      <c r="K106" s="247">
        <f t="shared" si="32"/>
        <v>2700</v>
      </c>
      <c r="L106" s="247">
        <f t="shared" si="32"/>
        <v>2700</v>
      </c>
      <c r="M106" s="247">
        <f t="shared" si="32"/>
        <v>2700</v>
      </c>
      <c r="N106" s="247">
        <f t="shared" si="32"/>
        <v>2700</v>
      </c>
      <c r="O106" s="247">
        <f t="shared" si="32"/>
        <v>2700</v>
      </c>
      <c r="P106" s="247">
        <f t="shared" si="32"/>
        <v>2700</v>
      </c>
      <c r="Q106" s="274">
        <f t="shared" si="32"/>
        <v>2700</v>
      </c>
      <c r="R106" s="274">
        <f t="shared" si="32"/>
        <v>2700</v>
      </c>
      <c r="S106" s="274">
        <f t="shared" si="32"/>
        <v>2700</v>
      </c>
      <c r="T106" s="274">
        <f t="shared" si="32"/>
        <v>2700</v>
      </c>
      <c r="U106" s="274">
        <f t="shared" si="32"/>
        <v>2700</v>
      </c>
      <c r="V106" s="274">
        <f t="shared" si="32"/>
        <v>2700</v>
      </c>
      <c r="W106" s="274">
        <f t="shared" si="32"/>
        <v>2700</v>
      </c>
      <c r="X106" s="274">
        <f t="shared" si="32"/>
        <v>2700</v>
      </c>
      <c r="Y106" s="274">
        <f t="shared" si="32"/>
        <v>2700</v>
      </c>
      <c r="Z106" s="274">
        <f t="shared" si="32"/>
        <v>2700</v>
      </c>
      <c r="AB106" s="37"/>
    </row>
    <row r="107" spans="1:28" s="35" customFormat="1">
      <c r="A107" s="259"/>
      <c r="B107" s="257" t="s">
        <v>444</v>
      </c>
      <c r="C107" s="257"/>
      <c r="D107" s="382">
        <v>3000</v>
      </c>
      <c r="E107" s="247">
        <f t="shared" ref="E107:Z107" si="33">D107</f>
        <v>3000</v>
      </c>
      <c r="F107" s="247">
        <f t="shared" si="33"/>
        <v>3000</v>
      </c>
      <c r="G107" s="247">
        <f t="shared" si="33"/>
        <v>3000</v>
      </c>
      <c r="H107" s="247">
        <f t="shared" si="33"/>
        <v>3000</v>
      </c>
      <c r="I107" s="247">
        <f t="shared" si="33"/>
        <v>3000</v>
      </c>
      <c r="J107" s="247">
        <f t="shared" si="33"/>
        <v>3000</v>
      </c>
      <c r="K107" s="247">
        <f t="shared" si="33"/>
        <v>3000</v>
      </c>
      <c r="L107" s="247">
        <f t="shared" si="33"/>
        <v>3000</v>
      </c>
      <c r="M107" s="247">
        <f t="shared" si="33"/>
        <v>3000</v>
      </c>
      <c r="N107" s="247">
        <f t="shared" si="33"/>
        <v>3000</v>
      </c>
      <c r="O107" s="247">
        <f t="shared" si="33"/>
        <v>3000</v>
      </c>
      <c r="P107" s="247">
        <f t="shared" si="33"/>
        <v>3000</v>
      </c>
      <c r="Q107" s="274">
        <f t="shared" si="33"/>
        <v>3000</v>
      </c>
      <c r="R107" s="274">
        <f t="shared" si="33"/>
        <v>3000</v>
      </c>
      <c r="S107" s="274">
        <f t="shared" si="33"/>
        <v>3000</v>
      </c>
      <c r="T107" s="274">
        <f t="shared" si="33"/>
        <v>3000</v>
      </c>
      <c r="U107" s="274">
        <f t="shared" si="33"/>
        <v>3000</v>
      </c>
      <c r="V107" s="274">
        <f t="shared" si="33"/>
        <v>3000</v>
      </c>
      <c r="W107" s="274">
        <f t="shared" si="33"/>
        <v>3000</v>
      </c>
      <c r="X107" s="274">
        <f t="shared" si="33"/>
        <v>3000</v>
      </c>
      <c r="Y107" s="274">
        <f t="shared" si="33"/>
        <v>3000</v>
      </c>
      <c r="Z107" s="274">
        <f t="shared" si="33"/>
        <v>3000</v>
      </c>
      <c r="AB107" s="37"/>
    </row>
    <row r="108" spans="1:28" s="35" customFormat="1">
      <c r="A108" s="259"/>
      <c r="B108" s="257" t="s">
        <v>494</v>
      </c>
      <c r="C108" s="257"/>
      <c r="D108" s="420"/>
      <c r="E108" s="254"/>
      <c r="F108" s="415">
        <v>3150</v>
      </c>
      <c r="G108" s="247">
        <f t="shared" ref="G108:P108" si="34">F108</f>
        <v>3150</v>
      </c>
      <c r="H108" s="274">
        <f t="shared" si="34"/>
        <v>3150</v>
      </c>
      <c r="I108" s="274">
        <f t="shared" si="34"/>
        <v>3150</v>
      </c>
      <c r="J108" s="274">
        <f t="shared" si="34"/>
        <v>3150</v>
      </c>
      <c r="K108" s="274">
        <f t="shared" si="34"/>
        <v>3150</v>
      </c>
      <c r="L108" s="274">
        <f t="shared" si="34"/>
        <v>3150</v>
      </c>
      <c r="M108" s="274">
        <f t="shared" si="34"/>
        <v>3150</v>
      </c>
      <c r="N108" s="274">
        <f t="shared" si="34"/>
        <v>3150</v>
      </c>
      <c r="O108" s="274">
        <f t="shared" si="34"/>
        <v>3150</v>
      </c>
      <c r="P108" s="274">
        <f t="shared" si="34"/>
        <v>3150</v>
      </c>
      <c r="Q108" s="274">
        <f t="shared" ref="Q108:Z109" si="35">P108</f>
        <v>3150</v>
      </c>
      <c r="R108" s="274">
        <f t="shared" si="35"/>
        <v>3150</v>
      </c>
      <c r="S108" s="274">
        <f t="shared" si="35"/>
        <v>3150</v>
      </c>
      <c r="T108" s="274">
        <f t="shared" si="35"/>
        <v>3150</v>
      </c>
      <c r="U108" s="274">
        <f t="shared" si="35"/>
        <v>3150</v>
      </c>
      <c r="V108" s="274">
        <f t="shared" si="35"/>
        <v>3150</v>
      </c>
      <c r="W108" s="274">
        <f t="shared" si="35"/>
        <v>3150</v>
      </c>
      <c r="X108" s="274">
        <f t="shared" si="35"/>
        <v>3150</v>
      </c>
      <c r="Y108" s="274">
        <f t="shared" si="35"/>
        <v>3150</v>
      </c>
      <c r="Z108" s="274">
        <f t="shared" si="35"/>
        <v>3150</v>
      </c>
      <c r="AB108" s="37"/>
    </row>
    <row r="109" spans="1:28" s="233" customFormat="1">
      <c r="A109" s="330"/>
      <c r="B109" s="257" t="s">
        <v>495</v>
      </c>
      <c r="C109" s="257"/>
      <c r="D109" s="420"/>
      <c r="E109" s="273"/>
      <c r="F109" s="415"/>
      <c r="G109" s="274"/>
      <c r="H109" s="274"/>
      <c r="I109" s="274"/>
      <c r="J109" s="274"/>
      <c r="K109" s="274"/>
      <c r="L109" s="274"/>
      <c r="M109" s="274"/>
      <c r="N109" s="274"/>
      <c r="O109" s="274"/>
      <c r="P109" s="274"/>
      <c r="Q109" s="382">
        <v>3200</v>
      </c>
      <c r="R109" s="274">
        <f>Q109</f>
        <v>3200</v>
      </c>
      <c r="S109" s="274">
        <f t="shared" si="35"/>
        <v>3200</v>
      </c>
      <c r="T109" s="274">
        <f t="shared" si="35"/>
        <v>3200</v>
      </c>
      <c r="U109" s="274">
        <f t="shared" si="35"/>
        <v>3200</v>
      </c>
      <c r="V109" s="274">
        <f t="shared" si="35"/>
        <v>3200</v>
      </c>
      <c r="W109" s="274">
        <f t="shared" si="35"/>
        <v>3200</v>
      </c>
      <c r="X109" s="274">
        <f t="shared" si="35"/>
        <v>3200</v>
      </c>
      <c r="Y109" s="274">
        <f t="shared" si="35"/>
        <v>3200</v>
      </c>
      <c r="Z109" s="274">
        <f t="shared" si="35"/>
        <v>3200</v>
      </c>
      <c r="AB109" s="250"/>
    </row>
    <row r="110" spans="1:28" s="233" customFormat="1">
      <c r="A110" s="281"/>
      <c r="B110" s="257" t="s">
        <v>123</v>
      </c>
      <c r="C110" s="257"/>
      <c r="D110" s="420"/>
      <c r="E110" s="273"/>
      <c r="F110" s="382">
        <v>3000</v>
      </c>
      <c r="G110" s="274">
        <f>F110</f>
        <v>3000</v>
      </c>
      <c r="H110" s="274">
        <f t="shared" ref="H110:I110" si="36">G110</f>
        <v>3000</v>
      </c>
      <c r="I110" s="274">
        <f t="shared" si="36"/>
        <v>3000</v>
      </c>
      <c r="J110" s="274"/>
      <c r="K110" s="274"/>
      <c r="L110" s="274"/>
      <c r="M110" s="274"/>
      <c r="N110" s="274"/>
      <c r="O110" s="274"/>
      <c r="P110" s="274"/>
      <c r="Q110" s="223"/>
      <c r="R110" s="293"/>
      <c r="S110" s="293"/>
      <c r="T110" s="293"/>
      <c r="U110" s="293"/>
      <c r="V110" s="293"/>
      <c r="W110" s="293"/>
      <c r="X110" s="293"/>
      <c r="Y110" s="293"/>
      <c r="Z110" s="293"/>
      <c r="AB110" s="250"/>
    </row>
    <row r="111" spans="1:28" s="35" customFormat="1">
      <c r="A111" s="259"/>
      <c r="B111" s="257"/>
      <c r="C111" s="257"/>
      <c r="D111" s="420"/>
      <c r="E111" s="254"/>
      <c r="F111" s="255"/>
      <c r="G111" s="247"/>
      <c r="H111" s="247"/>
      <c r="I111" s="247"/>
      <c r="J111" s="247"/>
      <c r="K111" s="247"/>
      <c r="L111" s="247"/>
      <c r="M111" s="247"/>
      <c r="N111" s="247"/>
      <c r="O111" s="247"/>
      <c r="P111" s="247"/>
      <c r="Q111" s="293"/>
      <c r="R111" s="293"/>
      <c r="S111" s="293"/>
      <c r="T111" s="293"/>
      <c r="U111" s="293"/>
      <c r="V111" s="293"/>
      <c r="W111" s="293"/>
      <c r="X111" s="293"/>
      <c r="Y111" s="293"/>
      <c r="Z111" s="293"/>
      <c r="AB111" s="37"/>
    </row>
    <row r="112" spans="1:28" s="35" customFormat="1">
      <c r="A112" s="259"/>
      <c r="B112" s="253" t="s">
        <v>36</v>
      </c>
      <c r="C112" s="237"/>
      <c r="D112" s="420"/>
      <c r="E112" s="254"/>
      <c r="F112" s="254"/>
      <c r="G112" s="254"/>
      <c r="H112" s="254"/>
      <c r="I112" s="254"/>
      <c r="J112" s="254"/>
      <c r="K112" s="254"/>
      <c r="L112" s="254"/>
      <c r="M112" s="254"/>
      <c r="N112" s="254"/>
      <c r="O112" s="254"/>
      <c r="P112" s="254"/>
      <c r="Q112" s="295"/>
      <c r="R112" s="295"/>
      <c r="S112" s="295"/>
      <c r="T112" s="295"/>
      <c r="U112" s="295"/>
      <c r="V112" s="295"/>
      <c r="W112" s="295"/>
      <c r="X112" s="295"/>
      <c r="Y112" s="295"/>
      <c r="Z112" s="295"/>
      <c r="AB112" s="37"/>
    </row>
    <row r="113" spans="1:47" s="233" customFormat="1">
      <c r="A113" s="259"/>
      <c r="B113" s="257" t="s">
        <v>442</v>
      </c>
      <c r="C113" s="257"/>
      <c r="D113" s="382">
        <v>1950</v>
      </c>
      <c r="E113" s="247">
        <f t="shared" ref="E113:Z113" si="37">D113</f>
        <v>1950</v>
      </c>
      <c r="F113" s="247">
        <f t="shared" si="37"/>
        <v>1950</v>
      </c>
      <c r="G113" s="247">
        <f t="shared" si="37"/>
        <v>1950</v>
      </c>
      <c r="H113" s="247">
        <f t="shared" si="37"/>
        <v>1950</v>
      </c>
      <c r="I113" s="247">
        <f t="shared" si="37"/>
        <v>1950</v>
      </c>
      <c r="J113" s="247">
        <f t="shared" si="37"/>
        <v>1950</v>
      </c>
      <c r="K113" s="247">
        <f t="shared" si="37"/>
        <v>1950</v>
      </c>
      <c r="L113" s="247">
        <f t="shared" si="37"/>
        <v>1950</v>
      </c>
      <c r="M113" s="247">
        <f t="shared" si="37"/>
        <v>1950</v>
      </c>
      <c r="N113" s="247">
        <f t="shared" si="37"/>
        <v>1950</v>
      </c>
      <c r="O113" s="247">
        <f t="shared" si="37"/>
        <v>1950</v>
      </c>
      <c r="P113" s="247">
        <f t="shared" si="37"/>
        <v>1950</v>
      </c>
      <c r="Q113" s="274">
        <f t="shared" si="37"/>
        <v>1950</v>
      </c>
      <c r="R113" s="274">
        <f t="shared" si="37"/>
        <v>1950</v>
      </c>
      <c r="S113" s="274">
        <f t="shared" si="37"/>
        <v>1950</v>
      </c>
      <c r="T113" s="274">
        <f t="shared" si="37"/>
        <v>1950</v>
      </c>
      <c r="U113" s="274">
        <f t="shared" si="37"/>
        <v>1950</v>
      </c>
      <c r="V113" s="274">
        <f t="shared" si="37"/>
        <v>1950</v>
      </c>
      <c r="W113" s="274">
        <f t="shared" si="37"/>
        <v>1950</v>
      </c>
      <c r="X113" s="274">
        <f t="shared" si="37"/>
        <v>1950</v>
      </c>
      <c r="Y113" s="274">
        <f t="shared" si="37"/>
        <v>1950</v>
      </c>
      <c r="Z113" s="274">
        <f t="shared" si="37"/>
        <v>1950</v>
      </c>
      <c r="AB113" s="250"/>
    </row>
    <row r="114" spans="1:47" s="233" customFormat="1">
      <c r="A114" s="259"/>
      <c r="B114" s="257" t="s">
        <v>443</v>
      </c>
      <c r="C114" s="257"/>
      <c r="D114" s="382">
        <v>2950</v>
      </c>
      <c r="E114" s="247">
        <f t="shared" ref="E114:Z114" si="38">D114</f>
        <v>2950</v>
      </c>
      <c r="F114" s="247">
        <f t="shared" si="38"/>
        <v>2950</v>
      </c>
      <c r="G114" s="247">
        <f t="shared" si="38"/>
        <v>2950</v>
      </c>
      <c r="H114" s="247">
        <f t="shared" si="38"/>
        <v>2950</v>
      </c>
      <c r="I114" s="247">
        <f t="shared" si="38"/>
        <v>2950</v>
      </c>
      <c r="J114" s="247">
        <f t="shared" si="38"/>
        <v>2950</v>
      </c>
      <c r="K114" s="247">
        <f t="shared" si="38"/>
        <v>2950</v>
      </c>
      <c r="L114" s="247">
        <f t="shared" si="38"/>
        <v>2950</v>
      </c>
      <c r="M114" s="247">
        <f t="shared" si="38"/>
        <v>2950</v>
      </c>
      <c r="N114" s="247">
        <f t="shared" si="38"/>
        <v>2950</v>
      </c>
      <c r="O114" s="247">
        <f t="shared" si="38"/>
        <v>2950</v>
      </c>
      <c r="P114" s="247">
        <f t="shared" si="38"/>
        <v>2950</v>
      </c>
      <c r="Q114" s="274">
        <f t="shared" si="38"/>
        <v>2950</v>
      </c>
      <c r="R114" s="274">
        <f t="shared" si="38"/>
        <v>2950</v>
      </c>
      <c r="S114" s="274">
        <f t="shared" si="38"/>
        <v>2950</v>
      </c>
      <c r="T114" s="274">
        <f t="shared" si="38"/>
        <v>2950</v>
      </c>
      <c r="U114" s="274">
        <f t="shared" si="38"/>
        <v>2950</v>
      </c>
      <c r="V114" s="274">
        <f t="shared" si="38"/>
        <v>2950</v>
      </c>
      <c r="W114" s="274">
        <f t="shared" si="38"/>
        <v>2950</v>
      </c>
      <c r="X114" s="274">
        <f t="shared" si="38"/>
        <v>2950</v>
      </c>
      <c r="Y114" s="274">
        <f t="shared" si="38"/>
        <v>2950</v>
      </c>
      <c r="Z114" s="274">
        <f t="shared" si="38"/>
        <v>2950</v>
      </c>
      <c r="AB114" s="250"/>
    </row>
    <row r="115" spans="1:47" s="233" customFormat="1">
      <c r="A115" s="259"/>
      <c r="B115" s="257" t="s">
        <v>444</v>
      </c>
      <c r="C115" s="257"/>
      <c r="D115" s="382">
        <v>3000</v>
      </c>
      <c r="E115" s="247">
        <f t="shared" ref="E115:Z115" si="39">D115</f>
        <v>3000</v>
      </c>
      <c r="F115" s="247">
        <f t="shared" si="39"/>
        <v>3000</v>
      </c>
      <c r="G115" s="247">
        <f t="shared" si="39"/>
        <v>3000</v>
      </c>
      <c r="H115" s="247">
        <f t="shared" si="39"/>
        <v>3000</v>
      </c>
      <c r="I115" s="247">
        <f t="shared" si="39"/>
        <v>3000</v>
      </c>
      <c r="J115" s="247">
        <f t="shared" si="39"/>
        <v>3000</v>
      </c>
      <c r="K115" s="247">
        <f t="shared" si="39"/>
        <v>3000</v>
      </c>
      <c r="L115" s="247">
        <f t="shared" si="39"/>
        <v>3000</v>
      </c>
      <c r="M115" s="247">
        <f t="shared" si="39"/>
        <v>3000</v>
      </c>
      <c r="N115" s="247">
        <f t="shared" si="39"/>
        <v>3000</v>
      </c>
      <c r="O115" s="247">
        <f t="shared" si="39"/>
        <v>3000</v>
      </c>
      <c r="P115" s="247">
        <f t="shared" si="39"/>
        <v>3000</v>
      </c>
      <c r="Q115" s="274">
        <f t="shared" si="39"/>
        <v>3000</v>
      </c>
      <c r="R115" s="274">
        <f t="shared" si="39"/>
        <v>3000</v>
      </c>
      <c r="S115" s="274">
        <f t="shared" si="39"/>
        <v>3000</v>
      </c>
      <c r="T115" s="274">
        <f t="shared" si="39"/>
        <v>3000</v>
      </c>
      <c r="U115" s="274">
        <f t="shared" si="39"/>
        <v>3000</v>
      </c>
      <c r="V115" s="274">
        <f t="shared" si="39"/>
        <v>3000</v>
      </c>
      <c r="W115" s="274">
        <f t="shared" si="39"/>
        <v>3000</v>
      </c>
      <c r="X115" s="274">
        <f t="shared" si="39"/>
        <v>3000</v>
      </c>
      <c r="Y115" s="274">
        <f t="shared" si="39"/>
        <v>3000</v>
      </c>
      <c r="Z115" s="274">
        <f t="shared" si="39"/>
        <v>3000</v>
      </c>
      <c r="AB115" s="250"/>
    </row>
    <row r="116" spans="1:47" s="233" customFormat="1">
      <c r="A116" s="259"/>
      <c r="B116" s="257" t="s">
        <v>494</v>
      </c>
      <c r="C116" s="257"/>
      <c r="D116" s="254"/>
      <c r="E116" s="254"/>
      <c r="F116" s="415">
        <v>3150</v>
      </c>
      <c r="G116" s="247">
        <f t="shared" ref="G116:P116" si="40">F116</f>
        <v>3150</v>
      </c>
      <c r="H116" s="247">
        <f t="shared" si="40"/>
        <v>3150</v>
      </c>
      <c r="I116" s="247">
        <f t="shared" si="40"/>
        <v>3150</v>
      </c>
      <c r="J116" s="247">
        <f t="shared" si="40"/>
        <v>3150</v>
      </c>
      <c r="K116" s="247">
        <f t="shared" si="40"/>
        <v>3150</v>
      </c>
      <c r="L116" s="247">
        <f t="shared" si="40"/>
        <v>3150</v>
      </c>
      <c r="M116" s="247">
        <f t="shared" si="40"/>
        <v>3150</v>
      </c>
      <c r="N116" s="247">
        <f t="shared" si="40"/>
        <v>3150</v>
      </c>
      <c r="O116" s="247">
        <f t="shared" si="40"/>
        <v>3150</v>
      </c>
      <c r="P116" s="247">
        <f t="shared" si="40"/>
        <v>3150</v>
      </c>
      <c r="Q116" s="274">
        <f t="shared" ref="Q116:Z117" si="41">P116</f>
        <v>3150</v>
      </c>
      <c r="R116" s="274">
        <f t="shared" si="41"/>
        <v>3150</v>
      </c>
      <c r="S116" s="274">
        <f t="shared" si="41"/>
        <v>3150</v>
      </c>
      <c r="T116" s="274">
        <f t="shared" si="41"/>
        <v>3150</v>
      </c>
      <c r="U116" s="274">
        <f t="shared" si="41"/>
        <v>3150</v>
      </c>
      <c r="V116" s="274">
        <f t="shared" si="41"/>
        <v>3150</v>
      </c>
      <c r="W116" s="274">
        <f t="shared" si="41"/>
        <v>3150</v>
      </c>
      <c r="X116" s="274">
        <f t="shared" si="41"/>
        <v>3150</v>
      </c>
      <c r="Y116" s="274">
        <f t="shared" si="41"/>
        <v>3150</v>
      </c>
      <c r="Z116" s="274">
        <f t="shared" si="41"/>
        <v>3150</v>
      </c>
      <c r="AB116" s="250"/>
    </row>
    <row r="117" spans="1:47" s="233" customFormat="1">
      <c r="A117" s="330"/>
      <c r="B117" s="257" t="s">
        <v>495</v>
      </c>
      <c r="C117" s="257"/>
      <c r="D117" s="273"/>
      <c r="E117" s="273"/>
      <c r="F117" s="415"/>
      <c r="G117" s="274"/>
      <c r="H117" s="274"/>
      <c r="I117" s="274"/>
      <c r="J117" s="274"/>
      <c r="K117" s="274"/>
      <c r="L117" s="274"/>
      <c r="M117" s="274"/>
      <c r="N117" s="274"/>
      <c r="O117" s="274"/>
      <c r="P117" s="274"/>
      <c r="Q117" s="382">
        <v>3200</v>
      </c>
      <c r="R117" s="274">
        <f>Q117</f>
        <v>3200</v>
      </c>
      <c r="S117" s="274">
        <f t="shared" si="41"/>
        <v>3200</v>
      </c>
      <c r="T117" s="274">
        <f t="shared" si="41"/>
        <v>3200</v>
      </c>
      <c r="U117" s="274">
        <f t="shared" si="41"/>
        <v>3200</v>
      </c>
      <c r="V117" s="274">
        <f t="shared" si="41"/>
        <v>3200</v>
      </c>
      <c r="W117" s="274">
        <f t="shared" si="41"/>
        <v>3200</v>
      </c>
      <c r="X117" s="274">
        <f t="shared" si="41"/>
        <v>3200</v>
      </c>
      <c r="Y117" s="274">
        <f t="shared" si="41"/>
        <v>3200</v>
      </c>
      <c r="Z117" s="274">
        <f t="shared" si="41"/>
        <v>3200</v>
      </c>
      <c r="AB117" s="250"/>
    </row>
    <row r="118" spans="1:47" s="233" customFormat="1">
      <c r="A118" s="259"/>
      <c r="B118" s="257" t="s">
        <v>123</v>
      </c>
      <c r="C118" s="234"/>
      <c r="D118" s="254"/>
      <c r="E118" s="254"/>
      <c r="F118" s="382">
        <v>3000</v>
      </c>
      <c r="G118" s="274">
        <f>F118</f>
        <v>3000</v>
      </c>
      <c r="H118" s="274">
        <f t="shared" ref="H118:I118" si="42">G118</f>
        <v>3000</v>
      </c>
      <c r="I118" s="274">
        <f t="shared" si="42"/>
        <v>3000</v>
      </c>
      <c r="J118" s="254"/>
      <c r="K118" s="254"/>
      <c r="L118" s="254"/>
      <c r="M118" s="254"/>
      <c r="N118" s="254"/>
      <c r="O118" s="254"/>
      <c r="P118" s="254"/>
      <c r="Q118" s="295"/>
      <c r="R118" s="295"/>
      <c r="S118" s="295"/>
      <c r="T118" s="295"/>
      <c r="U118" s="295"/>
      <c r="V118" s="295"/>
      <c r="W118" s="295"/>
      <c r="X118" s="295"/>
      <c r="Y118" s="295"/>
      <c r="Z118" s="291"/>
      <c r="AB118" s="250"/>
    </row>
    <row r="119" spans="1:47" s="233" customFormat="1">
      <c r="A119" s="259"/>
      <c r="B119" s="234"/>
      <c r="C119" s="234"/>
      <c r="D119" s="254"/>
      <c r="E119" s="254"/>
      <c r="F119" s="254"/>
      <c r="G119" s="254"/>
      <c r="H119" s="254"/>
      <c r="I119" s="254"/>
      <c r="J119" s="254"/>
      <c r="K119" s="254"/>
      <c r="L119" s="254"/>
      <c r="M119" s="254"/>
      <c r="N119" s="254"/>
      <c r="O119" s="254"/>
      <c r="P119" s="254"/>
      <c r="Q119" s="295"/>
      <c r="R119" s="295"/>
      <c r="S119" s="295"/>
      <c r="T119" s="295"/>
      <c r="U119" s="295"/>
      <c r="V119" s="295"/>
      <c r="W119" s="295"/>
      <c r="X119" s="295"/>
      <c r="Y119" s="295"/>
      <c r="Z119" s="291"/>
      <c r="AB119" s="250"/>
    </row>
    <row r="120" spans="1:47" s="233" customFormat="1">
      <c r="A120" s="259"/>
      <c r="B120" s="240" t="s">
        <v>173</v>
      </c>
      <c r="C120" s="240"/>
      <c r="D120" s="248">
        <v>2018</v>
      </c>
      <c r="E120" s="248">
        <v>2019</v>
      </c>
      <c r="F120" s="248">
        <v>2020</v>
      </c>
      <c r="G120" s="248">
        <v>2021</v>
      </c>
      <c r="H120" s="248">
        <v>2022</v>
      </c>
      <c r="I120" s="248">
        <v>2023</v>
      </c>
      <c r="J120" s="248">
        <v>2024</v>
      </c>
      <c r="K120" s="248">
        <v>2025</v>
      </c>
      <c r="L120" s="248">
        <v>2026</v>
      </c>
      <c r="M120" s="248">
        <v>2027</v>
      </c>
      <c r="N120" s="248">
        <v>2028</v>
      </c>
      <c r="O120" s="248">
        <v>2029</v>
      </c>
      <c r="P120" s="248">
        <v>2030</v>
      </c>
      <c r="Q120" s="331">
        <v>2031</v>
      </c>
      <c r="R120" s="331">
        <v>2032</v>
      </c>
      <c r="S120" s="331">
        <v>2033</v>
      </c>
      <c r="T120" s="331">
        <v>2034</v>
      </c>
      <c r="U120" s="331">
        <v>2035</v>
      </c>
      <c r="V120" s="331">
        <v>2036</v>
      </c>
      <c r="W120" s="331">
        <v>2037</v>
      </c>
      <c r="X120" s="331">
        <v>2038</v>
      </c>
      <c r="Y120" s="331">
        <v>2039</v>
      </c>
      <c r="Z120" s="331">
        <v>2040</v>
      </c>
      <c r="AB120" s="250"/>
    </row>
    <row r="121" spans="1:47" s="233" customFormat="1">
      <c r="A121" s="259"/>
      <c r="B121" s="253" t="s">
        <v>39</v>
      </c>
      <c r="C121" s="237"/>
      <c r="D121" s="254"/>
      <c r="E121" s="254"/>
      <c r="F121" s="254"/>
      <c r="G121" s="254"/>
      <c r="H121" s="254"/>
      <c r="I121" s="254"/>
      <c r="J121" s="254"/>
      <c r="K121" s="254"/>
      <c r="L121" s="254"/>
      <c r="M121" s="254"/>
      <c r="N121" s="254"/>
      <c r="O121" s="254"/>
      <c r="P121" s="254"/>
      <c r="Q121" s="273"/>
      <c r="R121" s="273"/>
      <c r="S121" s="273"/>
      <c r="T121" s="273"/>
      <c r="U121" s="273"/>
      <c r="V121" s="273"/>
      <c r="W121" s="273"/>
      <c r="X121" s="273"/>
      <c r="Y121" s="273"/>
      <c r="Z121" s="273"/>
      <c r="AB121" s="250"/>
    </row>
    <row r="122" spans="1:47" s="233" customFormat="1">
      <c r="A122" s="259"/>
      <c r="B122" s="257" t="s">
        <v>442</v>
      </c>
      <c r="C122" s="257"/>
      <c r="D122" s="321">
        <f t="shared" ref="D122:Z122" si="43">D10*D105/1000</f>
        <v>775.50612500000011</v>
      </c>
      <c r="E122" s="321">
        <f t="shared" si="43"/>
        <v>728.61047500000006</v>
      </c>
      <c r="F122" s="321">
        <f t="shared" si="43"/>
        <v>712.65422500000011</v>
      </c>
      <c r="G122" s="321">
        <f t="shared" si="43"/>
        <v>679.90922500000011</v>
      </c>
      <c r="H122" s="321">
        <f t="shared" si="43"/>
        <v>679.90922500000011</v>
      </c>
      <c r="I122" s="321">
        <f t="shared" si="43"/>
        <v>679.90922500000011</v>
      </c>
      <c r="J122" s="321">
        <f t="shared" si="43"/>
        <v>679.90922500000011</v>
      </c>
      <c r="K122" s="321">
        <f t="shared" si="43"/>
        <v>663.81422500000019</v>
      </c>
      <c r="L122" s="321">
        <f t="shared" si="43"/>
        <v>593.33477500000015</v>
      </c>
      <c r="M122" s="321">
        <f t="shared" si="43"/>
        <v>474.5499749999999</v>
      </c>
      <c r="N122" s="321">
        <f t="shared" si="43"/>
        <v>379.43777499999987</v>
      </c>
      <c r="O122" s="321">
        <f t="shared" si="43"/>
        <v>282.62727499999994</v>
      </c>
      <c r="P122" s="321">
        <f t="shared" si="43"/>
        <v>116.09120000000001</v>
      </c>
      <c r="Q122" s="274">
        <f t="shared" si="43"/>
        <v>86.968500000000006</v>
      </c>
      <c r="R122" s="274">
        <f t="shared" si="43"/>
        <v>34.367449999999998</v>
      </c>
      <c r="S122" s="274">
        <f t="shared" si="43"/>
        <v>21.859599999999997</v>
      </c>
      <c r="T122" s="274">
        <f t="shared" si="43"/>
        <v>21.443349999999999</v>
      </c>
      <c r="U122" s="274">
        <f t="shared" si="43"/>
        <v>21.443349999999999</v>
      </c>
      <c r="V122" s="274">
        <f t="shared" si="43"/>
        <v>0.49210000000000004</v>
      </c>
      <c r="W122" s="274">
        <f t="shared" si="43"/>
        <v>0</v>
      </c>
      <c r="X122" s="274">
        <f t="shared" si="43"/>
        <v>0</v>
      </c>
      <c r="Y122" s="274">
        <f t="shared" si="43"/>
        <v>0</v>
      </c>
      <c r="Z122" s="274">
        <f t="shared" si="43"/>
        <v>0</v>
      </c>
      <c r="AB122"/>
      <c r="AC122"/>
      <c r="AD122"/>
      <c r="AE122"/>
      <c r="AF122"/>
      <c r="AG122"/>
      <c r="AH122"/>
      <c r="AI122"/>
      <c r="AJ122"/>
      <c r="AK122"/>
      <c r="AL122"/>
      <c r="AM122"/>
      <c r="AN122"/>
      <c r="AO122"/>
      <c r="AP122"/>
      <c r="AQ122"/>
      <c r="AR122"/>
      <c r="AS122"/>
      <c r="AT122"/>
      <c r="AU122"/>
    </row>
    <row r="123" spans="1:47" s="233" customFormat="1">
      <c r="A123" s="259"/>
      <c r="B123" s="257" t="s">
        <v>443</v>
      </c>
      <c r="C123" s="257"/>
      <c r="D123" s="321">
        <f t="shared" ref="D123:Z123" si="44">D11*D106/1000</f>
        <v>246.33180000000002</v>
      </c>
      <c r="E123" s="321">
        <f t="shared" si="44"/>
        <v>246.33180000000002</v>
      </c>
      <c r="F123" s="321">
        <f t="shared" si="44"/>
        <v>246.33180000000002</v>
      </c>
      <c r="G123" s="321">
        <f t="shared" si="44"/>
        <v>246.33180000000002</v>
      </c>
      <c r="H123" s="321">
        <f t="shared" si="44"/>
        <v>246.33180000000002</v>
      </c>
      <c r="I123" s="321">
        <f t="shared" si="44"/>
        <v>246.33180000000002</v>
      </c>
      <c r="J123" s="321">
        <f t="shared" si="44"/>
        <v>246.33180000000002</v>
      </c>
      <c r="K123" s="321">
        <f t="shared" si="44"/>
        <v>246.33180000000002</v>
      </c>
      <c r="L123" s="321">
        <f t="shared" si="44"/>
        <v>246.33180000000002</v>
      </c>
      <c r="M123" s="321">
        <f t="shared" si="44"/>
        <v>246.33180000000002</v>
      </c>
      <c r="N123" s="321">
        <f t="shared" si="44"/>
        <v>246.33180000000002</v>
      </c>
      <c r="O123" s="321">
        <f t="shared" si="44"/>
        <v>246.33180000000002</v>
      </c>
      <c r="P123" s="321">
        <f t="shared" si="44"/>
        <v>246.33180000000002</v>
      </c>
      <c r="Q123" s="274">
        <f t="shared" si="44"/>
        <v>246.33180000000002</v>
      </c>
      <c r="R123" s="274">
        <f t="shared" si="44"/>
        <v>246.33180000000002</v>
      </c>
      <c r="S123" s="274">
        <f t="shared" si="44"/>
        <v>246.33180000000002</v>
      </c>
      <c r="T123" s="274">
        <f t="shared" si="44"/>
        <v>233.8227</v>
      </c>
      <c r="U123" s="274">
        <f t="shared" si="44"/>
        <v>208.98270000000005</v>
      </c>
      <c r="V123" s="274">
        <f t="shared" si="44"/>
        <v>191.01420000000002</v>
      </c>
      <c r="W123" s="274">
        <f t="shared" si="44"/>
        <v>126.36810000000001</v>
      </c>
      <c r="X123" s="274">
        <f t="shared" si="44"/>
        <v>28.917000000000005</v>
      </c>
      <c r="Y123" s="274">
        <f t="shared" si="44"/>
        <v>0</v>
      </c>
      <c r="Z123" s="274">
        <f t="shared" si="44"/>
        <v>0</v>
      </c>
      <c r="AB123"/>
      <c r="AC123"/>
      <c r="AD123"/>
      <c r="AE123"/>
      <c r="AF123"/>
      <c r="AG123"/>
      <c r="AH123"/>
      <c r="AI123"/>
      <c r="AJ123"/>
      <c r="AK123"/>
      <c r="AL123"/>
      <c r="AM123"/>
      <c r="AN123"/>
      <c r="AO123"/>
      <c r="AP123"/>
      <c r="AQ123"/>
      <c r="AR123"/>
      <c r="AS123"/>
      <c r="AT123"/>
      <c r="AU123"/>
    </row>
    <row r="124" spans="1:47" s="233" customFormat="1">
      <c r="A124" s="259"/>
      <c r="B124" s="257" t="s">
        <v>444</v>
      </c>
      <c r="C124" s="257"/>
      <c r="D124" s="321">
        <f t="shared" ref="D124:Z124" si="45">D12*D107/1000</f>
        <v>674.14800000000002</v>
      </c>
      <c r="E124" s="321">
        <f t="shared" si="45"/>
        <v>749.74800000000005</v>
      </c>
      <c r="F124" s="321">
        <f t="shared" si="45"/>
        <v>782.74800000000005</v>
      </c>
      <c r="G124" s="321">
        <f t="shared" si="45"/>
        <v>782.74800000000005</v>
      </c>
      <c r="H124" s="321">
        <f t="shared" si="45"/>
        <v>782.74800000000005</v>
      </c>
      <c r="I124" s="321">
        <f t="shared" si="45"/>
        <v>782.74800000000005</v>
      </c>
      <c r="J124" s="321">
        <f t="shared" si="45"/>
        <v>782.74800000000005</v>
      </c>
      <c r="K124" s="321">
        <f t="shared" si="45"/>
        <v>782.74800000000005</v>
      </c>
      <c r="L124" s="321">
        <f t="shared" si="45"/>
        <v>782.74800000000005</v>
      </c>
      <c r="M124" s="321">
        <f t="shared" si="45"/>
        <v>782.74800000000005</v>
      </c>
      <c r="N124" s="321">
        <f t="shared" si="45"/>
        <v>782.74800000000005</v>
      </c>
      <c r="O124" s="321">
        <f t="shared" si="45"/>
        <v>782.74800000000005</v>
      </c>
      <c r="P124" s="321">
        <f t="shared" si="45"/>
        <v>782.74800000000005</v>
      </c>
      <c r="Q124" s="274">
        <f t="shared" si="45"/>
        <v>782.74800000000005</v>
      </c>
      <c r="R124" s="274">
        <f t="shared" si="45"/>
        <v>782.74800000000005</v>
      </c>
      <c r="S124" s="274">
        <f t="shared" si="45"/>
        <v>782.74800000000005</v>
      </c>
      <c r="T124" s="274">
        <f t="shared" si="45"/>
        <v>782.74800000000005</v>
      </c>
      <c r="U124" s="274">
        <f t="shared" si="45"/>
        <v>782.74800000000005</v>
      </c>
      <c r="V124" s="274">
        <f t="shared" si="45"/>
        <v>782.74800000000005</v>
      </c>
      <c r="W124" s="274">
        <f t="shared" si="45"/>
        <v>782.74800000000005</v>
      </c>
      <c r="X124" s="274">
        <f t="shared" si="45"/>
        <v>782.74800000000005</v>
      </c>
      <c r="Y124" s="274">
        <f t="shared" si="45"/>
        <v>782.74800000000005</v>
      </c>
      <c r="Z124" s="274">
        <f t="shared" si="45"/>
        <v>700.03499999999985</v>
      </c>
      <c r="AB124"/>
      <c r="AC124"/>
      <c r="AD124"/>
      <c r="AE124"/>
      <c r="AF124"/>
      <c r="AG124"/>
      <c r="AH124"/>
      <c r="AI124"/>
      <c r="AJ124"/>
      <c r="AK124"/>
      <c r="AL124"/>
      <c r="AM124"/>
      <c r="AN124"/>
      <c r="AO124"/>
      <c r="AP124"/>
      <c r="AQ124"/>
      <c r="AR124"/>
      <c r="AS124"/>
      <c r="AT124"/>
      <c r="AU124"/>
    </row>
    <row r="125" spans="1:47" s="233" customFormat="1">
      <c r="A125" s="259"/>
      <c r="B125" s="257" t="s">
        <v>494</v>
      </c>
      <c r="C125" s="257"/>
      <c r="D125" s="321">
        <f t="shared" ref="D125:Z125" si="46">D13*D108/1000</f>
        <v>0</v>
      </c>
      <c r="E125" s="321">
        <f t="shared" si="46"/>
        <v>0</v>
      </c>
      <c r="F125" s="321">
        <f t="shared" si="46"/>
        <v>0</v>
      </c>
      <c r="G125" s="321">
        <f t="shared" si="46"/>
        <v>56.7</v>
      </c>
      <c r="H125" s="321">
        <f t="shared" si="46"/>
        <v>182.7</v>
      </c>
      <c r="I125" s="321">
        <f t="shared" si="46"/>
        <v>308.7</v>
      </c>
      <c r="J125" s="321">
        <f t="shared" si="46"/>
        <v>883.04422499999964</v>
      </c>
      <c r="K125" s="321">
        <f t="shared" si="46"/>
        <v>910.44922499999961</v>
      </c>
      <c r="L125" s="321">
        <f t="shared" si="46"/>
        <v>1030.4547749999995</v>
      </c>
      <c r="M125" s="321">
        <f t="shared" si="46"/>
        <v>1232.7099749999995</v>
      </c>
      <c r="N125" s="321">
        <f t="shared" si="46"/>
        <v>1394.6577749999997</v>
      </c>
      <c r="O125" s="321">
        <f t="shared" si="46"/>
        <v>1559.4972749999995</v>
      </c>
      <c r="P125" s="321">
        <f t="shared" si="46"/>
        <v>1843.0586999999996</v>
      </c>
      <c r="Q125" s="274">
        <f t="shared" si="46"/>
        <v>1892.6459999999993</v>
      </c>
      <c r="R125" s="274">
        <f t="shared" si="46"/>
        <v>1892.6459999999993</v>
      </c>
      <c r="S125" s="274">
        <f t="shared" si="46"/>
        <v>1892.6459999999993</v>
      </c>
      <c r="T125" s="274">
        <f t="shared" si="46"/>
        <v>1892.6459999999993</v>
      </c>
      <c r="U125" s="274">
        <f t="shared" si="46"/>
        <v>1892.6459999999993</v>
      </c>
      <c r="V125" s="274">
        <f t="shared" si="46"/>
        <v>1892.6459999999993</v>
      </c>
      <c r="W125" s="274">
        <f t="shared" si="46"/>
        <v>1892.6459999999993</v>
      </c>
      <c r="X125" s="274">
        <f t="shared" si="46"/>
        <v>1892.6459999999993</v>
      </c>
      <c r="Y125" s="274">
        <f t="shared" si="46"/>
        <v>1892.6459999999993</v>
      </c>
      <c r="Z125" s="274">
        <f t="shared" si="46"/>
        <v>1892.6459999999993</v>
      </c>
      <c r="AB125"/>
      <c r="AC125"/>
      <c r="AD125"/>
      <c r="AE125"/>
      <c r="AF125"/>
      <c r="AG125"/>
      <c r="AH125"/>
      <c r="AI125"/>
      <c r="AJ125"/>
      <c r="AK125"/>
      <c r="AL125"/>
      <c r="AM125"/>
      <c r="AN125"/>
      <c r="AO125"/>
      <c r="AP125"/>
      <c r="AQ125"/>
      <c r="AR125"/>
      <c r="AS125"/>
      <c r="AT125"/>
      <c r="AU125"/>
    </row>
    <row r="126" spans="1:47" s="233" customFormat="1">
      <c r="A126" s="330"/>
      <c r="B126" s="257" t="s">
        <v>495</v>
      </c>
      <c r="C126" s="257"/>
      <c r="D126" s="321">
        <f>D14*D109/1000</f>
        <v>0</v>
      </c>
      <c r="E126" s="321">
        <f t="shared" ref="E126:Z126" si="47">E14*E109/1000</f>
        <v>0</v>
      </c>
      <c r="F126" s="321">
        <f t="shared" si="47"/>
        <v>0</v>
      </c>
      <c r="G126" s="321">
        <f t="shared" si="47"/>
        <v>0</v>
      </c>
      <c r="H126" s="321">
        <f t="shared" si="47"/>
        <v>0</v>
      </c>
      <c r="I126" s="321">
        <f t="shared" si="47"/>
        <v>0</v>
      </c>
      <c r="J126" s="321">
        <f t="shared" si="47"/>
        <v>0</v>
      </c>
      <c r="K126" s="321">
        <f t="shared" si="47"/>
        <v>0</v>
      </c>
      <c r="L126" s="321">
        <f t="shared" si="47"/>
        <v>0</v>
      </c>
      <c r="M126" s="321">
        <f t="shared" si="47"/>
        <v>0</v>
      </c>
      <c r="N126" s="321">
        <f t="shared" si="47"/>
        <v>0</v>
      </c>
      <c r="O126" s="321">
        <f t="shared" si="47"/>
        <v>0</v>
      </c>
      <c r="P126" s="321">
        <f t="shared" si="47"/>
        <v>0</v>
      </c>
      <c r="Q126" s="321">
        <f t="shared" si="47"/>
        <v>0</v>
      </c>
      <c r="R126" s="321">
        <f t="shared" si="47"/>
        <v>90.985600000000005</v>
      </c>
      <c r="S126" s="321">
        <f t="shared" si="47"/>
        <v>112.6208</v>
      </c>
      <c r="T126" s="321">
        <f t="shared" si="47"/>
        <v>128.16639999999998</v>
      </c>
      <c r="U126" s="321">
        <f t="shared" si="47"/>
        <v>157.60640000000001</v>
      </c>
      <c r="V126" s="321">
        <f t="shared" si="47"/>
        <v>215.14239999999998</v>
      </c>
      <c r="W126" s="321">
        <f t="shared" si="47"/>
        <v>292.6112</v>
      </c>
      <c r="X126" s="321">
        <f t="shared" si="47"/>
        <v>408.10880000000003</v>
      </c>
      <c r="Y126" s="321">
        <f t="shared" si="47"/>
        <v>442.38079999999997</v>
      </c>
      <c r="Z126" s="321">
        <f t="shared" si="47"/>
        <v>530.60799999999995</v>
      </c>
      <c r="AB126" s="330"/>
      <c r="AC126" s="330"/>
      <c r="AD126" s="330"/>
      <c r="AE126" s="330"/>
      <c r="AF126" s="330"/>
      <c r="AG126" s="330"/>
      <c r="AH126" s="330"/>
      <c r="AI126" s="330"/>
      <c r="AJ126" s="330"/>
      <c r="AK126" s="330"/>
      <c r="AL126" s="330"/>
      <c r="AM126" s="330"/>
      <c r="AN126" s="330"/>
      <c r="AO126" s="330"/>
      <c r="AP126" s="330"/>
      <c r="AQ126" s="330"/>
      <c r="AR126" s="330"/>
      <c r="AS126" s="330"/>
      <c r="AT126" s="330"/>
      <c r="AU126" s="330"/>
    </row>
    <row r="127" spans="1:47" s="233" customFormat="1">
      <c r="A127" s="266"/>
      <c r="B127" s="257" t="s">
        <v>123</v>
      </c>
      <c r="C127" s="257"/>
      <c r="D127" s="321">
        <f>D15*D110/1000</f>
        <v>0</v>
      </c>
      <c r="E127" s="321">
        <f t="shared" ref="E127:Z127" si="48">E15*E110/1000</f>
        <v>0</v>
      </c>
      <c r="F127" s="321">
        <f t="shared" si="48"/>
        <v>18.45</v>
      </c>
      <c r="G127" s="321">
        <f t="shared" si="48"/>
        <v>59.4</v>
      </c>
      <c r="H127" s="321">
        <f t="shared" si="48"/>
        <v>59.4</v>
      </c>
      <c r="I127" s="321">
        <f t="shared" si="48"/>
        <v>40.950000000000003</v>
      </c>
      <c r="J127" s="321">
        <f t="shared" si="48"/>
        <v>0</v>
      </c>
      <c r="K127" s="321">
        <f t="shared" si="48"/>
        <v>0</v>
      </c>
      <c r="L127" s="321">
        <f t="shared" si="48"/>
        <v>0</v>
      </c>
      <c r="M127" s="321">
        <f t="shared" si="48"/>
        <v>0</v>
      </c>
      <c r="N127" s="321">
        <f t="shared" si="48"/>
        <v>0</v>
      </c>
      <c r="O127" s="321">
        <f t="shared" si="48"/>
        <v>0</v>
      </c>
      <c r="P127" s="321">
        <f t="shared" si="48"/>
        <v>0</v>
      </c>
      <c r="Q127" s="274">
        <f t="shared" si="48"/>
        <v>0</v>
      </c>
      <c r="R127" s="274">
        <f t="shared" si="48"/>
        <v>0</v>
      </c>
      <c r="S127" s="274">
        <f t="shared" si="48"/>
        <v>0</v>
      </c>
      <c r="T127" s="274">
        <f t="shared" si="48"/>
        <v>0</v>
      </c>
      <c r="U127" s="274">
        <f t="shared" si="48"/>
        <v>0</v>
      </c>
      <c r="V127" s="274">
        <f t="shared" si="48"/>
        <v>0</v>
      </c>
      <c r="W127" s="274">
        <f t="shared" si="48"/>
        <v>0</v>
      </c>
      <c r="X127" s="274">
        <f t="shared" si="48"/>
        <v>0</v>
      </c>
      <c r="Y127" s="274">
        <f t="shared" si="48"/>
        <v>0</v>
      </c>
      <c r="Z127" s="274">
        <f t="shared" si="48"/>
        <v>0</v>
      </c>
      <c r="AB127"/>
      <c r="AC127"/>
      <c r="AD127"/>
      <c r="AE127"/>
      <c r="AF127"/>
      <c r="AG127"/>
      <c r="AH127"/>
      <c r="AI127"/>
      <c r="AJ127"/>
      <c r="AK127"/>
      <c r="AL127"/>
      <c r="AM127"/>
      <c r="AN127"/>
      <c r="AO127"/>
      <c r="AP127"/>
      <c r="AQ127"/>
      <c r="AR127"/>
      <c r="AS127"/>
      <c r="AT127"/>
      <c r="AU127"/>
    </row>
    <row r="128" spans="1:47" s="233" customFormat="1">
      <c r="A128" s="259"/>
      <c r="B128" s="253" t="s">
        <v>162</v>
      </c>
      <c r="C128" s="257"/>
      <c r="D128" s="94">
        <f t="shared" ref="D128:Z128" si="49">SUM(D122:D127)</f>
        <v>1695.9859250000002</v>
      </c>
      <c r="E128" s="94">
        <f t="shared" si="49"/>
        <v>1724.6902750000002</v>
      </c>
      <c r="F128" s="94">
        <f t="shared" si="49"/>
        <v>1760.1840250000002</v>
      </c>
      <c r="G128" s="94">
        <f t="shared" si="49"/>
        <v>1825.0890250000004</v>
      </c>
      <c r="H128" s="94">
        <f t="shared" si="49"/>
        <v>1951.0890250000004</v>
      </c>
      <c r="I128" s="94">
        <f t="shared" si="49"/>
        <v>2058.6390250000004</v>
      </c>
      <c r="J128" s="94">
        <f t="shared" si="49"/>
        <v>2592.03325</v>
      </c>
      <c r="K128" s="94">
        <f t="shared" si="49"/>
        <v>2603.3432499999999</v>
      </c>
      <c r="L128" s="94">
        <f t="shared" si="49"/>
        <v>2652.8693499999999</v>
      </c>
      <c r="M128" s="94">
        <f t="shared" si="49"/>
        <v>2736.3397499999992</v>
      </c>
      <c r="N128" s="94">
        <f t="shared" si="49"/>
        <v>2803.1753499999995</v>
      </c>
      <c r="O128" s="94">
        <f t="shared" si="49"/>
        <v>2871.2043499999995</v>
      </c>
      <c r="P128" s="94">
        <f t="shared" si="49"/>
        <v>2988.2296999999999</v>
      </c>
      <c r="Q128" s="94">
        <f t="shared" si="49"/>
        <v>3008.6942999999992</v>
      </c>
      <c r="R128" s="94">
        <f t="shared" si="49"/>
        <v>3047.0788499999994</v>
      </c>
      <c r="S128" s="94">
        <f t="shared" si="49"/>
        <v>3056.2061999999992</v>
      </c>
      <c r="T128" s="94">
        <f t="shared" si="49"/>
        <v>3058.8264499999996</v>
      </c>
      <c r="U128" s="94">
        <f t="shared" si="49"/>
        <v>3063.4264499999995</v>
      </c>
      <c r="V128" s="94">
        <f t="shared" si="49"/>
        <v>3082.0426999999995</v>
      </c>
      <c r="W128" s="94">
        <f t="shared" si="49"/>
        <v>3094.3732999999993</v>
      </c>
      <c r="X128" s="94">
        <f t="shared" si="49"/>
        <v>3112.4197999999992</v>
      </c>
      <c r="Y128" s="94">
        <f t="shared" si="49"/>
        <v>3117.7747999999992</v>
      </c>
      <c r="Z128" s="94">
        <f t="shared" si="49"/>
        <v>3123.2889999999989</v>
      </c>
      <c r="AB128" s="250"/>
    </row>
    <row r="129" spans="1:28" s="233" customFormat="1">
      <c r="A129" s="259"/>
      <c r="B129" s="257"/>
      <c r="C129" s="257"/>
      <c r="D129" s="225"/>
      <c r="E129" s="225"/>
      <c r="F129" s="225"/>
      <c r="G129" s="225"/>
      <c r="H129" s="225"/>
      <c r="I129" s="225"/>
      <c r="J129" s="225"/>
      <c r="K129" s="225"/>
      <c r="L129" s="225"/>
      <c r="M129" s="225"/>
      <c r="N129" s="225"/>
      <c r="O129" s="225"/>
      <c r="P129" s="225"/>
      <c r="Q129" s="332"/>
      <c r="R129" s="332"/>
      <c r="S129" s="332"/>
      <c r="T129" s="332"/>
      <c r="U129" s="332"/>
      <c r="V129" s="332"/>
      <c r="W129" s="332"/>
      <c r="X129" s="332"/>
      <c r="Y129" s="332"/>
      <c r="Z129" s="332"/>
      <c r="AB129" s="250"/>
    </row>
    <row r="130" spans="1:28" s="233" customFormat="1">
      <c r="A130" s="259"/>
      <c r="B130" s="253" t="s">
        <v>36</v>
      </c>
      <c r="C130" s="237"/>
      <c r="D130" s="239"/>
      <c r="E130" s="239"/>
      <c r="F130" s="239"/>
      <c r="G130" s="239"/>
      <c r="H130" s="239"/>
      <c r="I130" s="239"/>
      <c r="J130" s="239"/>
      <c r="K130" s="239"/>
      <c r="L130" s="239"/>
      <c r="M130" s="239"/>
      <c r="N130" s="239"/>
      <c r="O130" s="239"/>
      <c r="P130" s="239"/>
      <c r="Q130" s="94"/>
      <c r="R130" s="94"/>
      <c r="S130" s="94"/>
      <c r="T130" s="94"/>
      <c r="U130" s="94"/>
      <c r="V130" s="94"/>
      <c r="W130" s="94"/>
      <c r="X130" s="94"/>
      <c r="Y130" s="94"/>
      <c r="Z130" s="94"/>
      <c r="AB130" s="250"/>
    </row>
    <row r="131" spans="1:28" s="233" customFormat="1">
      <c r="A131" s="259"/>
      <c r="B131" s="257" t="s">
        <v>442</v>
      </c>
      <c r="C131" s="257"/>
      <c r="D131" s="321">
        <f t="shared" ref="D131:Z131" si="50">D26*D113/1000</f>
        <v>3683.4515249999995</v>
      </c>
      <c r="E131" s="321">
        <f t="shared" si="50"/>
        <v>3567.3046499999996</v>
      </c>
      <c r="F131" s="321">
        <f t="shared" si="50"/>
        <v>3552.7771499999994</v>
      </c>
      <c r="G131" s="321">
        <f t="shared" si="50"/>
        <v>3499.6786499999994</v>
      </c>
      <c r="H131" s="321">
        <f t="shared" si="50"/>
        <v>3499.6786499999994</v>
      </c>
      <c r="I131" s="321">
        <f t="shared" si="50"/>
        <v>3499.6786499999994</v>
      </c>
      <c r="J131" s="321">
        <f t="shared" si="50"/>
        <v>3499.6786499999994</v>
      </c>
      <c r="K131" s="321">
        <f t="shared" si="50"/>
        <v>3392.0659499999992</v>
      </c>
      <c r="L131" s="321">
        <f t="shared" si="50"/>
        <v>3126.1034999999997</v>
      </c>
      <c r="M131" s="321">
        <f t="shared" si="50"/>
        <v>2715.4549499999994</v>
      </c>
      <c r="N131" s="321">
        <f t="shared" si="50"/>
        <v>2274.4098000000004</v>
      </c>
      <c r="O131" s="321">
        <f t="shared" si="50"/>
        <v>1764.13185</v>
      </c>
      <c r="P131" s="321">
        <f t="shared" si="50"/>
        <v>843.96975000000009</v>
      </c>
      <c r="Q131" s="274">
        <f t="shared" si="50"/>
        <v>661.80660000000012</v>
      </c>
      <c r="R131" s="274">
        <f t="shared" si="50"/>
        <v>80.371200000000016</v>
      </c>
      <c r="S131" s="274">
        <f t="shared" si="50"/>
        <v>51.622350000000004</v>
      </c>
      <c r="T131" s="274">
        <f t="shared" si="50"/>
        <v>47.862749999999998</v>
      </c>
      <c r="U131" s="274">
        <f t="shared" si="50"/>
        <v>4.5864000000000003</v>
      </c>
      <c r="V131" s="274">
        <f t="shared" si="50"/>
        <v>4.5649500000000005</v>
      </c>
      <c r="W131" s="274">
        <f t="shared" si="50"/>
        <v>0</v>
      </c>
      <c r="X131" s="274">
        <f t="shared" si="50"/>
        <v>0</v>
      </c>
      <c r="Y131" s="274">
        <f t="shared" si="50"/>
        <v>0</v>
      </c>
      <c r="Z131" s="274">
        <f t="shared" si="50"/>
        <v>0</v>
      </c>
      <c r="AB131" s="250"/>
    </row>
    <row r="132" spans="1:28" s="233" customFormat="1">
      <c r="A132" s="259"/>
      <c r="B132" s="257" t="s">
        <v>443</v>
      </c>
      <c r="C132" s="257"/>
      <c r="D132" s="321">
        <f t="shared" ref="D132:Z132" si="51">D27*D114/1000</f>
        <v>2731.22505</v>
      </c>
      <c r="E132" s="321">
        <f t="shared" si="51"/>
        <v>2731.22505</v>
      </c>
      <c r="F132" s="321">
        <f t="shared" si="51"/>
        <v>2731.22505</v>
      </c>
      <c r="G132" s="321">
        <f t="shared" si="51"/>
        <v>2731.22505</v>
      </c>
      <c r="H132" s="321">
        <f t="shared" si="51"/>
        <v>2731.22505</v>
      </c>
      <c r="I132" s="321">
        <f t="shared" si="51"/>
        <v>2731.22505</v>
      </c>
      <c r="J132" s="321">
        <f t="shared" si="51"/>
        <v>2731.22505</v>
      </c>
      <c r="K132" s="321">
        <f t="shared" si="51"/>
        <v>2731.22505</v>
      </c>
      <c r="L132" s="321">
        <f t="shared" si="51"/>
        <v>2731.22505</v>
      </c>
      <c r="M132" s="321">
        <f t="shared" si="51"/>
        <v>2731.22505</v>
      </c>
      <c r="N132" s="321">
        <f t="shared" si="51"/>
        <v>2731.22505</v>
      </c>
      <c r="O132" s="321">
        <f t="shared" si="51"/>
        <v>2731.22505</v>
      </c>
      <c r="P132" s="321">
        <f t="shared" si="51"/>
        <v>2731.22505</v>
      </c>
      <c r="Q132" s="274">
        <f t="shared" si="51"/>
        <v>2731.22505</v>
      </c>
      <c r="R132" s="274">
        <f t="shared" si="51"/>
        <v>2731.22505</v>
      </c>
      <c r="S132" s="274">
        <f t="shared" si="51"/>
        <v>2731.22505</v>
      </c>
      <c r="T132" s="274">
        <f t="shared" si="51"/>
        <v>2541.3895999999995</v>
      </c>
      <c r="U132" s="274">
        <f t="shared" si="51"/>
        <v>2266.2725999999998</v>
      </c>
      <c r="V132" s="274">
        <f t="shared" si="51"/>
        <v>1831.4012999999998</v>
      </c>
      <c r="W132" s="274">
        <f t="shared" si="51"/>
        <v>1350.7017499999999</v>
      </c>
      <c r="X132" s="274">
        <f t="shared" si="51"/>
        <v>980.50919999999996</v>
      </c>
      <c r="Y132" s="274">
        <f t="shared" si="51"/>
        <v>0</v>
      </c>
      <c r="Z132" s="274">
        <f t="shared" si="51"/>
        <v>0</v>
      </c>
      <c r="AB132" s="250"/>
    </row>
    <row r="133" spans="1:28" s="233" customFormat="1">
      <c r="A133" s="259"/>
      <c r="B133" s="257" t="s">
        <v>444</v>
      </c>
      <c r="C133" s="257"/>
      <c r="D133" s="321">
        <f t="shared" ref="D133:Z133" si="52">D28*D115/1000</f>
        <v>2036.2289999999998</v>
      </c>
      <c r="E133" s="321">
        <f t="shared" si="52"/>
        <v>2559.3240000000001</v>
      </c>
      <c r="F133" s="321">
        <f t="shared" si="52"/>
        <v>2868.3240000000001</v>
      </c>
      <c r="G133" s="321">
        <f t="shared" si="52"/>
        <v>2868.3240000000001</v>
      </c>
      <c r="H133" s="321">
        <f t="shared" si="52"/>
        <v>2868.3240000000001</v>
      </c>
      <c r="I133" s="321">
        <f t="shared" si="52"/>
        <v>2868.3240000000001</v>
      </c>
      <c r="J133" s="321">
        <f t="shared" si="52"/>
        <v>2868.3240000000001</v>
      </c>
      <c r="K133" s="321">
        <f t="shared" si="52"/>
        <v>2868.3240000000001</v>
      </c>
      <c r="L133" s="321">
        <f t="shared" si="52"/>
        <v>2868.3240000000001</v>
      </c>
      <c r="M133" s="321">
        <f t="shared" si="52"/>
        <v>2868.3240000000001</v>
      </c>
      <c r="N133" s="321">
        <f t="shared" si="52"/>
        <v>2868.3240000000001</v>
      </c>
      <c r="O133" s="321">
        <f t="shared" si="52"/>
        <v>2868.3240000000001</v>
      </c>
      <c r="P133" s="321">
        <f t="shared" si="52"/>
        <v>2868.3240000000001</v>
      </c>
      <c r="Q133" s="274">
        <f t="shared" si="52"/>
        <v>2868.3240000000001</v>
      </c>
      <c r="R133" s="274">
        <f t="shared" si="52"/>
        <v>2868.3240000000001</v>
      </c>
      <c r="S133" s="274">
        <f t="shared" si="52"/>
        <v>2868.3240000000001</v>
      </c>
      <c r="T133" s="274">
        <f t="shared" si="52"/>
        <v>2868.3240000000001</v>
      </c>
      <c r="U133" s="274">
        <f t="shared" si="52"/>
        <v>2868.3240000000001</v>
      </c>
      <c r="V133" s="274">
        <f t="shared" si="52"/>
        <v>2868.3240000000001</v>
      </c>
      <c r="W133" s="274">
        <f t="shared" si="52"/>
        <v>2868.3240000000001</v>
      </c>
      <c r="X133" s="274">
        <f t="shared" si="52"/>
        <v>2868.3240000000001</v>
      </c>
      <c r="Y133" s="274">
        <f t="shared" si="52"/>
        <v>2868.3240000000001</v>
      </c>
      <c r="Z133" s="274">
        <f t="shared" si="52"/>
        <v>2638.0740000000001</v>
      </c>
      <c r="AB133" s="250"/>
    </row>
    <row r="134" spans="1:28" s="35" customFormat="1">
      <c r="A134" s="259"/>
      <c r="B134" s="257" t="s">
        <v>494</v>
      </c>
      <c r="C134" s="257"/>
      <c r="D134" s="321">
        <f t="shared" ref="D134:Z134" si="53">D29*D116/1000</f>
        <v>0</v>
      </c>
      <c r="E134" s="321">
        <f t="shared" si="53"/>
        <v>0</v>
      </c>
      <c r="F134" s="321">
        <f t="shared" si="53"/>
        <v>0</v>
      </c>
      <c r="G134" s="321">
        <f t="shared" si="53"/>
        <v>318.14999999999998</v>
      </c>
      <c r="H134" s="321">
        <f t="shared" si="53"/>
        <v>665.10990000000197</v>
      </c>
      <c r="I134" s="321">
        <f t="shared" si="53"/>
        <v>774.887400000002</v>
      </c>
      <c r="J134" s="321">
        <f t="shared" si="53"/>
        <v>1018.539900000002</v>
      </c>
      <c r="K134" s="321">
        <f t="shared" si="53"/>
        <v>1192.3758000000018</v>
      </c>
      <c r="L134" s="321">
        <f t="shared" si="53"/>
        <v>1622.0074500000019</v>
      </c>
      <c r="M134" s="321">
        <f t="shared" si="53"/>
        <v>2285.3628000000022</v>
      </c>
      <c r="N134" s="321">
        <f t="shared" si="53"/>
        <v>2997.8203500000018</v>
      </c>
      <c r="O134" s="321">
        <f t="shared" si="53"/>
        <v>3822.1155000000017</v>
      </c>
      <c r="P134" s="321">
        <f t="shared" si="53"/>
        <v>5308.5312000000013</v>
      </c>
      <c r="Q134" s="274">
        <f t="shared" si="53"/>
        <v>5602.7947500000009</v>
      </c>
      <c r="R134" s="274">
        <f t="shared" si="53"/>
        <v>5602.7947500000009</v>
      </c>
      <c r="S134" s="274">
        <f t="shared" si="53"/>
        <v>5602.7947500000009</v>
      </c>
      <c r="T134" s="274">
        <f t="shared" si="53"/>
        <v>5602.7947500000009</v>
      </c>
      <c r="U134" s="274">
        <f t="shared" si="53"/>
        <v>5602.7947500000009</v>
      </c>
      <c r="V134" s="274">
        <f t="shared" si="53"/>
        <v>5602.7947500000009</v>
      </c>
      <c r="W134" s="274">
        <f t="shared" si="53"/>
        <v>5602.7947500000009</v>
      </c>
      <c r="X134" s="274">
        <f t="shared" si="53"/>
        <v>5602.7947500000009</v>
      </c>
      <c r="Y134" s="274">
        <f t="shared" si="53"/>
        <v>5602.7947500000009</v>
      </c>
      <c r="Z134" s="274">
        <f t="shared" si="53"/>
        <v>5602.7947500000009</v>
      </c>
      <c r="AB134" s="37"/>
    </row>
    <row r="135" spans="1:28" s="233" customFormat="1">
      <c r="A135" s="330"/>
      <c r="B135" s="257" t="s">
        <v>495</v>
      </c>
      <c r="C135" s="257"/>
      <c r="D135" s="321">
        <f>D30*D117/1000</f>
        <v>0</v>
      </c>
      <c r="E135" s="321">
        <f t="shared" ref="E135:Z135" si="54">E30*E117/1000</f>
        <v>0</v>
      </c>
      <c r="F135" s="321">
        <f t="shared" si="54"/>
        <v>0</v>
      </c>
      <c r="G135" s="321">
        <f t="shared" si="54"/>
        <v>0</v>
      </c>
      <c r="H135" s="321">
        <f t="shared" si="54"/>
        <v>0</v>
      </c>
      <c r="I135" s="321">
        <f t="shared" si="54"/>
        <v>0</v>
      </c>
      <c r="J135" s="321">
        <f t="shared" si="54"/>
        <v>0</v>
      </c>
      <c r="K135" s="321">
        <f t="shared" si="54"/>
        <v>0</v>
      </c>
      <c r="L135" s="321">
        <f t="shared" si="54"/>
        <v>0</v>
      </c>
      <c r="M135" s="321">
        <f t="shared" si="54"/>
        <v>0</v>
      </c>
      <c r="N135" s="321">
        <f t="shared" si="54"/>
        <v>0</v>
      </c>
      <c r="O135" s="321">
        <f t="shared" si="54"/>
        <v>0</v>
      </c>
      <c r="P135" s="321">
        <f t="shared" si="54"/>
        <v>0</v>
      </c>
      <c r="Q135" s="321">
        <f t="shared" si="54"/>
        <v>0</v>
      </c>
      <c r="R135" s="321">
        <f t="shared" si="54"/>
        <v>954.1504000000001</v>
      </c>
      <c r="S135" s="321">
        <f t="shared" si="54"/>
        <v>1001.3280000000001</v>
      </c>
      <c r="T135" s="321">
        <f t="shared" si="54"/>
        <v>1213.4208000000001</v>
      </c>
      <c r="U135" s="321">
        <f t="shared" si="54"/>
        <v>1582.8704000000002</v>
      </c>
      <c r="V135" s="321">
        <f t="shared" si="54"/>
        <v>2054.6304</v>
      </c>
      <c r="W135" s="321">
        <f t="shared" si="54"/>
        <v>2583.5584000000003</v>
      </c>
      <c r="X135" s="321">
        <f t="shared" si="54"/>
        <v>2985.1232</v>
      </c>
      <c r="Y135" s="321">
        <f t="shared" si="54"/>
        <v>4048.7264000000005</v>
      </c>
      <c r="Z135" s="321">
        <f t="shared" si="54"/>
        <v>4294.3263999999999</v>
      </c>
      <c r="AB135" s="250"/>
    </row>
    <row r="136" spans="1:28" s="233" customFormat="1">
      <c r="A136" s="266"/>
      <c r="B136" s="257" t="s">
        <v>123</v>
      </c>
      <c r="C136" s="257"/>
      <c r="D136" s="321">
        <f>D31*D118/1000</f>
        <v>0</v>
      </c>
      <c r="E136" s="321">
        <f t="shared" ref="E136:Z136" si="55">E31*E118/1000</f>
        <v>0</v>
      </c>
      <c r="F136" s="321">
        <f t="shared" si="55"/>
        <v>104.55</v>
      </c>
      <c r="G136" s="321">
        <f t="shared" si="55"/>
        <v>336.59999999999997</v>
      </c>
      <c r="H136" s="321">
        <f t="shared" si="55"/>
        <v>336.59999999999997</v>
      </c>
      <c r="I136" s="321">
        <f t="shared" si="55"/>
        <v>232.04999999999998</v>
      </c>
      <c r="J136" s="321">
        <f t="shared" si="55"/>
        <v>0</v>
      </c>
      <c r="K136" s="321">
        <f t="shared" si="55"/>
        <v>0</v>
      </c>
      <c r="L136" s="321">
        <f t="shared" si="55"/>
        <v>0</v>
      </c>
      <c r="M136" s="321">
        <f t="shared" si="55"/>
        <v>0</v>
      </c>
      <c r="N136" s="321">
        <f t="shared" si="55"/>
        <v>0</v>
      </c>
      <c r="O136" s="321">
        <f t="shared" si="55"/>
        <v>0</v>
      </c>
      <c r="P136" s="321">
        <f t="shared" si="55"/>
        <v>0</v>
      </c>
      <c r="Q136" s="274">
        <f t="shared" si="55"/>
        <v>0</v>
      </c>
      <c r="R136" s="274">
        <f t="shared" si="55"/>
        <v>0</v>
      </c>
      <c r="S136" s="274">
        <f t="shared" si="55"/>
        <v>0</v>
      </c>
      <c r="T136" s="274">
        <f t="shared" si="55"/>
        <v>0</v>
      </c>
      <c r="U136" s="274">
        <f t="shared" si="55"/>
        <v>0</v>
      </c>
      <c r="V136" s="274">
        <f t="shared" si="55"/>
        <v>0</v>
      </c>
      <c r="W136" s="274">
        <f t="shared" si="55"/>
        <v>0</v>
      </c>
      <c r="X136" s="274">
        <f t="shared" si="55"/>
        <v>0</v>
      </c>
      <c r="Y136" s="274">
        <f t="shared" si="55"/>
        <v>0</v>
      </c>
      <c r="Z136" s="274">
        <f t="shared" si="55"/>
        <v>0</v>
      </c>
      <c r="AB136" s="250"/>
    </row>
    <row r="137" spans="1:28" s="233" customFormat="1">
      <c r="A137" s="259"/>
      <c r="B137" s="253" t="s">
        <v>163</v>
      </c>
      <c r="C137" s="257"/>
      <c r="D137" s="94">
        <f t="shared" ref="D137:Z137" si="56">SUM(D131:D136)</f>
        <v>8450.9055749999989</v>
      </c>
      <c r="E137" s="94">
        <f t="shared" si="56"/>
        <v>8857.8536999999997</v>
      </c>
      <c r="F137" s="94">
        <f t="shared" si="56"/>
        <v>9256.8761999999988</v>
      </c>
      <c r="G137" s="94">
        <f t="shared" si="56"/>
        <v>9753.9776999999995</v>
      </c>
      <c r="H137" s="94">
        <f t="shared" si="56"/>
        <v>10100.937600000001</v>
      </c>
      <c r="I137" s="94">
        <f t="shared" si="56"/>
        <v>10106.1651</v>
      </c>
      <c r="J137" s="94">
        <f t="shared" si="56"/>
        <v>10117.767600000001</v>
      </c>
      <c r="K137" s="94">
        <f t="shared" si="56"/>
        <v>10183.990800000001</v>
      </c>
      <c r="L137" s="94">
        <f t="shared" si="56"/>
        <v>10347.660000000003</v>
      </c>
      <c r="M137" s="94">
        <f t="shared" si="56"/>
        <v>10600.366800000002</v>
      </c>
      <c r="N137" s="94">
        <f t="shared" si="56"/>
        <v>10871.779200000003</v>
      </c>
      <c r="O137" s="94">
        <f t="shared" si="56"/>
        <v>11185.796400000001</v>
      </c>
      <c r="P137" s="94">
        <f t="shared" si="56"/>
        <v>11752.050000000001</v>
      </c>
      <c r="Q137" s="94">
        <f t="shared" si="56"/>
        <v>11864.1504</v>
      </c>
      <c r="R137" s="94">
        <f t="shared" si="56"/>
        <v>12236.865400000001</v>
      </c>
      <c r="S137" s="94">
        <f t="shared" si="56"/>
        <v>12255.29415</v>
      </c>
      <c r="T137" s="94">
        <f t="shared" si="56"/>
        <v>12273.7919</v>
      </c>
      <c r="U137" s="94">
        <f t="shared" si="56"/>
        <v>12324.848150000002</v>
      </c>
      <c r="V137" s="94">
        <f t="shared" si="56"/>
        <v>12361.715400000001</v>
      </c>
      <c r="W137" s="94">
        <f t="shared" si="56"/>
        <v>12405.378900000002</v>
      </c>
      <c r="X137" s="94">
        <f t="shared" si="56"/>
        <v>12436.751150000002</v>
      </c>
      <c r="Y137" s="94">
        <f t="shared" si="56"/>
        <v>12519.845150000001</v>
      </c>
      <c r="Z137" s="94">
        <f t="shared" si="56"/>
        <v>12535.195150000001</v>
      </c>
      <c r="AB137" s="250"/>
    </row>
    <row r="138" spans="1:28" s="233" customFormat="1">
      <c r="A138" s="259"/>
      <c r="B138" s="257"/>
      <c r="C138" s="257"/>
      <c r="D138" s="245"/>
      <c r="E138" s="245"/>
      <c r="F138" s="245"/>
      <c r="G138" s="245"/>
      <c r="H138" s="245"/>
      <c r="I138" s="245"/>
      <c r="J138" s="245"/>
      <c r="K138" s="245"/>
      <c r="L138" s="245"/>
      <c r="M138" s="245"/>
      <c r="N138" s="245"/>
      <c r="O138" s="245"/>
      <c r="P138" s="245"/>
      <c r="Q138" s="274"/>
      <c r="R138" s="274"/>
      <c r="S138" s="274"/>
      <c r="T138" s="274"/>
      <c r="U138" s="274"/>
      <c r="V138" s="274"/>
      <c r="W138" s="274"/>
      <c r="X138" s="274"/>
      <c r="Y138" s="274"/>
      <c r="Z138" s="274"/>
      <c r="AB138" s="250"/>
    </row>
    <row r="139" spans="1:28" s="233" customFormat="1">
      <c r="A139" s="259"/>
      <c r="B139" s="242" t="s">
        <v>164</v>
      </c>
      <c r="C139" s="242"/>
      <c r="D139" s="236">
        <f t="shared" ref="D139:Z139" si="57">SUM(D128,D137)</f>
        <v>10146.8915</v>
      </c>
      <c r="E139" s="236">
        <f t="shared" si="57"/>
        <v>10582.543975000001</v>
      </c>
      <c r="F139" s="236">
        <f t="shared" si="57"/>
        <v>11017.060224999999</v>
      </c>
      <c r="G139" s="236">
        <f t="shared" si="57"/>
        <v>11579.066725000001</v>
      </c>
      <c r="H139" s="236">
        <f t="shared" si="57"/>
        <v>12052.026625000002</v>
      </c>
      <c r="I139" s="236">
        <f t="shared" si="57"/>
        <v>12164.804125000001</v>
      </c>
      <c r="J139" s="236">
        <f t="shared" si="57"/>
        <v>12709.800850000001</v>
      </c>
      <c r="K139" s="236">
        <f t="shared" si="57"/>
        <v>12787.334050000001</v>
      </c>
      <c r="L139" s="236">
        <f t="shared" si="57"/>
        <v>13000.529350000004</v>
      </c>
      <c r="M139" s="236">
        <f t="shared" si="57"/>
        <v>13336.706550000001</v>
      </c>
      <c r="N139" s="236">
        <f t="shared" si="57"/>
        <v>13674.954550000002</v>
      </c>
      <c r="O139" s="236">
        <f t="shared" si="57"/>
        <v>14057.000750000001</v>
      </c>
      <c r="P139" s="236">
        <f t="shared" si="57"/>
        <v>14740.279700000001</v>
      </c>
      <c r="Q139" s="236">
        <f t="shared" si="57"/>
        <v>14872.8447</v>
      </c>
      <c r="R139" s="236">
        <f t="shared" si="57"/>
        <v>15283.94425</v>
      </c>
      <c r="S139" s="236">
        <f t="shared" si="57"/>
        <v>15311.500349999998</v>
      </c>
      <c r="T139" s="236">
        <f t="shared" si="57"/>
        <v>15332.618350000001</v>
      </c>
      <c r="U139" s="236">
        <f t="shared" si="57"/>
        <v>15388.274600000001</v>
      </c>
      <c r="V139" s="236">
        <f t="shared" si="57"/>
        <v>15443.758100000001</v>
      </c>
      <c r="W139" s="236">
        <f t="shared" si="57"/>
        <v>15499.752200000001</v>
      </c>
      <c r="X139" s="236">
        <f t="shared" si="57"/>
        <v>15549.170950000002</v>
      </c>
      <c r="Y139" s="236">
        <f t="shared" si="57"/>
        <v>15637.61995</v>
      </c>
      <c r="Z139" s="236">
        <f t="shared" si="57"/>
        <v>15658.48415</v>
      </c>
      <c r="AB139" s="250"/>
    </row>
    <row r="140" spans="1:28" s="233" customFormat="1">
      <c r="A140" s="259"/>
      <c r="B140" s="259"/>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0"/>
    </row>
    <row r="141" spans="1:28" s="7" customFormat="1">
      <c r="A141"/>
      <c r="B141"/>
      <c r="C141"/>
      <c r="D141"/>
      <c r="E141"/>
      <c r="F141"/>
      <c r="G141"/>
      <c r="H141"/>
      <c r="I141"/>
      <c r="J141"/>
      <c r="K141"/>
      <c r="L141"/>
      <c r="M141"/>
      <c r="N141"/>
      <c r="O141"/>
      <c r="P141"/>
      <c r="Q141"/>
      <c r="R141"/>
      <c r="S141"/>
      <c r="T141"/>
      <c r="U141"/>
      <c r="V141"/>
      <c r="W141"/>
      <c r="X141"/>
      <c r="Y141"/>
      <c r="Z141"/>
      <c r="AA141"/>
      <c r="AB141" s="10"/>
    </row>
    <row r="142" spans="1:28" s="63" customFormat="1">
      <c r="B142" s="63" t="s">
        <v>174</v>
      </c>
    </row>
    <row r="143" spans="1:28" s="7" customFormat="1">
      <c r="B143" s="37"/>
      <c r="C143" s="37"/>
      <c r="D143" s="9"/>
      <c r="E143" s="9"/>
      <c r="F143" s="9"/>
      <c r="G143" s="9"/>
      <c r="H143" s="9"/>
      <c r="I143" s="9"/>
      <c r="J143" s="9"/>
      <c r="K143" s="9"/>
      <c r="L143" s="9"/>
      <c r="M143" s="9"/>
      <c r="N143" s="9"/>
      <c r="O143" s="9"/>
      <c r="P143" s="9"/>
      <c r="Q143" s="9"/>
      <c r="R143" s="9"/>
      <c r="S143" s="9"/>
      <c r="T143" s="9"/>
      <c r="U143" s="9"/>
      <c r="V143" s="9"/>
      <c r="W143" s="9"/>
      <c r="X143" s="9"/>
      <c r="Y143" s="9"/>
      <c r="Z143" s="9"/>
      <c r="AA143" s="27"/>
      <c r="AB143" s="10"/>
    </row>
    <row r="144" spans="1:28" s="7" customFormat="1">
      <c r="B144" s="1" t="s">
        <v>175</v>
      </c>
      <c r="C144" s="1"/>
      <c r="D144" s="248">
        <f t="shared" ref="D144:Z144" si="58">D$5</f>
        <v>2018</v>
      </c>
      <c r="E144" s="248">
        <f t="shared" si="58"/>
        <v>2019</v>
      </c>
      <c r="F144" s="248">
        <f t="shared" si="58"/>
        <v>2020</v>
      </c>
      <c r="G144" s="248">
        <f t="shared" si="58"/>
        <v>2021</v>
      </c>
      <c r="H144" s="248">
        <f t="shared" si="58"/>
        <v>2022</v>
      </c>
      <c r="I144" s="248">
        <f t="shared" si="58"/>
        <v>2023</v>
      </c>
      <c r="J144" s="248">
        <f t="shared" si="58"/>
        <v>2024</v>
      </c>
      <c r="K144" s="248">
        <f t="shared" si="58"/>
        <v>2025</v>
      </c>
      <c r="L144" s="248">
        <f t="shared" si="58"/>
        <v>2026</v>
      </c>
      <c r="M144" s="248">
        <f t="shared" si="58"/>
        <v>2027</v>
      </c>
      <c r="N144" s="248">
        <f t="shared" si="58"/>
        <v>2028</v>
      </c>
      <c r="O144" s="248">
        <f t="shared" si="58"/>
        <v>2029</v>
      </c>
      <c r="P144" s="248">
        <f t="shared" si="58"/>
        <v>2030</v>
      </c>
      <c r="Q144" s="248">
        <f t="shared" si="58"/>
        <v>2031</v>
      </c>
      <c r="R144" s="248">
        <f t="shared" si="58"/>
        <v>2032</v>
      </c>
      <c r="S144" s="248">
        <f t="shared" si="58"/>
        <v>2033</v>
      </c>
      <c r="T144" s="248">
        <f t="shared" si="58"/>
        <v>2034</v>
      </c>
      <c r="U144" s="248">
        <f t="shared" si="58"/>
        <v>2035</v>
      </c>
      <c r="V144" s="248">
        <f t="shared" si="58"/>
        <v>2036</v>
      </c>
      <c r="W144" s="248">
        <f t="shared" si="58"/>
        <v>2037</v>
      </c>
      <c r="X144" s="248">
        <f t="shared" si="58"/>
        <v>2038</v>
      </c>
      <c r="Y144" s="248">
        <f t="shared" si="58"/>
        <v>2039</v>
      </c>
      <c r="Z144" s="248">
        <f t="shared" si="58"/>
        <v>2040</v>
      </c>
      <c r="AB144" s="10"/>
    </row>
    <row r="145" spans="2:28" s="7" customFormat="1">
      <c r="B145" s="118" t="s">
        <v>39</v>
      </c>
      <c r="C145" s="127"/>
      <c r="D145" s="9"/>
      <c r="E145" s="9"/>
      <c r="F145" s="9"/>
      <c r="G145" s="9"/>
      <c r="H145" s="9"/>
      <c r="I145" s="9"/>
      <c r="J145" s="9"/>
      <c r="K145" s="9"/>
      <c r="L145" s="9"/>
      <c r="M145" s="9"/>
      <c r="N145" s="9"/>
      <c r="O145" s="9"/>
      <c r="P145" s="9"/>
      <c r="Q145" s="9"/>
      <c r="R145" s="9"/>
      <c r="S145" s="9"/>
      <c r="T145" s="9"/>
      <c r="U145" s="9"/>
      <c r="V145" s="9"/>
      <c r="W145" s="9"/>
      <c r="X145" s="9"/>
      <c r="Y145" s="9"/>
      <c r="Z145" s="9"/>
      <c r="AB145" s="10"/>
    </row>
    <row r="146" spans="2:28" s="7" customFormat="1">
      <c r="B146" s="23" t="s">
        <v>118</v>
      </c>
      <c r="C146" s="41"/>
      <c r="D146" s="9"/>
      <c r="E146" s="9"/>
      <c r="F146" s="9"/>
      <c r="G146" s="9"/>
      <c r="H146" s="9"/>
      <c r="I146" s="9"/>
      <c r="J146" s="9"/>
      <c r="K146" s="9"/>
      <c r="L146" s="9"/>
      <c r="M146" s="9"/>
      <c r="N146" s="9"/>
      <c r="O146" s="9"/>
      <c r="P146" s="9"/>
      <c r="Q146" s="9"/>
      <c r="R146" s="9"/>
      <c r="S146" s="9"/>
      <c r="T146" s="9"/>
      <c r="U146" s="9"/>
      <c r="V146" s="9"/>
      <c r="W146" s="9"/>
      <c r="X146" s="9"/>
      <c r="Y146" s="9"/>
      <c r="Z146" s="9"/>
      <c r="AB146" s="10"/>
    </row>
    <row r="147" spans="2:28" s="7" customFormat="1">
      <c r="B147" s="23" t="s">
        <v>119</v>
      </c>
      <c r="C147" s="41"/>
      <c r="D147" s="382">
        <v>2400</v>
      </c>
      <c r="E147" s="9">
        <f t="shared" ref="E147:K149" si="59">D147</f>
        <v>2400</v>
      </c>
      <c r="F147" s="9">
        <f t="shared" si="59"/>
        <v>2400</v>
      </c>
      <c r="G147" s="9">
        <f t="shared" si="59"/>
        <v>2400</v>
      </c>
      <c r="H147" s="9">
        <f t="shared" si="59"/>
        <v>2400</v>
      </c>
      <c r="I147" s="9">
        <f t="shared" si="59"/>
        <v>2400</v>
      </c>
      <c r="J147" s="9">
        <f t="shared" si="59"/>
        <v>2400</v>
      </c>
      <c r="K147" s="9">
        <f t="shared" si="59"/>
        <v>2400</v>
      </c>
      <c r="L147" s="9"/>
      <c r="M147" s="9"/>
      <c r="N147" s="9"/>
      <c r="O147" s="9"/>
      <c r="P147" s="9"/>
      <c r="Q147" s="9"/>
      <c r="R147" s="9"/>
      <c r="S147" s="9"/>
      <c r="T147" s="9"/>
      <c r="U147" s="9"/>
      <c r="V147" s="9"/>
      <c r="W147" s="9"/>
      <c r="X147" s="9"/>
      <c r="Y147" s="9"/>
      <c r="Z147" s="9"/>
      <c r="AB147" s="10"/>
    </row>
    <row r="148" spans="2:28" s="7" customFormat="1">
      <c r="B148" s="23" t="s">
        <v>120</v>
      </c>
      <c r="C148" s="41"/>
      <c r="D148" s="382">
        <v>3400</v>
      </c>
      <c r="E148" s="9">
        <f t="shared" si="59"/>
        <v>3400</v>
      </c>
      <c r="F148" s="9">
        <f t="shared" si="59"/>
        <v>3400</v>
      </c>
      <c r="G148" s="9">
        <f t="shared" si="59"/>
        <v>3400</v>
      </c>
      <c r="H148" s="9">
        <f t="shared" si="59"/>
        <v>3400</v>
      </c>
      <c r="I148" s="9">
        <f t="shared" si="59"/>
        <v>3400</v>
      </c>
      <c r="J148" s="9">
        <f t="shared" si="59"/>
        <v>3400</v>
      </c>
      <c r="K148" s="9">
        <f t="shared" si="59"/>
        <v>3400</v>
      </c>
      <c r="L148" s="9">
        <f t="shared" ref="L148:P150" si="60">K148</f>
        <v>3400</v>
      </c>
      <c r="M148" s="9">
        <f t="shared" si="60"/>
        <v>3400</v>
      </c>
      <c r="N148" s="9">
        <f t="shared" si="60"/>
        <v>3400</v>
      </c>
      <c r="O148" s="9">
        <f t="shared" si="60"/>
        <v>3400</v>
      </c>
      <c r="P148" s="9">
        <f t="shared" si="60"/>
        <v>3400</v>
      </c>
      <c r="Q148" s="274">
        <f t="shared" ref="Q148" si="61">P148</f>
        <v>3400</v>
      </c>
      <c r="R148" s="274">
        <f t="shared" ref="R148" si="62">Q148</f>
        <v>3400</v>
      </c>
      <c r="S148" s="274">
        <f t="shared" ref="S148" si="63">R148</f>
        <v>3400</v>
      </c>
      <c r="T148" s="274">
        <f t="shared" ref="T148" si="64">S148</f>
        <v>3400</v>
      </c>
      <c r="U148" s="274"/>
      <c r="V148" s="274"/>
      <c r="W148" s="274"/>
      <c r="X148" s="274"/>
      <c r="Y148" s="274"/>
      <c r="Z148" s="274"/>
      <c r="AB148" s="10"/>
    </row>
    <row r="149" spans="2:28" s="7" customFormat="1">
      <c r="B149" s="23" t="s">
        <v>121</v>
      </c>
      <c r="C149" s="41"/>
      <c r="D149" s="382">
        <v>3400</v>
      </c>
      <c r="E149" s="9">
        <f t="shared" si="59"/>
        <v>3400</v>
      </c>
      <c r="F149" s="9">
        <f t="shared" si="59"/>
        <v>3400</v>
      </c>
      <c r="G149" s="9">
        <f t="shared" si="59"/>
        <v>3400</v>
      </c>
      <c r="H149" s="9">
        <f t="shared" si="59"/>
        <v>3400</v>
      </c>
      <c r="I149" s="9">
        <f t="shared" si="59"/>
        <v>3400</v>
      </c>
      <c r="J149" s="9">
        <f t="shared" si="59"/>
        <v>3400</v>
      </c>
      <c r="K149" s="9">
        <f t="shared" si="59"/>
        <v>3400</v>
      </c>
      <c r="L149" s="9">
        <f t="shared" si="60"/>
        <v>3400</v>
      </c>
      <c r="M149" s="9">
        <f t="shared" si="60"/>
        <v>3400</v>
      </c>
      <c r="N149" s="9">
        <f t="shared" si="60"/>
        <v>3400</v>
      </c>
      <c r="O149" s="9">
        <f t="shared" si="60"/>
        <v>3400</v>
      </c>
      <c r="P149" s="9">
        <f t="shared" si="60"/>
        <v>3400</v>
      </c>
      <c r="Q149" s="274">
        <f t="shared" ref="Q149" si="65">P149</f>
        <v>3400</v>
      </c>
      <c r="R149" s="274">
        <f t="shared" ref="R149" si="66">Q149</f>
        <v>3400</v>
      </c>
      <c r="S149" s="274">
        <f t="shared" ref="S149" si="67">R149</f>
        <v>3400</v>
      </c>
      <c r="T149" s="274">
        <f t="shared" ref="T149" si="68">S149</f>
        <v>3400</v>
      </c>
      <c r="U149" s="274">
        <f t="shared" ref="U149" si="69">T149</f>
        <v>3400</v>
      </c>
      <c r="V149" s="274">
        <f t="shared" ref="V149" si="70">U149</f>
        <v>3400</v>
      </c>
      <c r="W149" s="274"/>
      <c r="X149" s="274"/>
      <c r="Y149" s="274"/>
      <c r="Z149" s="274"/>
      <c r="AB149" s="10"/>
    </row>
    <row r="150" spans="2:28" s="7" customFormat="1">
      <c r="B150" s="50" t="s">
        <v>124</v>
      </c>
      <c r="C150" s="41"/>
      <c r="D150" s="382"/>
      <c r="E150" s="9"/>
      <c r="F150" s="9"/>
      <c r="G150" s="9"/>
      <c r="H150" s="9"/>
      <c r="I150" s="9"/>
      <c r="J150" s="9"/>
      <c r="K150" s="382">
        <v>4000</v>
      </c>
      <c r="L150" s="9">
        <f t="shared" si="60"/>
        <v>4000</v>
      </c>
      <c r="M150" s="9">
        <f t="shared" si="60"/>
        <v>4000</v>
      </c>
      <c r="N150" s="9">
        <f t="shared" si="60"/>
        <v>4000</v>
      </c>
      <c r="O150" s="9">
        <f t="shared" si="60"/>
        <v>4000</v>
      </c>
      <c r="P150" s="9">
        <f t="shared" si="60"/>
        <v>4000</v>
      </c>
      <c r="Q150" s="274">
        <f t="shared" ref="Q150" si="71">P150</f>
        <v>4000</v>
      </c>
      <c r="R150" s="274">
        <f t="shared" ref="R150" si="72">Q150</f>
        <v>4000</v>
      </c>
      <c r="S150" s="274">
        <f t="shared" ref="S150" si="73">R150</f>
        <v>4000</v>
      </c>
      <c r="T150" s="274">
        <f t="shared" ref="T150" si="74">S150</f>
        <v>4000</v>
      </c>
      <c r="U150" s="274">
        <f t="shared" ref="U150" si="75">T150</f>
        <v>4000</v>
      </c>
      <c r="V150" s="274">
        <f t="shared" ref="V150" si="76">U150</f>
        <v>4000</v>
      </c>
      <c r="W150" s="274">
        <f t="shared" ref="W150" si="77">V150</f>
        <v>4000</v>
      </c>
      <c r="X150" s="274">
        <f t="shared" ref="X150" si="78">W150</f>
        <v>4000</v>
      </c>
      <c r="Y150" s="274">
        <f t="shared" ref="Y150" si="79">X150</f>
        <v>4000</v>
      </c>
      <c r="Z150" s="274">
        <f t="shared" ref="Z150" si="80">Y150</f>
        <v>4000</v>
      </c>
      <c r="AB150" s="10"/>
    </row>
    <row r="151" spans="2:28" s="7" customFormat="1">
      <c r="B151" s="50"/>
      <c r="C151" s="50"/>
      <c r="D151" s="382"/>
      <c r="E151" s="9"/>
      <c r="F151" s="9"/>
      <c r="G151" s="119"/>
      <c r="H151" s="9"/>
      <c r="I151" s="9"/>
      <c r="J151" s="9"/>
      <c r="K151" s="9"/>
      <c r="L151" s="9"/>
      <c r="M151" s="9"/>
      <c r="N151" s="9"/>
      <c r="O151" s="9"/>
      <c r="P151" s="9"/>
      <c r="Q151" s="293"/>
      <c r="R151" s="293"/>
      <c r="S151" s="293"/>
      <c r="T151" s="293"/>
      <c r="U151" s="293"/>
      <c r="V151" s="293"/>
      <c r="W151" s="293"/>
      <c r="X151" s="293"/>
      <c r="Y151" s="293"/>
      <c r="Z151" s="293"/>
      <c r="AB151" s="10"/>
    </row>
    <row r="152" spans="2:28" s="7" customFormat="1">
      <c r="B152" s="118" t="s">
        <v>36</v>
      </c>
      <c r="C152" s="127"/>
      <c r="D152" s="382"/>
      <c r="E152" s="9"/>
      <c r="F152" s="9"/>
      <c r="G152" s="9"/>
      <c r="H152" s="9"/>
      <c r="I152" s="9"/>
      <c r="J152" s="9"/>
      <c r="K152" s="9"/>
      <c r="L152" s="9"/>
      <c r="M152" s="9"/>
      <c r="N152" s="9"/>
      <c r="O152" s="9"/>
      <c r="P152" s="9"/>
      <c r="Q152" s="293"/>
      <c r="R152" s="293"/>
      <c r="S152" s="293"/>
      <c r="T152" s="293"/>
      <c r="U152" s="293"/>
      <c r="V152" s="293"/>
      <c r="W152" s="293"/>
      <c r="X152" s="293"/>
      <c r="Y152" s="293"/>
      <c r="Z152" s="293"/>
      <c r="AB152" s="10"/>
    </row>
    <row r="153" spans="2:28" s="7" customFormat="1">
      <c r="B153" s="23" t="s">
        <v>125</v>
      </c>
      <c r="C153" s="41"/>
      <c r="D153" s="382">
        <v>2750</v>
      </c>
      <c r="E153" s="9">
        <f t="shared" ref="E153:F157" si="81">D153</f>
        <v>2750</v>
      </c>
      <c r="F153" s="9">
        <f t="shared" si="81"/>
        <v>2750</v>
      </c>
      <c r="G153" s="9"/>
      <c r="H153" s="9"/>
      <c r="I153" s="9"/>
      <c r="J153" s="9"/>
      <c r="K153" s="9"/>
      <c r="L153" s="9"/>
      <c r="M153" s="9"/>
      <c r="N153" s="9"/>
      <c r="O153" s="9"/>
      <c r="P153" s="9"/>
      <c r="Q153" s="293"/>
      <c r="R153" s="293"/>
      <c r="S153" s="293"/>
      <c r="T153" s="293"/>
      <c r="U153" s="293"/>
      <c r="V153" s="293"/>
      <c r="W153" s="293"/>
      <c r="X153" s="293"/>
      <c r="Y153" s="293"/>
      <c r="Z153" s="293"/>
      <c r="AB153" s="10"/>
    </row>
    <row r="154" spans="2:28" s="7" customFormat="1">
      <c r="B154" s="23" t="s">
        <v>126</v>
      </c>
      <c r="C154" s="41"/>
      <c r="D154" s="382">
        <v>3850</v>
      </c>
      <c r="E154" s="9">
        <f t="shared" si="81"/>
        <v>3850</v>
      </c>
      <c r="F154" s="9">
        <f t="shared" si="81"/>
        <v>3850</v>
      </c>
      <c r="G154" s="9">
        <f t="shared" ref="G154:N157" si="82">F154</f>
        <v>3850</v>
      </c>
      <c r="H154" s="9">
        <f t="shared" si="82"/>
        <v>3850</v>
      </c>
      <c r="I154" s="9">
        <f t="shared" si="82"/>
        <v>3850</v>
      </c>
      <c r="J154" s="9">
        <f t="shared" si="82"/>
        <v>3850</v>
      </c>
      <c r="K154" s="9">
        <f t="shared" si="82"/>
        <v>3850</v>
      </c>
      <c r="L154" s="9">
        <f t="shared" si="82"/>
        <v>3850</v>
      </c>
      <c r="M154" s="9">
        <f t="shared" si="82"/>
        <v>3850</v>
      </c>
      <c r="N154" s="9">
        <f t="shared" si="82"/>
        <v>3850</v>
      </c>
      <c r="O154" s="9"/>
      <c r="P154" s="9"/>
      <c r="Q154" s="293"/>
      <c r="R154" s="293"/>
      <c r="S154" s="293"/>
      <c r="T154" s="293"/>
      <c r="U154" s="293"/>
      <c r="V154" s="293"/>
      <c r="W154" s="293"/>
      <c r="X154" s="293"/>
      <c r="Y154" s="293"/>
      <c r="Z154" s="293"/>
      <c r="AB154" s="10"/>
    </row>
    <row r="155" spans="2:28" s="7" customFormat="1">
      <c r="B155" s="23" t="s">
        <v>127</v>
      </c>
      <c r="C155" s="41"/>
      <c r="D155" s="382">
        <v>3200</v>
      </c>
      <c r="E155" s="9">
        <f t="shared" si="81"/>
        <v>3200</v>
      </c>
      <c r="F155" s="9">
        <f t="shared" si="81"/>
        <v>3200</v>
      </c>
      <c r="G155" s="9">
        <f t="shared" si="82"/>
        <v>3200</v>
      </c>
      <c r="H155" s="9">
        <f t="shared" si="82"/>
        <v>3200</v>
      </c>
      <c r="I155" s="9">
        <f t="shared" si="82"/>
        <v>3200</v>
      </c>
      <c r="J155" s="9">
        <f t="shared" si="82"/>
        <v>3200</v>
      </c>
      <c r="K155" s="9">
        <f t="shared" si="82"/>
        <v>3200</v>
      </c>
      <c r="L155" s="9">
        <f t="shared" si="82"/>
        <v>3200</v>
      </c>
      <c r="M155" s="9">
        <f t="shared" si="82"/>
        <v>3200</v>
      </c>
      <c r="N155" s="9">
        <f t="shared" si="82"/>
        <v>3200</v>
      </c>
      <c r="O155"/>
      <c r="P155"/>
      <c r="Q155" s="293"/>
      <c r="R155" s="293"/>
      <c r="S155" s="293"/>
      <c r="T155" s="293"/>
      <c r="U155" s="293"/>
      <c r="V155" s="293"/>
      <c r="W155" s="293"/>
      <c r="X155" s="293"/>
      <c r="Y155" s="293"/>
      <c r="Z155" s="293"/>
      <c r="AB155" s="10"/>
    </row>
    <row r="156" spans="2:28" s="7" customFormat="1">
      <c r="B156" s="23" t="s">
        <v>128</v>
      </c>
      <c r="C156" s="41"/>
      <c r="D156" s="382">
        <v>2800</v>
      </c>
      <c r="E156" s="9">
        <f t="shared" si="81"/>
        <v>2800</v>
      </c>
      <c r="F156" s="9">
        <f t="shared" si="81"/>
        <v>2800</v>
      </c>
      <c r="G156" s="9">
        <f t="shared" si="82"/>
        <v>2800</v>
      </c>
      <c r="H156" s="9">
        <f t="shared" si="82"/>
        <v>2800</v>
      </c>
      <c r="I156" s="9">
        <f t="shared" si="82"/>
        <v>2800</v>
      </c>
      <c r="J156" s="9">
        <f t="shared" si="82"/>
        <v>2800</v>
      </c>
      <c r="K156" s="9">
        <f t="shared" si="82"/>
        <v>2800</v>
      </c>
      <c r="L156" s="9">
        <f t="shared" si="82"/>
        <v>2800</v>
      </c>
      <c r="M156" s="9">
        <f t="shared" si="82"/>
        <v>2800</v>
      </c>
      <c r="N156" s="9">
        <f t="shared" si="82"/>
        <v>2800</v>
      </c>
      <c r="O156" s="9"/>
      <c r="P156" s="9"/>
      <c r="Q156" s="293"/>
      <c r="R156" s="293"/>
      <c r="S156" s="293"/>
      <c r="T156" s="293"/>
      <c r="U156" s="293"/>
      <c r="V156" s="293"/>
      <c r="W156" s="293"/>
      <c r="X156" s="293"/>
      <c r="Y156" s="293"/>
      <c r="Z156" s="293"/>
      <c r="AB156" s="10"/>
    </row>
    <row r="157" spans="2:28" s="7" customFormat="1">
      <c r="B157" s="23" t="s">
        <v>129</v>
      </c>
      <c r="C157" s="41"/>
      <c r="D157" s="382">
        <v>3200</v>
      </c>
      <c r="E157" s="9">
        <f t="shared" si="81"/>
        <v>3200</v>
      </c>
      <c r="F157" s="9">
        <f t="shared" si="81"/>
        <v>3200</v>
      </c>
      <c r="G157" s="9">
        <f t="shared" si="82"/>
        <v>3200</v>
      </c>
      <c r="H157" s="9">
        <f t="shared" si="82"/>
        <v>3200</v>
      </c>
      <c r="I157" s="9">
        <f t="shared" si="82"/>
        <v>3200</v>
      </c>
      <c r="J157" s="9">
        <f t="shared" si="82"/>
        <v>3200</v>
      </c>
      <c r="K157" s="9">
        <f t="shared" si="82"/>
        <v>3200</v>
      </c>
      <c r="L157" s="9">
        <f t="shared" si="82"/>
        <v>3200</v>
      </c>
      <c r="M157" s="9">
        <f t="shared" si="82"/>
        <v>3200</v>
      </c>
      <c r="N157" s="9">
        <f t="shared" si="82"/>
        <v>3200</v>
      </c>
      <c r="O157" s="9">
        <f>N157</f>
        <v>3200</v>
      </c>
      <c r="P157" s="9">
        <f>O157</f>
        <v>3200</v>
      </c>
      <c r="Q157" s="274">
        <f t="shared" ref="Q157:Q158" si="83">P157</f>
        <v>3200</v>
      </c>
      <c r="R157" s="274">
        <f t="shared" ref="R157:R158" si="84">Q157</f>
        <v>3200</v>
      </c>
      <c r="S157" s="274">
        <f t="shared" ref="S157:S158" si="85">R157</f>
        <v>3200</v>
      </c>
      <c r="T157" s="274">
        <f t="shared" ref="T157:T158" si="86">S157</f>
        <v>3200</v>
      </c>
      <c r="U157" s="274"/>
      <c r="V157" s="274"/>
      <c r="W157" s="274"/>
      <c r="X157" s="274"/>
      <c r="Y157" s="274"/>
      <c r="Z157" s="274"/>
      <c r="AB157" s="10"/>
    </row>
    <row r="158" spans="2:28" s="7" customFormat="1">
      <c r="B158" s="50" t="s">
        <v>122</v>
      </c>
      <c r="C158" s="41"/>
      <c r="D158" s="382"/>
      <c r="E158" s="9"/>
      <c r="F158" s="224"/>
      <c r="G158" s="382">
        <v>4500</v>
      </c>
      <c r="H158" s="9">
        <f t="shared" ref="H158:N158" si="87">G158</f>
        <v>4500</v>
      </c>
      <c r="I158" s="9">
        <f t="shared" si="87"/>
        <v>4500</v>
      </c>
      <c r="J158" s="9">
        <f t="shared" si="87"/>
        <v>4500</v>
      </c>
      <c r="K158" s="9">
        <f t="shared" si="87"/>
        <v>4500</v>
      </c>
      <c r="L158" s="9">
        <f t="shared" si="87"/>
        <v>4500</v>
      </c>
      <c r="M158" s="9">
        <f t="shared" si="87"/>
        <v>4500</v>
      </c>
      <c r="N158" s="9">
        <f t="shared" si="87"/>
        <v>4500</v>
      </c>
      <c r="O158" s="9">
        <f>N158</f>
        <v>4500</v>
      </c>
      <c r="P158" s="9">
        <f>O158</f>
        <v>4500</v>
      </c>
      <c r="Q158" s="274">
        <f t="shared" si="83"/>
        <v>4500</v>
      </c>
      <c r="R158" s="274">
        <f t="shared" si="84"/>
        <v>4500</v>
      </c>
      <c r="S158" s="274">
        <f t="shared" si="85"/>
        <v>4500</v>
      </c>
      <c r="T158" s="274">
        <f t="shared" si="86"/>
        <v>4500</v>
      </c>
      <c r="U158" s="274">
        <f t="shared" ref="U158" si="88">T158</f>
        <v>4500</v>
      </c>
      <c r="V158" s="274">
        <f t="shared" ref="V158" si="89">U158</f>
        <v>4500</v>
      </c>
      <c r="W158" s="274">
        <f t="shared" ref="W158" si="90">V158</f>
        <v>4500</v>
      </c>
      <c r="X158" s="274">
        <f t="shared" ref="X158" si="91">W158</f>
        <v>4500</v>
      </c>
      <c r="Y158" s="274">
        <f t="shared" ref="Y158" si="92">X158</f>
        <v>4500</v>
      </c>
      <c r="Z158" s="274">
        <f t="shared" ref="Z158" si="93">Y158</f>
        <v>4500</v>
      </c>
      <c r="AB158" s="10"/>
    </row>
    <row r="159" spans="2:28" s="7" customFormat="1">
      <c r="B159" s="50" t="s">
        <v>123</v>
      </c>
      <c r="C159" s="41"/>
      <c r="D159" s="382">
        <v>4500</v>
      </c>
      <c r="E159" s="247">
        <v>4500</v>
      </c>
      <c r="F159" s="247">
        <v>4500</v>
      </c>
      <c r="G159" s="247">
        <v>4500</v>
      </c>
      <c r="H159" s="247">
        <v>4500</v>
      </c>
      <c r="I159" s="247">
        <v>4500</v>
      </c>
      <c r="J159" s="247">
        <v>4500</v>
      </c>
      <c r="K159" s="247">
        <v>4500</v>
      </c>
      <c r="L159" s="247">
        <v>4500</v>
      </c>
      <c r="M159" s="247">
        <v>4500</v>
      </c>
      <c r="N159" s="247">
        <v>4500</v>
      </c>
      <c r="O159" s="247">
        <v>4500</v>
      </c>
      <c r="P159" s="247">
        <v>4500</v>
      </c>
      <c r="Q159" s="274">
        <v>4500</v>
      </c>
      <c r="R159" s="274">
        <v>4500</v>
      </c>
      <c r="S159" s="274">
        <v>4500</v>
      </c>
      <c r="T159" s="274">
        <v>4500</v>
      </c>
      <c r="U159" s="274">
        <v>4500</v>
      </c>
      <c r="V159" s="274">
        <v>4500</v>
      </c>
      <c r="W159" s="274">
        <v>4500</v>
      </c>
      <c r="X159" s="274">
        <v>4500</v>
      </c>
      <c r="Y159" s="274">
        <v>4500</v>
      </c>
      <c r="Z159" s="274">
        <v>4500</v>
      </c>
      <c r="AB159" s="10"/>
    </row>
    <row r="160" spans="2:28" s="7" customFormat="1">
      <c r="B160" s="50" t="s">
        <v>124</v>
      </c>
      <c r="C160" s="41"/>
      <c r="D160" s="9"/>
      <c r="E160" s="9"/>
      <c r="F160" s="9"/>
      <c r="G160" s="9"/>
      <c r="H160" s="9"/>
      <c r="I160" s="9"/>
      <c r="J160" s="9"/>
      <c r="K160" s="223"/>
      <c r="L160" s="382">
        <v>4000</v>
      </c>
      <c r="M160" s="9">
        <f>L160</f>
        <v>4000</v>
      </c>
      <c r="N160" s="9">
        <f>M160</f>
        <v>4000</v>
      </c>
      <c r="O160" s="9">
        <f>N160</f>
        <v>4000</v>
      </c>
      <c r="P160" s="9">
        <f>O160</f>
        <v>4000</v>
      </c>
      <c r="Q160" s="274">
        <f t="shared" ref="Q160" si="94">P160</f>
        <v>4000</v>
      </c>
      <c r="R160" s="274">
        <f t="shared" ref="R160" si="95">Q160</f>
        <v>4000</v>
      </c>
      <c r="S160" s="274">
        <f t="shared" ref="S160" si="96">R160</f>
        <v>4000</v>
      </c>
      <c r="T160" s="274">
        <f t="shared" ref="T160" si="97">S160</f>
        <v>4000</v>
      </c>
      <c r="U160" s="274">
        <f t="shared" ref="U160" si="98">T160</f>
        <v>4000</v>
      </c>
      <c r="V160" s="274">
        <f t="shared" ref="V160" si="99">U160</f>
        <v>4000</v>
      </c>
      <c r="W160" s="274">
        <f t="shared" ref="W160" si="100">V160</f>
        <v>4000</v>
      </c>
      <c r="X160" s="274">
        <f t="shared" ref="X160" si="101">W160</f>
        <v>4000</v>
      </c>
      <c r="Y160" s="274">
        <f t="shared" ref="Y160" si="102">X160</f>
        <v>4000</v>
      </c>
      <c r="Z160" s="274">
        <f t="shared" ref="Z160" si="103">Y160</f>
        <v>4000</v>
      </c>
      <c r="AB160" s="10"/>
    </row>
    <row r="161" spans="2:28" s="7" customFormat="1">
      <c r="B161" s="10"/>
      <c r="C161" s="10"/>
      <c r="D161" s="9"/>
      <c r="E161" s="9"/>
      <c r="F161" s="9"/>
      <c r="G161" s="9"/>
      <c r="H161" s="9"/>
      <c r="I161" s="9"/>
      <c r="J161" s="9"/>
      <c r="K161" s="9"/>
      <c r="L161" s="9"/>
      <c r="M161" s="9"/>
      <c r="N161" s="9"/>
      <c r="O161" s="9"/>
      <c r="P161" s="9"/>
      <c r="Q161" s="9"/>
      <c r="R161" s="9"/>
      <c r="S161" s="9"/>
      <c r="T161" s="9"/>
      <c r="U161" s="9"/>
      <c r="V161" s="9"/>
      <c r="W161" s="9"/>
      <c r="X161" s="9"/>
      <c r="Y161" s="9"/>
      <c r="Z161" s="27"/>
      <c r="AB161" s="10"/>
    </row>
    <row r="162" spans="2:28" s="7" customFormat="1">
      <c r="B162" s="10"/>
      <c r="C162" s="10"/>
      <c r="D162" s="9"/>
      <c r="E162" s="9"/>
      <c r="F162" s="9"/>
      <c r="G162" s="9"/>
      <c r="H162" s="9"/>
      <c r="I162" s="9"/>
      <c r="J162" s="9"/>
      <c r="K162" s="9"/>
      <c r="L162" s="9"/>
      <c r="M162" s="9"/>
      <c r="N162" s="9"/>
      <c r="O162" s="9"/>
      <c r="P162" s="9"/>
      <c r="Q162" s="9"/>
      <c r="R162" s="9"/>
      <c r="S162" s="9"/>
      <c r="T162" s="9"/>
      <c r="U162" s="9"/>
      <c r="V162" s="9"/>
      <c r="W162" s="9"/>
      <c r="X162" s="9"/>
      <c r="Y162" s="9"/>
      <c r="Z162" s="27"/>
      <c r="AB162" s="10"/>
    </row>
    <row r="163" spans="2:28" s="7" customFormat="1">
      <c r="B163" s="1" t="s">
        <v>176</v>
      </c>
      <c r="C163" s="1"/>
      <c r="D163" s="248">
        <f t="shared" ref="D163:Z163" si="104">D$5</f>
        <v>2018</v>
      </c>
      <c r="E163" s="248">
        <f t="shared" si="104"/>
        <v>2019</v>
      </c>
      <c r="F163" s="248">
        <f t="shared" si="104"/>
        <v>2020</v>
      </c>
      <c r="G163" s="248">
        <f t="shared" si="104"/>
        <v>2021</v>
      </c>
      <c r="H163" s="248">
        <f t="shared" si="104"/>
        <v>2022</v>
      </c>
      <c r="I163" s="248">
        <f t="shared" si="104"/>
        <v>2023</v>
      </c>
      <c r="J163" s="248">
        <f t="shared" si="104"/>
        <v>2024</v>
      </c>
      <c r="K163" s="248">
        <f t="shared" si="104"/>
        <v>2025</v>
      </c>
      <c r="L163" s="248">
        <f t="shared" si="104"/>
        <v>2026</v>
      </c>
      <c r="M163" s="248">
        <f t="shared" si="104"/>
        <v>2027</v>
      </c>
      <c r="N163" s="248">
        <f t="shared" si="104"/>
        <v>2028</v>
      </c>
      <c r="O163" s="248">
        <f t="shared" si="104"/>
        <v>2029</v>
      </c>
      <c r="P163" s="248">
        <f t="shared" si="104"/>
        <v>2030</v>
      </c>
      <c r="Q163" s="248">
        <f t="shared" si="104"/>
        <v>2031</v>
      </c>
      <c r="R163" s="248">
        <f t="shared" si="104"/>
        <v>2032</v>
      </c>
      <c r="S163" s="248">
        <f t="shared" si="104"/>
        <v>2033</v>
      </c>
      <c r="T163" s="248">
        <f t="shared" si="104"/>
        <v>2034</v>
      </c>
      <c r="U163" s="248">
        <f t="shared" si="104"/>
        <v>2035</v>
      </c>
      <c r="V163" s="248">
        <f t="shared" si="104"/>
        <v>2036</v>
      </c>
      <c r="W163" s="248">
        <f t="shared" si="104"/>
        <v>2037</v>
      </c>
      <c r="X163" s="248">
        <f t="shared" si="104"/>
        <v>2038</v>
      </c>
      <c r="Y163" s="248">
        <f t="shared" si="104"/>
        <v>2039</v>
      </c>
      <c r="Z163" s="248">
        <f t="shared" si="104"/>
        <v>2040</v>
      </c>
      <c r="AB163" s="10"/>
    </row>
    <row r="164" spans="2:28" s="7" customFormat="1">
      <c r="B164" s="118" t="s">
        <v>39</v>
      </c>
      <c r="C164" s="127"/>
      <c r="D164" s="9"/>
      <c r="E164" s="9"/>
      <c r="F164" s="9"/>
      <c r="G164" s="9"/>
      <c r="H164" s="9"/>
      <c r="I164" s="9"/>
      <c r="J164" s="9"/>
      <c r="K164" s="9"/>
      <c r="L164" s="9"/>
      <c r="M164" s="9"/>
      <c r="N164" s="9"/>
      <c r="O164" s="9"/>
      <c r="P164" s="9"/>
      <c r="Q164" s="9"/>
      <c r="R164" s="9"/>
      <c r="S164" s="9"/>
      <c r="T164" s="9"/>
      <c r="U164" s="9"/>
      <c r="V164" s="9"/>
      <c r="W164" s="9"/>
      <c r="X164" s="9"/>
      <c r="Y164" s="9"/>
      <c r="Z164" s="9"/>
      <c r="AB164" s="10"/>
    </row>
    <row r="165" spans="2:28" s="7" customFormat="1">
      <c r="B165" s="23" t="s">
        <v>118</v>
      </c>
      <c r="C165" s="23"/>
      <c r="D165" s="9">
        <f t="shared" ref="D165:Z165" si="105">D53*D146/1000</f>
        <v>0</v>
      </c>
      <c r="E165" s="9">
        <f t="shared" si="105"/>
        <v>0</v>
      </c>
      <c r="F165" s="9">
        <f t="shared" si="105"/>
        <v>0</v>
      </c>
      <c r="G165" s="9">
        <f t="shared" si="105"/>
        <v>0</v>
      </c>
      <c r="H165" s="9">
        <f t="shared" si="105"/>
        <v>0</v>
      </c>
      <c r="I165" s="9">
        <f t="shared" si="105"/>
        <v>0</v>
      </c>
      <c r="J165" s="9">
        <f t="shared" si="105"/>
        <v>0</v>
      </c>
      <c r="K165" s="9">
        <f t="shared" si="105"/>
        <v>0</v>
      </c>
      <c r="L165" s="9">
        <f t="shared" si="105"/>
        <v>0</v>
      </c>
      <c r="M165" s="9">
        <f t="shared" si="105"/>
        <v>0</v>
      </c>
      <c r="N165" s="9">
        <f t="shared" si="105"/>
        <v>0</v>
      </c>
      <c r="O165" s="9">
        <f t="shared" si="105"/>
        <v>0</v>
      </c>
      <c r="P165" s="9">
        <f t="shared" si="105"/>
        <v>0</v>
      </c>
      <c r="Q165" s="274">
        <f t="shared" si="105"/>
        <v>0</v>
      </c>
      <c r="R165" s="274">
        <f t="shared" si="105"/>
        <v>0</v>
      </c>
      <c r="S165" s="274">
        <f t="shared" si="105"/>
        <v>0</v>
      </c>
      <c r="T165" s="274">
        <f t="shared" si="105"/>
        <v>0</v>
      </c>
      <c r="U165" s="274">
        <f t="shared" si="105"/>
        <v>0</v>
      </c>
      <c r="V165" s="274">
        <f t="shared" si="105"/>
        <v>0</v>
      </c>
      <c r="W165" s="274">
        <f t="shared" si="105"/>
        <v>0</v>
      </c>
      <c r="X165" s="274">
        <f t="shared" si="105"/>
        <v>0</v>
      </c>
      <c r="Y165" s="274">
        <f t="shared" si="105"/>
        <v>0</v>
      </c>
      <c r="Z165" s="274">
        <f t="shared" si="105"/>
        <v>0</v>
      </c>
      <c r="AB165" s="10"/>
    </row>
    <row r="166" spans="2:28" s="7" customFormat="1">
      <c r="B166" s="23" t="s">
        <v>119</v>
      </c>
      <c r="C166" s="23"/>
      <c r="D166" s="9">
        <f t="shared" ref="D166:Z166" si="106">D54*D147/1000</f>
        <v>96</v>
      </c>
      <c r="E166" s="9">
        <f t="shared" si="106"/>
        <v>96</v>
      </c>
      <c r="F166" s="9">
        <f t="shared" si="106"/>
        <v>96</v>
      </c>
      <c r="G166" s="9">
        <f t="shared" si="106"/>
        <v>96</v>
      </c>
      <c r="H166" s="9">
        <f t="shared" si="106"/>
        <v>96</v>
      </c>
      <c r="I166" s="9">
        <f t="shared" si="106"/>
        <v>96</v>
      </c>
      <c r="J166" s="9">
        <f t="shared" si="106"/>
        <v>96</v>
      </c>
      <c r="K166" s="9">
        <f t="shared" si="106"/>
        <v>96</v>
      </c>
      <c r="L166" s="9">
        <f t="shared" si="106"/>
        <v>0</v>
      </c>
      <c r="M166" s="9">
        <f t="shared" si="106"/>
        <v>0</v>
      </c>
      <c r="N166" s="9">
        <f t="shared" si="106"/>
        <v>0</v>
      </c>
      <c r="O166" s="9">
        <f t="shared" si="106"/>
        <v>0</v>
      </c>
      <c r="P166" s="9">
        <f t="shared" si="106"/>
        <v>0</v>
      </c>
      <c r="Q166" s="274">
        <f t="shared" si="106"/>
        <v>0</v>
      </c>
      <c r="R166" s="274">
        <f t="shared" si="106"/>
        <v>0</v>
      </c>
      <c r="S166" s="274">
        <f t="shared" si="106"/>
        <v>0</v>
      </c>
      <c r="T166" s="274">
        <f t="shared" si="106"/>
        <v>0</v>
      </c>
      <c r="U166" s="274">
        <f t="shared" si="106"/>
        <v>0</v>
      </c>
      <c r="V166" s="274">
        <f t="shared" si="106"/>
        <v>0</v>
      </c>
      <c r="W166" s="274">
        <f t="shared" si="106"/>
        <v>0</v>
      </c>
      <c r="X166" s="274">
        <f t="shared" si="106"/>
        <v>0</v>
      </c>
      <c r="Y166" s="274">
        <f t="shared" si="106"/>
        <v>0</v>
      </c>
      <c r="Z166" s="274">
        <f t="shared" si="106"/>
        <v>0</v>
      </c>
      <c r="AB166" s="10"/>
    </row>
    <row r="167" spans="2:28" s="7" customFormat="1">
      <c r="B167" s="23" t="s">
        <v>120</v>
      </c>
      <c r="C167" s="23"/>
      <c r="D167" s="9">
        <f t="shared" ref="D167:Z167" si="107">D55*D148/1000</f>
        <v>24.48</v>
      </c>
      <c r="E167" s="9">
        <f t="shared" si="107"/>
        <v>24.48</v>
      </c>
      <c r="F167" s="9">
        <f t="shared" si="107"/>
        <v>24.48</v>
      </c>
      <c r="G167" s="9">
        <f t="shared" si="107"/>
        <v>24.48</v>
      </c>
      <c r="H167" s="9">
        <f t="shared" si="107"/>
        <v>24.48</v>
      </c>
      <c r="I167" s="9">
        <f t="shared" si="107"/>
        <v>24.48</v>
      </c>
      <c r="J167" s="9">
        <f t="shared" si="107"/>
        <v>24.48</v>
      </c>
      <c r="K167" s="9">
        <f t="shared" si="107"/>
        <v>24.48</v>
      </c>
      <c r="L167" s="9">
        <f t="shared" si="107"/>
        <v>24.48</v>
      </c>
      <c r="M167" s="9">
        <f t="shared" si="107"/>
        <v>24.48</v>
      </c>
      <c r="N167" s="9">
        <f t="shared" si="107"/>
        <v>24.48</v>
      </c>
      <c r="O167" s="9">
        <f t="shared" si="107"/>
        <v>24.48</v>
      </c>
      <c r="P167" s="9">
        <f t="shared" si="107"/>
        <v>24.48</v>
      </c>
      <c r="Q167" s="274">
        <f t="shared" si="107"/>
        <v>24.48</v>
      </c>
      <c r="R167" s="274">
        <f t="shared" si="107"/>
        <v>24.48</v>
      </c>
      <c r="S167" s="274">
        <f t="shared" si="107"/>
        <v>24.48</v>
      </c>
      <c r="T167" s="274">
        <f t="shared" si="107"/>
        <v>24.48</v>
      </c>
      <c r="U167" s="274">
        <f t="shared" si="107"/>
        <v>0</v>
      </c>
      <c r="V167" s="274">
        <f t="shared" si="107"/>
        <v>0</v>
      </c>
      <c r="W167" s="274">
        <f t="shared" si="107"/>
        <v>0</v>
      </c>
      <c r="X167" s="274">
        <f t="shared" si="107"/>
        <v>0</v>
      </c>
      <c r="Y167" s="274">
        <f t="shared" si="107"/>
        <v>0</v>
      </c>
      <c r="Z167" s="274">
        <f t="shared" si="107"/>
        <v>0</v>
      </c>
      <c r="AB167" s="10"/>
    </row>
    <row r="168" spans="2:28" s="7" customFormat="1">
      <c r="B168" s="23" t="s">
        <v>121</v>
      </c>
      <c r="C168" s="23"/>
      <c r="D168" s="9">
        <f t="shared" ref="D168:Z168" si="108">D56*D149/1000</f>
        <v>12.24</v>
      </c>
      <c r="E168" s="9">
        <f t="shared" si="108"/>
        <v>12.24</v>
      </c>
      <c r="F168" s="9">
        <f t="shared" si="108"/>
        <v>12.24</v>
      </c>
      <c r="G168" s="9">
        <f t="shared" si="108"/>
        <v>12.24</v>
      </c>
      <c r="H168" s="9">
        <f t="shared" si="108"/>
        <v>12.24</v>
      </c>
      <c r="I168" s="9">
        <f t="shared" si="108"/>
        <v>12.24</v>
      </c>
      <c r="J168" s="9">
        <f t="shared" si="108"/>
        <v>12.24</v>
      </c>
      <c r="K168" s="9">
        <f t="shared" si="108"/>
        <v>12.24</v>
      </c>
      <c r="L168" s="9">
        <f t="shared" si="108"/>
        <v>12.24</v>
      </c>
      <c r="M168" s="9">
        <f t="shared" si="108"/>
        <v>12.24</v>
      </c>
      <c r="N168" s="9">
        <f t="shared" si="108"/>
        <v>12.24</v>
      </c>
      <c r="O168" s="9">
        <f t="shared" si="108"/>
        <v>12.24</v>
      </c>
      <c r="P168" s="9">
        <f t="shared" si="108"/>
        <v>12.24</v>
      </c>
      <c r="Q168" s="274">
        <f t="shared" si="108"/>
        <v>12.24</v>
      </c>
      <c r="R168" s="274">
        <f t="shared" si="108"/>
        <v>12.24</v>
      </c>
      <c r="S168" s="274">
        <f t="shared" si="108"/>
        <v>12.24</v>
      </c>
      <c r="T168" s="274">
        <f t="shared" si="108"/>
        <v>12.24</v>
      </c>
      <c r="U168" s="274">
        <f t="shared" si="108"/>
        <v>12.24</v>
      </c>
      <c r="V168" s="274">
        <f t="shared" si="108"/>
        <v>12.24</v>
      </c>
      <c r="W168" s="274">
        <f t="shared" si="108"/>
        <v>0</v>
      </c>
      <c r="X168" s="274">
        <f t="shared" si="108"/>
        <v>0</v>
      </c>
      <c r="Y168" s="274">
        <f t="shared" si="108"/>
        <v>0</v>
      </c>
      <c r="Z168" s="274">
        <f t="shared" si="108"/>
        <v>0</v>
      </c>
      <c r="AB168" s="10"/>
    </row>
    <row r="169" spans="2:28" s="7" customFormat="1">
      <c r="B169" s="50" t="s">
        <v>124</v>
      </c>
      <c r="C169" s="50"/>
      <c r="D169" s="9">
        <f t="shared" ref="D169:Z169" si="109">D57*D150/1000</f>
        <v>0</v>
      </c>
      <c r="E169" s="9">
        <f t="shared" si="109"/>
        <v>0</v>
      </c>
      <c r="F169" s="9">
        <f t="shared" si="109"/>
        <v>0</v>
      </c>
      <c r="G169" s="9">
        <f t="shared" si="109"/>
        <v>0</v>
      </c>
      <c r="H169" s="9">
        <f t="shared" si="109"/>
        <v>0</v>
      </c>
      <c r="I169" s="9">
        <f t="shared" si="109"/>
        <v>0</v>
      </c>
      <c r="J169" s="9">
        <f t="shared" si="109"/>
        <v>0</v>
      </c>
      <c r="K169" s="9">
        <f t="shared" si="109"/>
        <v>0</v>
      </c>
      <c r="L169" s="9">
        <f t="shared" si="109"/>
        <v>400</v>
      </c>
      <c r="M169" s="9">
        <f t="shared" si="109"/>
        <v>400</v>
      </c>
      <c r="N169" s="9">
        <f t="shared" si="109"/>
        <v>400</v>
      </c>
      <c r="O169" s="9">
        <f t="shared" si="109"/>
        <v>400</v>
      </c>
      <c r="P169" s="9">
        <f t="shared" si="109"/>
        <v>400</v>
      </c>
      <c r="Q169" s="274">
        <f t="shared" si="109"/>
        <v>400</v>
      </c>
      <c r="R169" s="274">
        <f t="shared" si="109"/>
        <v>400</v>
      </c>
      <c r="S169" s="274">
        <f t="shared" si="109"/>
        <v>400</v>
      </c>
      <c r="T169" s="274">
        <f t="shared" si="109"/>
        <v>400</v>
      </c>
      <c r="U169" s="274">
        <f t="shared" si="109"/>
        <v>400</v>
      </c>
      <c r="V169" s="274">
        <f t="shared" si="109"/>
        <v>400</v>
      </c>
      <c r="W169" s="274">
        <f t="shared" si="109"/>
        <v>400</v>
      </c>
      <c r="X169" s="274">
        <f t="shared" si="109"/>
        <v>400</v>
      </c>
      <c r="Y169" s="274">
        <f t="shared" si="109"/>
        <v>400</v>
      </c>
      <c r="Z169" s="274">
        <f t="shared" si="109"/>
        <v>400</v>
      </c>
      <c r="AB169" s="10"/>
    </row>
    <row r="170" spans="2:28" s="7" customFormat="1">
      <c r="B170" s="118" t="str">
        <f>"Sum, "&amp;B164</f>
        <v>Sum, Østdanmark (DK2)</v>
      </c>
      <c r="C170" s="118"/>
      <c r="D170" s="120">
        <f t="shared" ref="D170:Z170" si="110">SUM(D165:D169)</f>
        <v>132.72</v>
      </c>
      <c r="E170" s="120">
        <f t="shared" si="110"/>
        <v>132.72</v>
      </c>
      <c r="F170" s="120">
        <f t="shared" si="110"/>
        <v>132.72</v>
      </c>
      <c r="G170" s="120">
        <f t="shared" si="110"/>
        <v>132.72</v>
      </c>
      <c r="H170" s="120">
        <f t="shared" si="110"/>
        <v>132.72</v>
      </c>
      <c r="I170" s="120">
        <f t="shared" si="110"/>
        <v>132.72</v>
      </c>
      <c r="J170" s="120">
        <f t="shared" si="110"/>
        <v>132.72</v>
      </c>
      <c r="K170" s="120">
        <f t="shared" si="110"/>
        <v>132.72</v>
      </c>
      <c r="L170" s="120">
        <f t="shared" si="110"/>
        <v>436.72</v>
      </c>
      <c r="M170" s="120">
        <f t="shared" si="110"/>
        <v>436.72</v>
      </c>
      <c r="N170" s="120">
        <f t="shared" si="110"/>
        <v>436.72</v>
      </c>
      <c r="O170" s="120">
        <f t="shared" si="110"/>
        <v>436.72</v>
      </c>
      <c r="P170" s="120">
        <f t="shared" si="110"/>
        <v>436.72</v>
      </c>
      <c r="Q170" s="273">
        <f t="shared" si="110"/>
        <v>436.72</v>
      </c>
      <c r="R170" s="273">
        <f t="shared" si="110"/>
        <v>436.72</v>
      </c>
      <c r="S170" s="273">
        <f t="shared" si="110"/>
        <v>436.72</v>
      </c>
      <c r="T170" s="273">
        <f t="shared" si="110"/>
        <v>436.72</v>
      </c>
      <c r="U170" s="273">
        <f t="shared" si="110"/>
        <v>412.24</v>
      </c>
      <c r="V170" s="273">
        <f t="shared" si="110"/>
        <v>412.24</v>
      </c>
      <c r="W170" s="273">
        <f t="shared" si="110"/>
        <v>400</v>
      </c>
      <c r="X170" s="273">
        <f t="shared" si="110"/>
        <v>400</v>
      </c>
      <c r="Y170" s="273">
        <f t="shared" si="110"/>
        <v>400</v>
      </c>
      <c r="Z170" s="273">
        <f t="shared" si="110"/>
        <v>400</v>
      </c>
      <c r="AB170" s="10"/>
    </row>
    <row r="171" spans="2:28" s="7" customFormat="1">
      <c r="B171" s="50"/>
      <c r="C171" s="50"/>
      <c r="D171" s="9"/>
      <c r="E171" s="9"/>
      <c r="F171" s="9"/>
      <c r="G171" s="9"/>
      <c r="H171" s="9"/>
      <c r="I171" s="9"/>
      <c r="J171" s="9"/>
      <c r="K171" s="9"/>
      <c r="L171" s="9"/>
      <c r="M171" s="9"/>
      <c r="N171" s="9"/>
      <c r="O171" s="9"/>
      <c r="P171" s="9"/>
      <c r="Q171" s="274"/>
      <c r="R171" s="274"/>
      <c r="S171" s="274"/>
      <c r="T171" s="274"/>
      <c r="U171" s="274"/>
      <c r="V171" s="274"/>
      <c r="W171" s="274"/>
      <c r="X171" s="274"/>
      <c r="Y171" s="274"/>
      <c r="Z171" s="274"/>
      <c r="AB171" s="10"/>
    </row>
    <row r="172" spans="2:28" s="7" customFormat="1">
      <c r="B172" s="118" t="s">
        <v>36</v>
      </c>
      <c r="C172" s="127"/>
      <c r="D172" s="9"/>
      <c r="E172" s="9"/>
      <c r="F172" s="9"/>
      <c r="G172" s="9"/>
      <c r="H172" s="9"/>
      <c r="I172" s="9"/>
      <c r="J172" s="9"/>
      <c r="K172" s="9"/>
      <c r="L172" s="9"/>
      <c r="M172" s="9"/>
      <c r="N172" s="9"/>
      <c r="O172" s="9"/>
      <c r="P172" s="9"/>
      <c r="Q172" s="274"/>
      <c r="R172" s="274"/>
      <c r="S172" s="274"/>
      <c r="T172" s="274"/>
      <c r="U172" s="274"/>
      <c r="V172" s="274"/>
      <c r="W172" s="274"/>
      <c r="X172" s="274"/>
      <c r="Y172" s="274"/>
      <c r="Z172" s="274"/>
      <c r="AB172" s="10"/>
    </row>
    <row r="173" spans="2:28" s="7" customFormat="1">
      <c r="B173" s="23" t="s">
        <v>125</v>
      </c>
      <c r="C173" s="23"/>
      <c r="D173" s="9">
        <f t="shared" ref="D173:Z173" si="111">D61*D153/1000</f>
        <v>13.75</v>
      </c>
      <c r="E173" s="9">
        <f t="shared" si="111"/>
        <v>13.75</v>
      </c>
      <c r="F173" s="9">
        <f t="shared" si="111"/>
        <v>13.75</v>
      </c>
      <c r="G173" s="9">
        <f t="shared" si="111"/>
        <v>0</v>
      </c>
      <c r="H173" s="9">
        <f t="shared" si="111"/>
        <v>0</v>
      </c>
      <c r="I173" s="9">
        <f t="shared" si="111"/>
        <v>0</v>
      </c>
      <c r="J173" s="9">
        <f t="shared" si="111"/>
        <v>0</v>
      </c>
      <c r="K173" s="9">
        <f t="shared" si="111"/>
        <v>0</v>
      </c>
      <c r="L173" s="9">
        <f t="shared" si="111"/>
        <v>0</v>
      </c>
      <c r="M173" s="9">
        <f t="shared" si="111"/>
        <v>0</v>
      </c>
      <c r="N173" s="9">
        <f t="shared" si="111"/>
        <v>0</v>
      </c>
      <c r="O173" s="9">
        <f t="shared" si="111"/>
        <v>0</v>
      </c>
      <c r="P173" s="9">
        <f t="shared" si="111"/>
        <v>0</v>
      </c>
      <c r="Q173" s="274">
        <f t="shared" si="111"/>
        <v>0</v>
      </c>
      <c r="R173" s="274">
        <f t="shared" si="111"/>
        <v>0</v>
      </c>
      <c r="S173" s="274">
        <f t="shared" si="111"/>
        <v>0</v>
      </c>
      <c r="T173" s="274">
        <f t="shared" si="111"/>
        <v>0</v>
      </c>
      <c r="U173" s="274">
        <f t="shared" si="111"/>
        <v>0</v>
      </c>
      <c r="V173" s="274">
        <f t="shared" si="111"/>
        <v>0</v>
      </c>
      <c r="W173" s="274">
        <f t="shared" si="111"/>
        <v>0</v>
      </c>
      <c r="X173" s="274">
        <f t="shared" si="111"/>
        <v>0</v>
      </c>
      <c r="Y173" s="274">
        <f t="shared" si="111"/>
        <v>0</v>
      </c>
      <c r="Z173" s="274">
        <f t="shared" si="111"/>
        <v>0</v>
      </c>
      <c r="AB173" s="10"/>
    </row>
    <row r="174" spans="2:28" s="7" customFormat="1">
      <c r="B174" s="23" t="s">
        <v>126</v>
      </c>
      <c r="C174" s="23"/>
      <c r="D174" s="9">
        <f t="shared" ref="D174:Z174" si="112">D62*D154/1000</f>
        <v>66.219999999999985</v>
      </c>
      <c r="E174" s="9">
        <f t="shared" si="112"/>
        <v>66.219999999999985</v>
      </c>
      <c r="F174" s="9">
        <f t="shared" si="112"/>
        <v>66.219999999999985</v>
      </c>
      <c r="G174" s="9">
        <f t="shared" si="112"/>
        <v>66.219999999999985</v>
      </c>
      <c r="H174" s="9">
        <f t="shared" si="112"/>
        <v>66.219999999999985</v>
      </c>
      <c r="I174" s="9">
        <f t="shared" si="112"/>
        <v>66.219999999999985</v>
      </c>
      <c r="J174" s="9">
        <f t="shared" si="112"/>
        <v>66.219999999999985</v>
      </c>
      <c r="K174" s="9">
        <f t="shared" si="112"/>
        <v>66.219999999999985</v>
      </c>
      <c r="L174" s="9">
        <f t="shared" si="112"/>
        <v>66.219999999999985</v>
      </c>
      <c r="M174" s="9">
        <f t="shared" si="112"/>
        <v>66.219999999999985</v>
      </c>
      <c r="N174" s="9">
        <f t="shared" si="112"/>
        <v>66.219999999999985</v>
      </c>
      <c r="O174" s="9">
        <f t="shared" si="112"/>
        <v>0</v>
      </c>
      <c r="P174" s="9">
        <f t="shared" si="112"/>
        <v>0</v>
      </c>
      <c r="Q174" s="274">
        <f t="shared" si="112"/>
        <v>0</v>
      </c>
      <c r="R174" s="274">
        <f t="shared" si="112"/>
        <v>0</v>
      </c>
      <c r="S174" s="274">
        <f t="shared" si="112"/>
        <v>0</v>
      </c>
      <c r="T174" s="274">
        <f t="shared" si="112"/>
        <v>0</v>
      </c>
      <c r="U174" s="274">
        <f t="shared" si="112"/>
        <v>0</v>
      </c>
      <c r="V174" s="274">
        <f t="shared" si="112"/>
        <v>0</v>
      </c>
      <c r="W174" s="274">
        <f t="shared" si="112"/>
        <v>0</v>
      </c>
      <c r="X174" s="274">
        <f t="shared" si="112"/>
        <v>0</v>
      </c>
      <c r="Y174" s="274">
        <f t="shared" si="112"/>
        <v>0</v>
      </c>
      <c r="Z174" s="274">
        <f t="shared" si="112"/>
        <v>0</v>
      </c>
      <c r="AB174" s="10"/>
    </row>
    <row r="175" spans="2:28" s="7" customFormat="1">
      <c r="B175" s="23" t="s">
        <v>127</v>
      </c>
      <c r="C175" s="23"/>
      <c r="D175" s="9">
        <f t="shared" ref="D175:Z175" si="113">D63*D155/1000</f>
        <v>73.599999999999994</v>
      </c>
      <c r="E175" s="9">
        <f t="shared" si="113"/>
        <v>73.599999999999994</v>
      </c>
      <c r="F175" s="9">
        <f t="shared" si="113"/>
        <v>73.599999999999994</v>
      </c>
      <c r="G175" s="9">
        <f t="shared" si="113"/>
        <v>73.599999999999994</v>
      </c>
      <c r="H175" s="9">
        <f t="shared" si="113"/>
        <v>73.599999999999994</v>
      </c>
      <c r="I175" s="9">
        <f t="shared" si="113"/>
        <v>73.599999999999994</v>
      </c>
      <c r="J175" s="9">
        <f t="shared" si="113"/>
        <v>73.599999999999994</v>
      </c>
      <c r="K175" s="9">
        <f t="shared" si="113"/>
        <v>73.599999999999994</v>
      </c>
      <c r="L175" s="9">
        <f t="shared" si="113"/>
        <v>73.599999999999994</v>
      </c>
      <c r="M175" s="9">
        <f t="shared" si="113"/>
        <v>73.599999999999994</v>
      </c>
      <c r="N175" s="9">
        <f t="shared" si="113"/>
        <v>73.599999999999994</v>
      </c>
      <c r="O175" s="9">
        <f t="shared" si="113"/>
        <v>0</v>
      </c>
      <c r="P175" s="9">
        <f t="shared" si="113"/>
        <v>0</v>
      </c>
      <c r="Q175" s="274">
        <f t="shared" si="113"/>
        <v>0</v>
      </c>
      <c r="R175" s="274">
        <f t="shared" si="113"/>
        <v>0</v>
      </c>
      <c r="S175" s="274">
        <f t="shared" si="113"/>
        <v>0</v>
      </c>
      <c r="T175" s="274">
        <f t="shared" si="113"/>
        <v>0</v>
      </c>
      <c r="U175" s="274">
        <f t="shared" si="113"/>
        <v>0</v>
      </c>
      <c r="V175" s="274">
        <f t="shared" si="113"/>
        <v>0</v>
      </c>
      <c r="W175" s="274">
        <f t="shared" si="113"/>
        <v>0</v>
      </c>
      <c r="X175" s="274">
        <f t="shared" si="113"/>
        <v>0</v>
      </c>
      <c r="Y175" s="274">
        <f t="shared" si="113"/>
        <v>0</v>
      </c>
      <c r="Z175" s="274">
        <f t="shared" si="113"/>
        <v>0</v>
      </c>
      <c r="AB175" s="10"/>
    </row>
    <row r="176" spans="2:28" s="7" customFormat="1">
      <c r="B176" s="23" t="s">
        <v>128</v>
      </c>
      <c r="C176" s="23"/>
      <c r="D176" s="9">
        <f t="shared" ref="D176:Z176" si="114">D64*D156/1000</f>
        <v>21.28</v>
      </c>
      <c r="E176" s="9">
        <f t="shared" si="114"/>
        <v>21.28</v>
      </c>
      <c r="F176" s="9">
        <f t="shared" si="114"/>
        <v>21.28</v>
      </c>
      <c r="G176" s="9">
        <f t="shared" si="114"/>
        <v>21.28</v>
      </c>
      <c r="H176" s="9">
        <f t="shared" si="114"/>
        <v>21.28</v>
      </c>
      <c r="I176" s="9">
        <f t="shared" si="114"/>
        <v>21.28</v>
      </c>
      <c r="J176" s="9">
        <f t="shared" si="114"/>
        <v>21.28</v>
      </c>
      <c r="K176" s="9">
        <f t="shared" si="114"/>
        <v>21.28</v>
      </c>
      <c r="L176" s="9">
        <f t="shared" si="114"/>
        <v>21.28</v>
      </c>
      <c r="M176" s="9">
        <f t="shared" si="114"/>
        <v>21.28</v>
      </c>
      <c r="N176" s="9">
        <f t="shared" si="114"/>
        <v>21.28</v>
      </c>
      <c r="O176" s="9">
        <f t="shared" si="114"/>
        <v>0</v>
      </c>
      <c r="P176" s="9">
        <f t="shared" si="114"/>
        <v>0</v>
      </c>
      <c r="Q176" s="274">
        <f t="shared" si="114"/>
        <v>0</v>
      </c>
      <c r="R176" s="274">
        <f t="shared" si="114"/>
        <v>0</v>
      </c>
      <c r="S176" s="274">
        <f t="shared" si="114"/>
        <v>0</v>
      </c>
      <c r="T176" s="274">
        <f t="shared" si="114"/>
        <v>0</v>
      </c>
      <c r="U176" s="274">
        <f t="shared" si="114"/>
        <v>0</v>
      </c>
      <c r="V176" s="274">
        <f t="shared" si="114"/>
        <v>0</v>
      </c>
      <c r="W176" s="274">
        <f t="shared" si="114"/>
        <v>0</v>
      </c>
      <c r="X176" s="274">
        <f t="shared" si="114"/>
        <v>0</v>
      </c>
      <c r="Y176" s="274">
        <f t="shared" si="114"/>
        <v>0</v>
      </c>
      <c r="Z176" s="274">
        <f t="shared" si="114"/>
        <v>0</v>
      </c>
      <c r="AB176" s="10"/>
    </row>
    <row r="177" spans="2:28" s="7" customFormat="1">
      <c r="B177" s="23" t="s">
        <v>129</v>
      </c>
      <c r="C177" s="23"/>
      <c r="D177" s="9">
        <f t="shared" ref="D177:Z177" si="115">D65*D157/1000</f>
        <v>67.2</v>
      </c>
      <c r="E177" s="9">
        <f t="shared" si="115"/>
        <v>67.2</v>
      </c>
      <c r="F177" s="9">
        <f t="shared" si="115"/>
        <v>67.2</v>
      </c>
      <c r="G177" s="9">
        <f t="shared" si="115"/>
        <v>67.2</v>
      </c>
      <c r="H177" s="9">
        <f t="shared" si="115"/>
        <v>67.2</v>
      </c>
      <c r="I177" s="9">
        <f t="shared" si="115"/>
        <v>67.2</v>
      </c>
      <c r="J177" s="9">
        <f t="shared" si="115"/>
        <v>67.2</v>
      </c>
      <c r="K177" s="9">
        <f t="shared" si="115"/>
        <v>67.2</v>
      </c>
      <c r="L177" s="9">
        <f t="shared" si="115"/>
        <v>67.2</v>
      </c>
      <c r="M177" s="9">
        <f t="shared" si="115"/>
        <v>67.2</v>
      </c>
      <c r="N177" s="9">
        <f t="shared" si="115"/>
        <v>67.2</v>
      </c>
      <c r="O177" s="9">
        <f t="shared" si="115"/>
        <v>67.2</v>
      </c>
      <c r="P177" s="9">
        <f t="shared" si="115"/>
        <v>67.2</v>
      </c>
      <c r="Q177" s="274">
        <f t="shared" si="115"/>
        <v>67.2</v>
      </c>
      <c r="R177" s="274">
        <f t="shared" si="115"/>
        <v>67.2</v>
      </c>
      <c r="S177" s="274">
        <f t="shared" si="115"/>
        <v>67.2</v>
      </c>
      <c r="T177" s="274">
        <f t="shared" si="115"/>
        <v>67.2</v>
      </c>
      <c r="U177" s="274">
        <f t="shared" si="115"/>
        <v>0</v>
      </c>
      <c r="V177" s="274">
        <f t="shared" si="115"/>
        <v>0</v>
      </c>
      <c r="W177" s="274">
        <f t="shared" si="115"/>
        <v>0</v>
      </c>
      <c r="X177" s="274">
        <f t="shared" si="115"/>
        <v>0</v>
      </c>
      <c r="Y177" s="274">
        <f t="shared" si="115"/>
        <v>0</v>
      </c>
      <c r="Z177" s="274">
        <f t="shared" si="115"/>
        <v>0</v>
      </c>
      <c r="AB177" s="10"/>
    </row>
    <row r="178" spans="2:28" s="7" customFormat="1">
      <c r="B178" s="50" t="s">
        <v>122</v>
      </c>
      <c r="C178" s="50"/>
      <c r="D178" s="9">
        <f t="shared" ref="D178:Z178" si="116">D66*D158/1000</f>
        <v>0</v>
      </c>
      <c r="E178" s="9">
        <f t="shared" si="116"/>
        <v>0</v>
      </c>
      <c r="F178" s="9">
        <f t="shared" si="116"/>
        <v>0</v>
      </c>
      <c r="G178" s="9">
        <f t="shared" si="116"/>
        <v>1575</v>
      </c>
      <c r="H178" s="9">
        <f t="shared" si="116"/>
        <v>1575</v>
      </c>
      <c r="I178" s="9">
        <f t="shared" si="116"/>
        <v>1575</v>
      </c>
      <c r="J178" s="9">
        <f t="shared" si="116"/>
        <v>1575</v>
      </c>
      <c r="K178" s="9">
        <f t="shared" si="116"/>
        <v>1575</v>
      </c>
      <c r="L178" s="9">
        <f t="shared" si="116"/>
        <v>1575</v>
      </c>
      <c r="M178" s="9">
        <f t="shared" si="116"/>
        <v>1575</v>
      </c>
      <c r="N178" s="9">
        <f t="shared" si="116"/>
        <v>1575</v>
      </c>
      <c r="O178" s="9">
        <f t="shared" si="116"/>
        <v>1575</v>
      </c>
      <c r="P178" s="9">
        <f t="shared" si="116"/>
        <v>1575</v>
      </c>
      <c r="Q178" s="274">
        <f t="shared" si="116"/>
        <v>1575</v>
      </c>
      <c r="R178" s="274">
        <f t="shared" si="116"/>
        <v>1575</v>
      </c>
      <c r="S178" s="274">
        <f t="shared" si="116"/>
        <v>1575</v>
      </c>
      <c r="T178" s="274">
        <f t="shared" si="116"/>
        <v>1575</v>
      </c>
      <c r="U178" s="274">
        <f t="shared" si="116"/>
        <v>1575</v>
      </c>
      <c r="V178" s="274">
        <f t="shared" si="116"/>
        <v>1575</v>
      </c>
      <c r="W178" s="274">
        <f t="shared" si="116"/>
        <v>1575</v>
      </c>
      <c r="X178" s="274">
        <f t="shared" si="116"/>
        <v>1575</v>
      </c>
      <c r="Y178" s="274">
        <f t="shared" si="116"/>
        <v>1575</v>
      </c>
      <c r="Z178" s="274">
        <f t="shared" si="116"/>
        <v>1575</v>
      </c>
      <c r="AB178" s="10"/>
    </row>
    <row r="179" spans="2:28" s="7" customFormat="1">
      <c r="B179" s="50" t="s">
        <v>123</v>
      </c>
      <c r="C179" s="50"/>
      <c r="D179" s="9">
        <f t="shared" ref="D179:Z179" si="117">D67*D159/1000</f>
        <v>126</v>
      </c>
      <c r="E179" s="9">
        <f t="shared" si="117"/>
        <v>126</v>
      </c>
      <c r="F179" s="9">
        <f t="shared" si="117"/>
        <v>126</v>
      </c>
      <c r="G179" s="9">
        <f t="shared" si="117"/>
        <v>126</v>
      </c>
      <c r="H179" s="9">
        <f t="shared" si="117"/>
        <v>126</v>
      </c>
      <c r="I179" s="9">
        <f t="shared" si="117"/>
        <v>126</v>
      </c>
      <c r="J179" s="9">
        <f t="shared" si="117"/>
        <v>126</v>
      </c>
      <c r="K179" s="9">
        <f t="shared" si="117"/>
        <v>126</v>
      </c>
      <c r="L179" s="9">
        <f t="shared" si="117"/>
        <v>126</v>
      </c>
      <c r="M179" s="9">
        <f t="shared" si="117"/>
        <v>126</v>
      </c>
      <c r="N179" s="9">
        <f t="shared" si="117"/>
        <v>126</v>
      </c>
      <c r="O179" s="9">
        <f t="shared" si="117"/>
        <v>126</v>
      </c>
      <c r="P179" s="9">
        <f t="shared" si="117"/>
        <v>126</v>
      </c>
      <c r="Q179" s="274">
        <f t="shared" si="117"/>
        <v>126</v>
      </c>
      <c r="R179" s="274">
        <f t="shared" si="117"/>
        <v>126</v>
      </c>
      <c r="S179" s="274">
        <f t="shared" si="117"/>
        <v>126</v>
      </c>
      <c r="T179" s="274">
        <f t="shared" si="117"/>
        <v>126</v>
      </c>
      <c r="U179" s="274">
        <f t="shared" si="117"/>
        <v>126</v>
      </c>
      <c r="V179" s="274">
        <f t="shared" si="117"/>
        <v>126</v>
      </c>
      <c r="W179" s="274">
        <f t="shared" si="117"/>
        <v>126</v>
      </c>
      <c r="X179" s="274">
        <f t="shared" si="117"/>
        <v>126</v>
      </c>
      <c r="Y179" s="274">
        <f t="shared" si="117"/>
        <v>126</v>
      </c>
      <c r="Z179" s="274">
        <f t="shared" si="117"/>
        <v>126</v>
      </c>
      <c r="AB179" s="10"/>
    </row>
    <row r="180" spans="2:28" s="7" customFormat="1">
      <c r="B180" s="50" t="s">
        <v>124</v>
      </c>
      <c r="C180" s="50"/>
      <c r="D180" s="9">
        <f t="shared" ref="D180:Z180" si="118">D68*D160/1000</f>
        <v>0</v>
      </c>
      <c r="E180" s="9">
        <f t="shared" si="118"/>
        <v>0</v>
      </c>
      <c r="F180" s="9">
        <f t="shared" si="118"/>
        <v>0</v>
      </c>
      <c r="G180" s="9">
        <f t="shared" si="118"/>
        <v>0</v>
      </c>
      <c r="H180" s="9">
        <f t="shared" si="118"/>
        <v>0</v>
      </c>
      <c r="I180" s="9">
        <f t="shared" si="118"/>
        <v>0</v>
      </c>
      <c r="J180" s="9">
        <f t="shared" si="118"/>
        <v>0</v>
      </c>
      <c r="K180" s="9">
        <f t="shared" si="118"/>
        <v>0</v>
      </c>
      <c r="L180" s="9">
        <f t="shared" si="118"/>
        <v>200</v>
      </c>
      <c r="M180" s="9">
        <f t="shared" si="118"/>
        <v>200</v>
      </c>
      <c r="N180" s="9">
        <f t="shared" si="118"/>
        <v>200</v>
      </c>
      <c r="O180" s="9">
        <f t="shared" si="118"/>
        <v>200</v>
      </c>
      <c r="P180" s="9">
        <f t="shared" si="118"/>
        <v>200</v>
      </c>
      <c r="Q180" s="274">
        <f t="shared" si="118"/>
        <v>200</v>
      </c>
      <c r="R180" s="274">
        <f t="shared" si="118"/>
        <v>200</v>
      </c>
      <c r="S180" s="274">
        <f t="shared" si="118"/>
        <v>200</v>
      </c>
      <c r="T180" s="274">
        <f t="shared" si="118"/>
        <v>200</v>
      </c>
      <c r="U180" s="274">
        <f t="shared" si="118"/>
        <v>200</v>
      </c>
      <c r="V180" s="274">
        <f t="shared" si="118"/>
        <v>200</v>
      </c>
      <c r="W180" s="274">
        <f t="shared" si="118"/>
        <v>200</v>
      </c>
      <c r="X180" s="274">
        <f t="shared" si="118"/>
        <v>200</v>
      </c>
      <c r="Y180" s="274">
        <f t="shared" si="118"/>
        <v>200</v>
      </c>
      <c r="Z180" s="274">
        <f t="shared" si="118"/>
        <v>200</v>
      </c>
      <c r="AB180" s="10"/>
    </row>
    <row r="181" spans="2:28" s="7" customFormat="1">
      <c r="B181" s="118" t="str">
        <f>"Sum, "&amp;B172</f>
        <v>Sum, Vestdanmark (DK1)</v>
      </c>
      <c r="C181" s="118"/>
      <c r="D181" s="120">
        <f>SUM(D173:D180)</f>
        <v>368.05</v>
      </c>
      <c r="E181" s="120">
        <f t="shared" ref="E181:P181" si="119">SUM(E173:E180)</f>
        <v>368.05</v>
      </c>
      <c r="F181" s="120">
        <f t="shared" si="119"/>
        <v>368.05</v>
      </c>
      <c r="G181" s="120">
        <f t="shared" si="119"/>
        <v>1929.3</v>
      </c>
      <c r="H181" s="120">
        <f t="shared" si="119"/>
        <v>1929.3</v>
      </c>
      <c r="I181" s="120">
        <f t="shared" si="119"/>
        <v>1929.3</v>
      </c>
      <c r="J181" s="120">
        <f t="shared" si="119"/>
        <v>1929.3</v>
      </c>
      <c r="K181" s="120">
        <f t="shared" si="119"/>
        <v>1929.3</v>
      </c>
      <c r="L181" s="120">
        <f t="shared" si="119"/>
        <v>2129.3000000000002</v>
      </c>
      <c r="M181" s="120">
        <f t="shared" si="119"/>
        <v>2129.3000000000002</v>
      </c>
      <c r="N181" s="120">
        <f t="shared" si="119"/>
        <v>2129.3000000000002</v>
      </c>
      <c r="O181" s="120">
        <f t="shared" si="119"/>
        <v>1968.2</v>
      </c>
      <c r="P181" s="120">
        <f t="shared" si="119"/>
        <v>1968.2</v>
      </c>
      <c r="Q181" s="273">
        <f t="shared" ref="Q181:Z181" si="120">SUM(Q173:Q180)</f>
        <v>1968.2</v>
      </c>
      <c r="R181" s="273">
        <f t="shared" si="120"/>
        <v>1968.2</v>
      </c>
      <c r="S181" s="273">
        <f t="shared" si="120"/>
        <v>1968.2</v>
      </c>
      <c r="T181" s="273">
        <f t="shared" si="120"/>
        <v>1968.2</v>
      </c>
      <c r="U181" s="273">
        <f t="shared" si="120"/>
        <v>1901</v>
      </c>
      <c r="V181" s="273">
        <f t="shared" si="120"/>
        <v>1901</v>
      </c>
      <c r="W181" s="273">
        <f t="shared" si="120"/>
        <v>1901</v>
      </c>
      <c r="X181" s="273">
        <f t="shared" si="120"/>
        <v>1901</v>
      </c>
      <c r="Y181" s="273">
        <f t="shared" si="120"/>
        <v>1901</v>
      </c>
      <c r="Z181" s="273">
        <f t="shared" si="120"/>
        <v>1901</v>
      </c>
      <c r="AB181" s="10"/>
    </row>
    <row r="182" spans="2:28" s="7" customFormat="1">
      <c r="B182" s="50"/>
      <c r="C182" s="50"/>
      <c r="D182" s="9"/>
      <c r="E182" s="9"/>
      <c r="F182" s="9"/>
      <c r="G182" s="9"/>
      <c r="H182" s="9"/>
      <c r="I182" s="9"/>
      <c r="J182" s="9"/>
      <c r="K182" s="9"/>
      <c r="L182" s="9"/>
      <c r="M182" s="9"/>
      <c r="N182" s="9"/>
      <c r="O182" s="9"/>
      <c r="P182" s="9"/>
      <c r="Q182" s="274"/>
      <c r="R182" s="274"/>
      <c r="S182" s="274"/>
      <c r="T182" s="274"/>
      <c r="U182" s="274"/>
      <c r="V182" s="274"/>
      <c r="W182" s="274"/>
      <c r="X182" s="274"/>
      <c r="Y182" s="274"/>
      <c r="Z182" s="274"/>
      <c r="AB182" s="10"/>
    </row>
    <row r="183" spans="2:28" s="7" customFormat="1">
      <c r="B183" s="121" t="s">
        <v>164</v>
      </c>
      <c r="C183" s="121"/>
      <c r="D183" s="122">
        <f>D170+D181</f>
        <v>500.77</v>
      </c>
      <c r="E183" s="122">
        <f t="shared" ref="E183:Z183" si="121">E170+E181</f>
        <v>500.77</v>
      </c>
      <c r="F183" s="122">
        <f t="shared" si="121"/>
        <v>500.77</v>
      </c>
      <c r="G183" s="122">
        <f t="shared" si="121"/>
        <v>2062.02</v>
      </c>
      <c r="H183" s="122">
        <f t="shared" si="121"/>
        <v>2062.02</v>
      </c>
      <c r="I183" s="122">
        <f t="shared" si="121"/>
        <v>2062.02</v>
      </c>
      <c r="J183" s="122">
        <f t="shared" si="121"/>
        <v>2062.02</v>
      </c>
      <c r="K183" s="122">
        <f t="shared" si="121"/>
        <v>2062.02</v>
      </c>
      <c r="L183" s="122">
        <f t="shared" si="121"/>
        <v>2566.0200000000004</v>
      </c>
      <c r="M183" s="122">
        <f t="shared" si="121"/>
        <v>2566.0200000000004</v>
      </c>
      <c r="N183" s="122">
        <f t="shared" si="121"/>
        <v>2566.0200000000004</v>
      </c>
      <c r="O183" s="122">
        <f t="shared" si="121"/>
        <v>2404.92</v>
      </c>
      <c r="P183" s="122">
        <f t="shared" si="121"/>
        <v>2404.92</v>
      </c>
      <c r="Q183" s="236">
        <f t="shared" si="121"/>
        <v>2404.92</v>
      </c>
      <c r="R183" s="236">
        <f t="shared" si="121"/>
        <v>2404.92</v>
      </c>
      <c r="S183" s="236">
        <f t="shared" si="121"/>
        <v>2404.92</v>
      </c>
      <c r="T183" s="236">
        <f t="shared" si="121"/>
        <v>2404.92</v>
      </c>
      <c r="U183" s="236">
        <f t="shared" si="121"/>
        <v>2313.2399999999998</v>
      </c>
      <c r="V183" s="236">
        <f t="shared" si="121"/>
        <v>2313.2399999999998</v>
      </c>
      <c r="W183" s="236">
        <f t="shared" si="121"/>
        <v>2301</v>
      </c>
      <c r="X183" s="236">
        <f t="shared" si="121"/>
        <v>2301</v>
      </c>
      <c r="Y183" s="236">
        <f t="shared" si="121"/>
        <v>2301</v>
      </c>
      <c r="Z183" s="236">
        <f t="shared" si="121"/>
        <v>2301</v>
      </c>
      <c r="AB183" s="10"/>
    </row>
    <row r="184" spans="2:28" s="7" customFormat="1">
      <c r="B184" s="50"/>
      <c r="C184" s="50"/>
      <c r="D184" s="9"/>
      <c r="E184" s="9"/>
      <c r="F184" s="9"/>
      <c r="G184" s="9"/>
      <c r="H184" s="9"/>
      <c r="I184" s="9"/>
      <c r="J184" s="9"/>
      <c r="K184" s="9"/>
      <c r="L184" s="9"/>
      <c r="M184" s="9"/>
      <c r="N184" s="9"/>
      <c r="O184" s="9"/>
      <c r="P184" s="9"/>
      <c r="Q184" s="9"/>
      <c r="R184" s="9"/>
      <c r="S184" s="9"/>
      <c r="T184" s="9"/>
      <c r="U184" s="9"/>
      <c r="V184" s="9"/>
      <c r="W184" s="9"/>
      <c r="X184" s="9"/>
      <c r="Y184" s="9"/>
      <c r="Z184" s="9"/>
      <c r="AA184" s="27"/>
      <c r="AB184" s="10"/>
    </row>
    <row r="185" spans="2:28" s="7" customFormat="1">
      <c r="B185" s="50"/>
      <c r="C185" s="50"/>
      <c r="D185" s="9"/>
      <c r="E185" s="9"/>
      <c r="F185" s="9"/>
      <c r="G185" s="9"/>
      <c r="H185" s="9"/>
      <c r="I185" s="9"/>
      <c r="J185" s="9"/>
      <c r="K185" s="9"/>
      <c r="L185" s="9"/>
      <c r="M185" s="9"/>
      <c r="N185" s="9"/>
      <c r="O185" s="9"/>
      <c r="P185" s="9"/>
      <c r="Q185" s="9"/>
      <c r="R185" s="9"/>
      <c r="S185" s="9"/>
      <c r="T185" s="9"/>
      <c r="U185" s="9"/>
      <c r="V185" s="9"/>
      <c r="W185" s="9"/>
      <c r="X185" s="9"/>
      <c r="Y185" s="9"/>
      <c r="Z185" s="9"/>
      <c r="AA185" s="27"/>
      <c r="AB185" s="10"/>
    </row>
    <row r="186" spans="2:28" s="63" customFormat="1">
      <c r="B186" s="63" t="s">
        <v>177</v>
      </c>
    </row>
    <row r="187" spans="2:28" s="7" customFormat="1">
      <c r="B187" s="50"/>
      <c r="C187" s="50"/>
      <c r="D187" s="9"/>
      <c r="E187" s="9"/>
      <c r="F187" s="9"/>
      <c r="G187" s="9"/>
      <c r="H187" s="9"/>
      <c r="I187" s="9"/>
      <c r="J187" s="9"/>
      <c r="K187" s="9"/>
      <c r="L187" s="9"/>
      <c r="M187" s="9"/>
      <c r="N187" s="9"/>
      <c r="O187" s="9"/>
      <c r="P187" s="9"/>
      <c r="Q187" s="9"/>
      <c r="R187" s="9"/>
      <c r="S187" s="9"/>
      <c r="T187" s="9"/>
      <c r="U187" s="9"/>
      <c r="V187" s="9"/>
      <c r="W187" s="9"/>
      <c r="X187" s="9"/>
      <c r="Y187" s="9"/>
      <c r="Z187" s="9"/>
      <c r="AA187" s="27"/>
      <c r="AB187" s="10"/>
    </row>
    <row r="188" spans="2:28" s="7" customFormat="1">
      <c r="B188" s="1" t="s">
        <v>178</v>
      </c>
      <c r="C188" s="1"/>
      <c r="D188" s="248">
        <f t="shared" ref="D188:Z188" si="122">D$5</f>
        <v>2018</v>
      </c>
      <c r="E188" s="248">
        <f t="shared" si="122"/>
        <v>2019</v>
      </c>
      <c r="F188" s="248">
        <f t="shared" si="122"/>
        <v>2020</v>
      </c>
      <c r="G188" s="248">
        <f t="shared" si="122"/>
        <v>2021</v>
      </c>
      <c r="H188" s="248">
        <f t="shared" si="122"/>
        <v>2022</v>
      </c>
      <c r="I188" s="248">
        <f t="shared" si="122"/>
        <v>2023</v>
      </c>
      <c r="J188" s="248">
        <f t="shared" si="122"/>
        <v>2024</v>
      </c>
      <c r="K188" s="248">
        <f t="shared" si="122"/>
        <v>2025</v>
      </c>
      <c r="L188" s="248">
        <f t="shared" si="122"/>
        <v>2026</v>
      </c>
      <c r="M188" s="248">
        <f t="shared" si="122"/>
        <v>2027</v>
      </c>
      <c r="N188" s="248">
        <f t="shared" si="122"/>
        <v>2028</v>
      </c>
      <c r="O188" s="248">
        <f t="shared" si="122"/>
        <v>2029</v>
      </c>
      <c r="P188" s="248">
        <f t="shared" si="122"/>
        <v>2030</v>
      </c>
      <c r="Q188" s="248">
        <f t="shared" si="122"/>
        <v>2031</v>
      </c>
      <c r="R188" s="248">
        <f t="shared" si="122"/>
        <v>2032</v>
      </c>
      <c r="S188" s="248">
        <f t="shared" si="122"/>
        <v>2033</v>
      </c>
      <c r="T188" s="248">
        <f t="shared" si="122"/>
        <v>2034</v>
      </c>
      <c r="U188" s="248">
        <f t="shared" si="122"/>
        <v>2035</v>
      </c>
      <c r="V188" s="248">
        <f t="shared" si="122"/>
        <v>2036</v>
      </c>
      <c r="W188" s="248">
        <f t="shared" si="122"/>
        <v>2037</v>
      </c>
      <c r="X188" s="248">
        <f t="shared" si="122"/>
        <v>2038</v>
      </c>
      <c r="Y188" s="248">
        <f t="shared" si="122"/>
        <v>2039</v>
      </c>
      <c r="Z188" s="248">
        <f t="shared" si="122"/>
        <v>2040</v>
      </c>
      <c r="AB188" s="10"/>
    </row>
    <row r="189" spans="2:28" s="7" customFormat="1">
      <c r="B189" s="257" t="s">
        <v>130</v>
      </c>
      <c r="C189" s="50"/>
      <c r="D189" s="382">
        <v>4100</v>
      </c>
      <c r="E189" s="9">
        <f t="shared" ref="E189:M189" si="123">D189</f>
        <v>4100</v>
      </c>
      <c r="F189" s="9">
        <f t="shared" si="123"/>
        <v>4100</v>
      </c>
      <c r="G189" s="9">
        <f t="shared" si="123"/>
        <v>4100</v>
      </c>
      <c r="H189" s="9">
        <f t="shared" si="123"/>
        <v>4100</v>
      </c>
      <c r="I189" s="9">
        <f t="shared" si="123"/>
        <v>4100</v>
      </c>
      <c r="J189" s="9">
        <f t="shared" si="123"/>
        <v>4100</v>
      </c>
      <c r="K189" s="9">
        <f t="shared" si="123"/>
        <v>4100</v>
      </c>
      <c r="L189" s="9">
        <f t="shared" si="123"/>
        <v>4100</v>
      </c>
      <c r="M189" s="9">
        <f t="shared" si="123"/>
        <v>4100</v>
      </c>
      <c r="N189" s="9"/>
      <c r="O189" s="9"/>
      <c r="P189" s="9"/>
      <c r="Q189" s="9"/>
      <c r="R189" s="9"/>
      <c r="S189" s="9"/>
      <c r="T189" s="9"/>
      <c r="U189" s="9"/>
      <c r="V189" s="9"/>
      <c r="W189" s="9"/>
      <c r="X189" s="9"/>
      <c r="Y189" s="9"/>
      <c r="Z189" s="9"/>
      <c r="AB189" s="10"/>
    </row>
    <row r="190" spans="2:28" s="7" customFormat="1">
      <c r="B190" s="257" t="s">
        <v>131</v>
      </c>
      <c r="C190" s="50"/>
      <c r="D190" s="382">
        <v>3350</v>
      </c>
      <c r="E190" s="9">
        <f t="shared" ref="E190:M190" si="124">D190</f>
        <v>3350</v>
      </c>
      <c r="F190" s="9">
        <f t="shared" si="124"/>
        <v>3350</v>
      </c>
      <c r="G190" s="9">
        <f t="shared" si="124"/>
        <v>3350</v>
      </c>
      <c r="H190" s="9">
        <f t="shared" si="124"/>
        <v>3350</v>
      </c>
      <c r="I190" s="9">
        <f t="shared" si="124"/>
        <v>3350</v>
      </c>
      <c r="J190" s="9">
        <f t="shared" si="124"/>
        <v>3350</v>
      </c>
      <c r="K190" s="9">
        <f t="shared" si="124"/>
        <v>3350</v>
      </c>
      <c r="L190" s="9">
        <f t="shared" si="124"/>
        <v>3350</v>
      </c>
      <c r="M190" s="9">
        <f t="shared" si="124"/>
        <v>3350</v>
      </c>
      <c r="N190" s="9">
        <f t="shared" ref="M190:N196" si="125">M190</f>
        <v>3350</v>
      </c>
      <c r="O190" s="9"/>
      <c r="P190" s="9"/>
      <c r="Q190" s="9"/>
      <c r="R190" s="9"/>
      <c r="S190" s="9"/>
      <c r="T190" s="9"/>
      <c r="U190" s="9"/>
      <c r="V190" s="9"/>
      <c r="W190" s="9"/>
      <c r="X190" s="9"/>
      <c r="Y190" s="9"/>
      <c r="Z190" s="9"/>
      <c r="AB190" s="10"/>
    </row>
    <row r="191" spans="2:28" s="7" customFormat="1">
      <c r="B191" s="257" t="s">
        <v>132</v>
      </c>
      <c r="C191" s="50"/>
      <c r="D191" s="382">
        <v>4800</v>
      </c>
      <c r="E191" s="9">
        <f t="shared" ref="E191:M191" si="126">D191</f>
        <v>4800</v>
      </c>
      <c r="F191" s="9">
        <f t="shared" si="126"/>
        <v>4800</v>
      </c>
      <c r="G191" s="9">
        <f t="shared" si="126"/>
        <v>4800</v>
      </c>
      <c r="H191" s="9">
        <f t="shared" si="126"/>
        <v>4800</v>
      </c>
      <c r="I191" s="9">
        <f t="shared" si="126"/>
        <v>4800</v>
      </c>
      <c r="J191" s="9">
        <f t="shared" si="126"/>
        <v>4800</v>
      </c>
      <c r="K191" s="9">
        <f t="shared" si="126"/>
        <v>4800</v>
      </c>
      <c r="L191" s="9">
        <f t="shared" si="126"/>
        <v>4800</v>
      </c>
      <c r="M191" s="9">
        <f t="shared" si="126"/>
        <v>4800</v>
      </c>
      <c r="N191" s="9">
        <f t="shared" si="125"/>
        <v>4800</v>
      </c>
      <c r="O191" s="9">
        <f t="shared" ref="O191:P195" si="127">N191</f>
        <v>4800</v>
      </c>
      <c r="P191" s="9">
        <f t="shared" si="127"/>
        <v>4800</v>
      </c>
      <c r="Q191" s="274">
        <f t="shared" ref="Q191:Q198" si="128">P191</f>
        <v>4800</v>
      </c>
      <c r="R191" s="274">
        <f t="shared" ref="R191:R198" si="129">Q191</f>
        <v>4800</v>
      </c>
      <c r="S191" s="274">
        <f t="shared" ref="S191:S198" si="130">R191</f>
        <v>4800</v>
      </c>
      <c r="T191" s="274">
        <f t="shared" ref="T191:T198" si="131">S191</f>
        <v>4800</v>
      </c>
      <c r="U191" s="274"/>
      <c r="V191" s="274"/>
      <c r="W191" s="274"/>
      <c r="X191" s="274"/>
      <c r="Y191" s="274"/>
      <c r="Z191" s="274"/>
      <c r="AB191" s="10"/>
    </row>
    <row r="192" spans="2:28" s="7" customFormat="1">
      <c r="B192" s="257" t="s">
        <v>133</v>
      </c>
      <c r="C192" s="50"/>
      <c r="D192" s="382">
        <v>3750</v>
      </c>
      <c r="E192" s="9">
        <f t="shared" ref="E192:M192" si="132">D192</f>
        <v>3750</v>
      </c>
      <c r="F192" s="9">
        <f t="shared" si="132"/>
        <v>3750</v>
      </c>
      <c r="G192" s="9">
        <f t="shared" si="132"/>
        <v>3750</v>
      </c>
      <c r="H192" s="9">
        <f t="shared" si="132"/>
        <v>3750</v>
      </c>
      <c r="I192" s="9">
        <f t="shared" si="132"/>
        <v>3750</v>
      </c>
      <c r="J192" s="9">
        <f t="shared" si="132"/>
        <v>3750</v>
      </c>
      <c r="K192" s="9">
        <f t="shared" si="132"/>
        <v>3750</v>
      </c>
      <c r="L192" s="9">
        <f t="shared" si="132"/>
        <v>3750</v>
      </c>
      <c r="M192" s="9">
        <f t="shared" si="132"/>
        <v>3750</v>
      </c>
      <c r="N192" s="9">
        <f t="shared" si="125"/>
        <v>3750</v>
      </c>
      <c r="O192" s="9">
        <f t="shared" si="127"/>
        <v>3750</v>
      </c>
      <c r="P192" s="9">
        <f t="shared" si="127"/>
        <v>3750</v>
      </c>
      <c r="Q192" s="274">
        <f t="shared" si="128"/>
        <v>3750</v>
      </c>
      <c r="R192" s="274">
        <f t="shared" si="129"/>
        <v>3750</v>
      </c>
      <c r="S192" s="274">
        <f t="shared" si="130"/>
        <v>3750</v>
      </c>
      <c r="T192" s="274">
        <f t="shared" si="131"/>
        <v>3750</v>
      </c>
      <c r="U192" s="274">
        <f t="shared" ref="U192:U198" si="133">T192</f>
        <v>3750</v>
      </c>
      <c r="V192" s="274"/>
      <c r="W192" s="274"/>
      <c r="X192" s="274"/>
      <c r="Y192" s="274"/>
      <c r="Z192" s="274"/>
      <c r="AB192" s="10"/>
    </row>
    <row r="193" spans="2:28" s="7" customFormat="1">
      <c r="B193" s="257" t="s">
        <v>134</v>
      </c>
      <c r="C193" s="50"/>
      <c r="D193" s="382">
        <v>4500</v>
      </c>
      <c r="E193" s="9">
        <f t="shared" ref="E193:M193" si="134">D193</f>
        <v>4500</v>
      </c>
      <c r="F193" s="9">
        <f t="shared" si="134"/>
        <v>4500</v>
      </c>
      <c r="G193" s="9">
        <f t="shared" si="134"/>
        <v>4500</v>
      </c>
      <c r="H193" s="9">
        <f t="shared" si="134"/>
        <v>4500</v>
      </c>
      <c r="I193" s="9">
        <f t="shared" si="134"/>
        <v>4500</v>
      </c>
      <c r="J193" s="9">
        <f t="shared" si="134"/>
        <v>4500</v>
      </c>
      <c r="K193" s="9">
        <f t="shared" si="134"/>
        <v>4500</v>
      </c>
      <c r="L193" s="9">
        <f t="shared" si="134"/>
        <v>4500</v>
      </c>
      <c r="M193" s="9">
        <f t="shared" si="134"/>
        <v>4500</v>
      </c>
      <c r="N193" s="9">
        <f t="shared" si="125"/>
        <v>4500</v>
      </c>
      <c r="O193" s="9">
        <f t="shared" si="127"/>
        <v>4500</v>
      </c>
      <c r="P193" s="9">
        <f t="shared" si="127"/>
        <v>4500</v>
      </c>
      <c r="Q193" s="352">
        <f t="shared" si="128"/>
        <v>4500</v>
      </c>
      <c r="R193" s="352">
        <f t="shared" si="129"/>
        <v>4500</v>
      </c>
      <c r="S193" s="352">
        <f t="shared" si="130"/>
        <v>4500</v>
      </c>
      <c r="T193" s="352">
        <f t="shared" si="131"/>
        <v>4500</v>
      </c>
      <c r="U193" s="352">
        <f t="shared" si="133"/>
        <v>4500</v>
      </c>
      <c r="V193" s="352">
        <f t="shared" ref="V193:X193" si="135">U193</f>
        <v>4500</v>
      </c>
      <c r="W193" s="352">
        <f t="shared" si="135"/>
        <v>4500</v>
      </c>
      <c r="X193" s="352">
        <f t="shared" si="135"/>
        <v>4500</v>
      </c>
      <c r="Y193" s="274"/>
      <c r="Z193" s="274"/>
      <c r="AB193" s="10"/>
    </row>
    <row r="194" spans="2:28" s="7" customFormat="1">
      <c r="B194" s="257" t="s">
        <v>135</v>
      </c>
      <c r="C194" s="50"/>
      <c r="D194" s="9"/>
      <c r="E194" s="415">
        <v>4250</v>
      </c>
      <c r="F194" s="9">
        <f t="shared" ref="F194:M194" si="136">E194</f>
        <v>4250</v>
      </c>
      <c r="G194" s="9">
        <f t="shared" si="136"/>
        <v>4250</v>
      </c>
      <c r="H194" s="9">
        <f t="shared" si="136"/>
        <v>4250</v>
      </c>
      <c r="I194" s="9">
        <f t="shared" si="136"/>
        <v>4250</v>
      </c>
      <c r="J194" s="9">
        <f t="shared" si="136"/>
        <v>4250</v>
      </c>
      <c r="K194" s="9">
        <f t="shared" si="136"/>
        <v>4250</v>
      </c>
      <c r="L194" s="9">
        <f t="shared" si="136"/>
        <v>4250</v>
      </c>
      <c r="M194" s="9">
        <f t="shared" si="136"/>
        <v>4250</v>
      </c>
      <c r="N194" s="9">
        <f t="shared" si="125"/>
        <v>4250</v>
      </c>
      <c r="O194" s="9">
        <f t="shared" si="127"/>
        <v>4250</v>
      </c>
      <c r="P194" s="9">
        <f t="shared" si="127"/>
        <v>4250</v>
      </c>
      <c r="Q194" s="274">
        <f t="shared" si="128"/>
        <v>4250</v>
      </c>
      <c r="R194" s="274">
        <f t="shared" si="129"/>
        <v>4250</v>
      </c>
      <c r="S194" s="274">
        <f t="shared" si="130"/>
        <v>4250</v>
      </c>
      <c r="T194" s="274">
        <f t="shared" si="131"/>
        <v>4250</v>
      </c>
      <c r="U194" s="274">
        <f t="shared" si="133"/>
        <v>4250</v>
      </c>
      <c r="V194" s="274">
        <f t="shared" ref="V194:V198" si="137">U194</f>
        <v>4250</v>
      </c>
      <c r="W194" s="274">
        <f t="shared" ref="W194:W198" si="138">V194</f>
        <v>4250</v>
      </c>
      <c r="X194" s="274">
        <f t="shared" ref="X194:X198" si="139">W194</f>
        <v>4250</v>
      </c>
      <c r="Y194" s="274">
        <f t="shared" ref="Y194:Y198" si="140">X194</f>
        <v>4250</v>
      </c>
      <c r="Z194" s="274">
        <f t="shared" ref="Z194:Z198" si="141">Y194</f>
        <v>4250</v>
      </c>
      <c r="AB194" s="10"/>
    </row>
    <row r="195" spans="2:28" s="7" customFormat="1">
      <c r="B195" s="246" t="s">
        <v>170</v>
      </c>
      <c r="C195" s="50"/>
      <c r="D195" s="9"/>
      <c r="E195" s="9"/>
      <c r="F195" s="119"/>
      <c r="G195" s="382">
        <v>4250</v>
      </c>
      <c r="H195" s="245">
        <f t="shared" ref="H195:M195" si="142">G195</f>
        <v>4250</v>
      </c>
      <c r="I195" s="9">
        <f t="shared" si="142"/>
        <v>4250</v>
      </c>
      <c r="J195" s="9">
        <f t="shared" si="142"/>
        <v>4250</v>
      </c>
      <c r="K195" s="9">
        <f t="shared" si="142"/>
        <v>4250</v>
      </c>
      <c r="L195" s="9">
        <f t="shared" si="142"/>
        <v>4250</v>
      </c>
      <c r="M195" s="9">
        <f t="shared" si="142"/>
        <v>4250</v>
      </c>
      <c r="N195" s="9">
        <f t="shared" si="125"/>
        <v>4250</v>
      </c>
      <c r="O195" s="9">
        <f t="shared" si="127"/>
        <v>4250</v>
      </c>
      <c r="P195" s="9">
        <f t="shared" si="127"/>
        <v>4250</v>
      </c>
      <c r="Q195" s="274">
        <f t="shared" si="128"/>
        <v>4250</v>
      </c>
      <c r="R195" s="274">
        <f t="shared" si="129"/>
        <v>4250</v>
      </c>
      <c r="S195" s="274">
        <f t="shared" si="130"/>
        <v>4250</v>
      </c>
      <c r="T195" s="274">
        <f t="shared" si="131"/>
        <v>4250</v>
      </c>
      <c r="U195" s="274">
        <f t="shared" si="133"/>
        <v>4250</v>
      </c>
      <c r="V195" s="274">
        <f t="shared" si="137"/>
        <v>4250</v>
      </c>
      <c r="W195" s="274">
        <f t="shared" si="138"/>
        <v>4250</v>
      </c>
      <c r="X195" s="274">
        <f t="shared" si="139"/>
        <v>4250</v>
      </c>
      <c r="Y195" s="274">
        <f t="shared" si="140"/>
        <v>4250</v>
      </c>
      <c r="Z195" s="274">
        <f t="shared" si="141"/>
        <v>4250</v>
      </c>
      <c r="AB195" s="10"/>
    </row>
    <row r="196" spans="2:28" s="7" customFormat="1">
      <c r="B196" s="349" t="s">
        <v>499</v>
      </c>
      <c r="C196" s="50"/>
      <c r="D196" s="9"/>
      <c r="E196" s="9"/>
      <c r="F196" s="9"/>
      <c r="G196" s="9"/>
      <c r="H196" s="9"/>
      <c r="I196" s="9"/>
      <c r="J196" s="9"/>
      <c r="K196" s="9"/>
      <c r="L196" s="382">
        <v>4500</v>
      </c>
      <c r="M196" s="352">
        <f t="shared" si="125"/>
        <v>4500</v>
      </c>
      <c r="N196" s="245">
        <f t="shared" si="125"/>
        <v>4500</v>
      </c>
      <c r="O196" s="245">
        <f t="shared" ref="O196:O197" si="143">N196</f>
        <v>4500</v>
      </c>
      <c r="P196" s="245">
        <f t="shared" ref="P196" si="144">O196</f>
        <v>4500</v>
      </c>
      <c r="Q196" s="245">
        <f t="shared" si="128"/>
        <v>4500</v>
      </c>
      <c r="R196" s="245">
        <f t="shared" si="129"/>
        <v>4500</v>
      </c>
      <c r="S196" s="245">
        <f t="shared" si="130"/>
        <v>4500</v>
      </c>
      <c r="T196" s="245">
        <f t="shared" si="131"/>
        <v>4500</v>
      </c>
      <c r="U196" s="245">
        <f t="shared" si="133"/>
        <v>4500</v>
      </c>
      <c r="V196" s="245">
        <f t="shared" si="137"/>
        <v>4500</v>
      </c>
      <c r="W196" s="245">
        <f t="shared" si="138"/>
        <v>4500</v>
      </c>
      <c r="X196" s="245">
        <f t="shared" si="139"/>
        <v>4500</v>
      </c>
      <c r="Y196" s="245">
        <f t="shared" si="140"/>
        <v>4500</v>
      </c>
      <c r="Z196" s="245">
        <f t="shared" si="141"/>
        <v>4500</v>
      </c>
      <c r="AB196" s="10"/>
    </row>
    <row r="197" spans="2:28" s="7" customFormat="1">
      <c r="B197" s="349" t="s">
        <v>500</v>
      </c>
      <c r="C197" s="246"/>
      <c r="D197" s="9"/>
      <c r="E197" s="9"/>
      <c r="F197" s="9"/>
      <c r="G197" s="9"/>
      <c r="H197" s="9"/>
      <c r="I197" s="9"/>
      <c r="J197" s="9"/>
      <c r="K197" s="9"/>
      <c r="L197" s="9"/>
      <c r="M197" s="9"/>
      <c r="N197" s="382">
        <v>4500</v>
      </c>
      <c r="O197" s="352">
        <f t="shared" si="143"/>
        <v>4500</v>
      </c>
      <c r="P197" s="245">
        <f t="shared" ref="P197:P198" si="145">O197</f>
        <v>4500</v>
      </c>
      <c r="Q197" s="245">
        <f t="shared" si="128"/>
        <v>4500</v>
      </c>
      <c r="R197" s="245">
        <f t="shared" si="129"/>
        <v>4500</v>
      </c>
      <c r="S197" s="245">
        <f t="shared" si="130"/>
        <v>4500</v>
      </c>
      <c r="T197" s="245">
        <f t="shared" si="131"/>
        <v>4500</v>
      </c>
      <c r="U197" s="245">
        <f t="shared" si="133"/>
        <v>4500</v>
      </c>
      <c r="V197" s="245">
        <f t="shared" si="137"/>
        <v>4500</v>
      </c>
      <c r="W197" s="245">
        <f t="shared" si="138"/>
        <v>4500</v>
      </c>
      <c r="X197" s="245">
        <f t="shared" si="139"/>
        <v>4500</v>
      </c>
      <c r="Y197" s="245">
        <f t="shared" si="140"/>
        <v>4500</v>
      </c>
      <c r="Z197" s="245">
        <f t="shared" si="141"/>
        <v>4500</v>
      </c>
      <c r="AB197" s="10"/>
    </row>
    <row r="198" spans="2:28" s="7" customFormat="1">
      <c r="B198" s="349" t="s">
        <v>499</v>
      </c>
      <c r="C198" s="246"/>
      <c r="D198" s="9"/>
      <c r="E198" s="9"/>
      <c r="F198" s="9"/>
      <c r="G198" s="9"/>
      <c r="H198" s="9"/>
      <c r="I198" s="9"/>
      <c r="J198" s="9"/>
      <c r="K198" s="9"/>
      <c r="L198" s="9"/>
      <c r="M198" s="9"/>
      <c r="N198" s="9"/>
      <c r="O198" s="382">
        <v>4650</v>
      </c>
      <c r="P198" s="352">
        <f t="shared" si="145"/>
        <v>4650</v>
      </c>
      <c r="Q198" s="245">
        <f t="shared" si="128"/>
        <v>4650</v>
      </c>
      <c r="R198" s="274">
        <f t="shared" si="129"/>
        <v>4650</v>
      </c>
      <c r="S198" s="274">
        <f t="shared" si="130"/>
        <v>4650</v>
      </c>
      <c r="T198" s="274">
        <f t="shared" si="131"/>
        <v>4650</v>
      </c>
      <c r="U198" s="274">
        <f t="shared" si="133"/>
        <v>4650</v>
      </c>
      <c r="V198" s="274">
        <f t="shared" si="137"/>
        <v>4650</v>
      </c>
      <c r="W198" s="274">
        <f t="shared" si="138"/>
        <v>4650</v>
      </c>
      <c r="X198" s="274">
        <f t="shared" si="139"/>
        <v>4650</v>
      </c>
      <c r="Y198" s="274">
        <f t="shared" si="140"/>
        <v>4650</v>
      </c>
      <c r="Z198" s="274">
        <f t="shared" si="141"/>
        <v>4650</v>
      </c>
      <c r="AB198" s="10"/>
    </row>
    <row r="199" spans="2:28" s="231" customFormat="1">
      <c r="B199" s="344" t="s">
        <v>501</v>
      </c>
      <c r="C199" s="246"/>
      <c r="D199" s="245"/>
      <c r="E199" s="245"/>
      <c r="F199" s="245"/>
      <c r="G199" s="245"/>
      <c r="H199" s="245"/>
      <c r="I199" s="245"/>
      <c r="J199" s="245"/>
      <c r="K199" s="245"/>
      <c r="L199" s="245"/>
      <c r="M199" s="245"/>
      <c r="N199" s="245"/>
      <c r="O199" s="223"/>
      <c r="P199" s="364"/>
      <c r="Q199" s="382">
        <v>4650</v>
      </c>
      <c r="R199" s="352">
        <v>4650</v>
      </c>
      <c r="S199" s="352">
        <v>4650</v>
      </c>
      <c r="T199" s="352">
        <v>4650</v>
      </c>
      <c r="U199" s="352">
        <v>4650</v>
      </c>
      <c r="V199" s="352">
        <v>4650</v>
      </c>
      <c r="W199" s="352">
        <v>4650</v>
      </c>
      <c r="X199" s="352">
        <v>4650</v>
      </c>
      <c r="Y199" s="352">
        <v>4650</v>
      </c>
      <c r="Z199" s="352">
        <v>4650</v>
      </c>
      <c r="AB199" s="10"/>
    </row>
    <row r="200" spans="2:28" s="231" customFormat="1">
      <c r="B200" s="344" t="s">
        <v>501</v>
      </c>
      <c r="C200" s="246"/>
      <c r="D200" s="245"/>
      <c r="E200" s="245"/>
      <c r="F200" s="245"/>
      <c r="G200" s="245"/>
      <c r="H200" s="245"/>
      <c r="I200" s="245"/>
      <c r="J200" s="245"/>
      <c r="K200" s="245"/>
      <c r="L200" s="245"/>
      <c r="M200" s="245"/>
      <c r="N200" s="245"/>
      <c r="O200" s="245"/>
      <c r="P200" s="223"/>
      <c r="Q200" s="223"/>
      <c r="R200" s="223"/>
      <c r="S200" s="274"/>
      <c r="T200" s="382">
        <v>4650</v>
      </c>
      <c r="U200" s="274">
        <v>4650</v>
      </c>
      <c r="V200" s="274">
        <v>4650</v>
      </c>
      <c r="W200" s="274">
        <v>4650</v>
      </c>
      <c r="X200" s="274">
        <v>4650</v>
      </c>
      <c r="Y200" s="274">
        <v>4650</v>
      </c>
      <c r="Z200" s="274">
        <v>4650</v>
      </c>
      <c r="AB200" s="10"/>
    </row>
    <row r="201" spans="2:28" s="231" customFormat="1">
      <c r="B201" s="349" t="s">
        <v>477</v>
      </c>
      <c r="C201" s="246"/>
      <c r="D201" s="245"/>
      <c r="E201" s="245"/>
      <c r="F201" s="245"/>
      <c r="G201" s="245"/>
      <c r="H201" s="245"/>
      <c r="I201" s="245"/>
      <c r="J201" s="245"/>
      <c r="K201" s="245"/>
      <c r="L201" s="245"/>
      <c r="M201" s="245"/>
      <c r="N201" s="245"/>
      <c r="O201" s="245"/>
      <c r="P201" s="223"/>
      <c r="Q201" s="274"/>
      <c r="R201" s="274"/>
      <c r="S201" s="223"/>
      <c r="T201" s="223"/>
      <c r="U201" s="274"/>
      <c r="V201" s="382">
        <v>4650</v>
      </c>
      <c r="W201" s="274">
        <v>4650</v>
      </c>
      <c r="X201" s="274">
        <v>4650</v>
      </c>
      <c r="Y201" s="274">
        <v>4650</v>
      </c>
      <c r="Z201" s="274">
        <v>4650</v>
      </c>
      <c r="AB201" s="10"/>
    </row>
    <row r="202" spans="2:28" s="231" customFormat="1">
      <c r="B202" s="344" t="s">
        <v>501</v>
      </c>
      <c r="C202" s="246"/>
      <c r="D202" s="245"/>
      <c r="E202" s="245"/>
      <c r="F202" s="245"/>
      <c r="G202" s="245"/>
      <c r="H202" s="245"/>
      <c r="I202" s="245"/>
      <c r="J202" s="245"/>
      <c r="K202" s="245"/>
      <c r="L202" s="245"/>
      <c r="M202" s="245"/>
      <c r="N202" s="245"/>
      <c r="O202" s="245"/>
      <c r="P202" s="223"/>
      <c r="Q202" s="274"/>
      <c r="R202" s="274"/>
      <c r="S202" s="274"/>
      <c r="T202" s="274"/>
      <c r="U202" s="223"/>
      <c r="V202" s="223"/>
      <c r="W202" s="382">
        <v>4650</v>
      </c>
      <c r="X202" s="274">
        <v>4650</v>
      </c>
      <c r="Y202" s="274">
        <v>4650</v>
      </c>
      <c r="Z202" s="274">
        <v>4650</v>
      </c>
      <c r="AB202" s="10"/>
    </row>
    <row r="203" spans="2:28" s="7" customFormat="1">
      <c r="B203" s="349" t="s">
        <v>481</v>
      </c>
      <c r="C203" s="246"/>
      <c r="D203" s="9"/>
      <c r="E203" s="9"/>
      <c r="F203" s="9"/>
      <c r="G203" s="9"/>
      <c r="H203" s="9"/>
      <c r="I203" s="9"/>
      <c r="J203" s="9"/>
      <c r="K203" s="9"/>
      <c r="L203" s="9"/>
      <c r="M203" s="9"/>
      <c r="N203" s="9"/>
      <c r="O203" s="9"/>
      <c r="P203" s="9"/>
      <c r="Q203" s="9"/>
      <c r="R203" s="9"/>
      <c r="S203" s="9"/>
      <c r="T203" s="9"/>
      <c r="U203" s="9"/>
      <c r="V203" s="9"/>
      <c r="W203" s="223"/>
      <c r="X203" s="223"/>
      <c r="Y203" s="382">
        <v>4650</v>
      </c>
      <c r="Z203" s="274">
        <v>4650</v>
      </c>
      <c r="AB203" s="10"/>
    </row>
    <row r="204" spans="2:28" s="231" customFormat="1">
      <c r="B204" s="344" t="s">
        <v>502</v>
      </c>
      <c r="C204" s="246"/>
      <c r="D204" s="245"/>
      <c r="E204" s="245"/>
      <c r="F204" s="245"/>
      <c r="G204" s="245"/>
      <c r="H204" s="245"/>
      <c r="I204" s="245"/>
      <c r="J204" s="245"/>
      <c r="K204" s="245"/>
      <c r="L204" s="245"/>
      <c r="M204" s="245"/>
      <c r="N204" s="245"/>
      <c r="O204" s="245"/>
      <c r="P204" s="245"/>
      <c r="Q204" s="245"/>
      <c r="R204" s="245"/>
      <c r="S204" s="245"/>
      <c r="T204" s="245"/>
      <c r="U204" s="245"/>
      <c r="V204" s="245"/>
      <c r="W204" s="223"/>
      <c r="X204" s="274"/>
      <c r="Y204" s="223"/>
      <c r="Z204" s="382">
        <v>4650</v>
      </c>
      <c r="AB204" s="10"/>
    </row>
    <row r="205" spans="2:28" s="7" customFormat="1">
      <c r="B205" s="50"/>
      <c r="C205" s="50"/>
      <c r="D205" s="9"/>
      <c r="E205" s="9"/>
      <c r="F205" s="9"/>
      <c r="G205" s="9"/>
      <c r="H205" s="9"/>
      <c r="I205" s="9"/>
      <c r="J205" s="9"/>
      <c r="K205" s="9"/>
      <c r="L205" s="9"/>
      <c r="M205" s="9"/>
      <c r="N205" s="9"/>
      <c r="O205" s="9"/>
      <c r="P205" s="9"/>
      <c r="Q205" s="9"/>
      <c r="R205" s="9"/>
      <c r="S205" s="9"/>
      <c r="T205" s="9"/>
      <c r="U205" s="9"/>
      <c r="V205" s="9"/>
      <c r="W205" s="9"/>
      <c r="X205" s="9"/>
      <c r="Y205" s="9"/>
      <c r="Z205" s="27"/>
      <c r="AB205" s="10"/>
    </row>
    <row r="206" spans="2:28" s="7" customFormat="1">
      <c r="B206" s="1" t="s">
        <v>179</v>
      </c>
      <c r="C206" s="1" t="s">
        <v>159</v>
      </c>
      <c r="D206" s="248">
        <f t="shared" ref="D206:Z206" si="146">D$5</f>
        <v>2018</v>
      </c>
      <c r="E206" s="248">
        <f t="shared" si="146"/>
        <v>2019</v>
      </c>
      <c r="F206" s="248">
        <f t="shared" si="146"/>
        <v>2020</v>
      </c>
      <c r="G206" s="248">
        <f t="shared" si="146"/>
        <v>2021</v>
      </c>
      <c r="H206" s="248">
        <f t="shared" si="146"/>
        <v>2022</v>
      </c>
      <c r="I206" s="248">
        <f t="shared" si="146"/>
        <v>2023</v>
      </c>
      <c r="J206" s="248">
        <f t="shared" si="146"/>
        <v>2024</v>
      </c>
      <c r="K206" s="248">
        <f t="shared" si="146"/>
        <v>2025</v>
      </c>
      <c r="L206" s="248">
        <f t="shared" si="146"/>
        <v>2026</v>
      </c>
      <c r="M206" s="248">
        <f t="shared" si="146"/>
        <v>2027</v>
      </c>
      <c r="N206" s="248">
        <f t="shared" si="146"/>
        <v>2028</v>
      </c>
      <c r="O206" s="248">
        <f t="shared" si="146"/>
        <v>2029</v>
      </c>
      <c r="P206" s="248">
        <f t="shared" si="146"/>
        <v>2030</v>
      </c>
      <c r="Q206" s="248">
        <f t="shared" si="146"/>
        <v>2031</v>
      </c>
      <c r="R206" s="248">
        <f t="shared" si="146"/>
        <v>2032</v>
      </c>
      <c r="S206" s="248">
        <f t="shared" si="146"/>
        <v>2033</v>
      </c>
      <c r="T206" s="248">
        <f t="shared" si="146"/>
        <v>2034</v>
      </c>
      <c r="U206" s="248">
        <f t="shared" si="146"/>
        <v>2035</v>
      </c>
      <c r="V206" s="248">
        <f t="shared" si="146"/>
        <v>2036</v>
      </c>
      <c r="W206" s="248">
        <f t="shared" si="146"/>
        <v>2037</v>
      </c>
      <c r="X206" s="248">
        <f t="shared" si="146"/>
        <v>2038</v>
      </c>
      <c r="Y206" s="248">
        <f t="shared" si="146"/>
        <v>2039</v>
      </c>
      <c r="Z206" s="248">
        <f t="shared" si="146"/>
        <v>2040</v>
      </c>
      <c r="AB206" s="10"/>
    </row>
    <row r="207" spans="2:28" s="7" customFormat="1">
      <c r="B207" s="257" t="s">
        <v>130</v>
      </c>
      <c r="C207" s="50" t="s">
        <v>168</v>
      </c>
      <c r="D207" s="9">
        <f t="shared" ref="D207:Z207" si="147">D78*D189/1000</f>
        <v>656</v>
      </c>
      <c r="E207" s="9">
        <f t="shared" si="147"/>
        <v>656</v>
      </c>
      <c r="F207" s="9">
        <f t="shared" si="147"/>
        <v>656</v>
      </c>
      <c r="G207" s="9">
        <f t="shared" si="147"/>
        <v>656</v>
      </c>
      <c r="H207" s="9">
        <f t="shared" si="147"/>
        <v>656</v>
      </c>
      <c r="I207" s="9">
        <f t="shared" si="147"/>
        <v>656</v>
      </c>
      <c r="J207" s="9">
        <f t="shared" si="147"/>
        <v>656</v>
      </c>
      <c r="K207" s="9">
        <f t="shared" si="147"/>
        <v>656</v>
      </c>
      <c r="L207" s="9">
        <f t="shared" si="147"/>
        <v>656</v>
      </c>
      <c r="M207" s="9">
        <f t="shared" si="147"/>
        <v>656</v>
      </c>
      <c r="N207" s="9">
        <f t="shared" si="147"/>
        <v>0</v>
      </c>
      <c r="O207" s="9">
        <f t="shared" si="147"/>
        <v>0</v>
      </c>
      <c r="P207" s="9">
        <f t="shared" si="147"/>
        <v>0</v>
      </c>
      <c r="Q207" s="274">
        <f t="shared" si="147"/>
        <v>0</v>
      </c>
      <c r="R207" s="274">
        <f t="shared" si="147"/>
        <v>0</v>
      </c>
      <c r="S207" s="274">
        <f t="shared" si="147"/>
        <v>0</v>
      </c>
      <c r="T207" s="274">
        <f t="shared" si="147"/>
        <v>0</v>
      </c>
      <c r="U207" s="274">
        <f t="shared" si="147"/>
        <v>0</v>
      </c>
      <c r="V207" s="274">
        <f t="shared" si="147"/>
        <v>0</v>
      </c>
      <c r="W207" s="274">
        <f t="shared" si="147"/>
        <v>0</v>
      </c>
      <c r="X207" s="274">
        <f t="shared" si="147"/>
        <v>0</v>
      </c>
      <c r="Y207" s="274">
        <f t="shared" si="147"/>
        <v>0</v>
      </c>
      <c r="Z207" s="274">
        <f t="shared" si="147"/>
        <v>0</v>
      </c>
      <c r="AB207" s="10"/>
    </row>
    <row r="208" spans="2:28" s="7" customFormat="1">
      <c r="B208" s="257" t="s">
        <v>131</v>
      </c>
      <c r="C208" s="50" t="s">
        <v>169</v>
      </c>
      <c r="D208" s="245">
        <f t="shared" ref="D208:Z208" si="148">D79*D190/1000</f>
        <v>554.76</v>
      </c>
      <c r="E208" s="245">
        <f t="shared" si="148"/>
        <v>554.76</v>
      </c>
      <c r="F208" s="245">
        <f t="shared" si="148"/>
        <v>554.76</v>
      </c>
      <c r="G208" s="245">
        <f t="shared" si="148"/>
        <v>554.76</v>
      </c>
      <c r="H208" s="245">
        <f t="shared" si="148"/>
        <v>554.76</v>
      </c>
      <c r="I208" s="245">
        <f t="shared" si="148"/>
        <v>554.76</v>
      </c>
      <c r="J208" s="245">
        <f t="shared" si="148"/>
        <v>554.76</v>
      </c>
      <c r="K208" s="245">
        <f t="shared" si="148"/>
        <v>554.76</v>
      </c>
      <c r="L208" s="245">
        <f t="shared" si="148"/>
        <v>554.76</v>
      </c>
      <c r="M208" s="245">
        <f t="shared" si="148"/>
        <v>554.76</v>
      </c>
      <c r="N208" s="245">
        <f t="shared" si="148"/>
        <v>554.76</v>
      </c>
      <c r="O208" s="245">
        <f t="shared" si="148"/>
        <v>0</v>
      </c>
      <c r="P208" s="245">
        <f t="shared" si="148"/>
        <v>0</v>
      </c>
      <c r="Q208" s="274">
        <f t="shared" si="148"/>
        <v>0</v>
      </c>
      <c r="R208" s="274">
        <f t="shared" si="148"/>
        <v>0</v>
      </c>
      <c r="S208" s="274">
        <f t="shared" si="148"/>
        <v>0</v>
      </c>
      <c r="T208" s="274">
        <f t="shared" si="148"/>
        <v>0</v>
      </c>
      <c r="U208" s="274">
        <f t="shared" si="148"/>
        <v>0</v>
      </c>
      <c r="V208" s="274">
        <f t="shared" si="148"/>
        <v>0</v>
      </c>
      <c r="W208" s="274">
        <f t="shared" si="148"/>
        <v>0</v>
      </c>
      <c r="X208" s="274">
        <f t="shared" si="148"/>
        <v>0</v>
      </c>
      <c r="Y208" s="274">
        <f t="shared" si="148"/>
        <v>0</v>
      </c>
      <c r="Z208" s="274">
        <f t="shared" si="148"/>
        <v>0</v>
      </c>
      <c r="AB208" s="10"/>
    </row>
    <row r="209" spans="2:28" s="7" customFormat="1">
      <c r="B209" s="257" t="s">
        <v>132</v>
      </c>
      <c r="C209" s="50" t="s">
        <v>168</v>
      </c>
      <c r="D209" s="245">
        <f t="shared" ref="D209:Z209" si="149">D80*D191/1000</f>
        <v>1004.64</v>
      </c>
      <c r="E209" s="245">
        <f t="shared" si="149"/>
        <v>1004.64</v>
      </c>
      <c r="F209" s="245">
        <f t="shared" si="149"/>
        <v>1004.64</v>
      </c>
      <c r="G209" s="245">
        <f t="shared" si="149"/>
        <v>1004.64</v>
      </c>
      <c r="H209" s="245">
        <f t="shared" si="149"/>
        <v>1004.64</v>
      </c>
      <c r="I209" s="245">
        <f t="shared" si="149"/>
        <v>1004.64</v>
      </c>
      <c r="J209" s="245">
        <f t="shared" si="149"/>
        <v>1004.64</v>
      </c>
      <c r="K209" s="245">
        <f t="shared" si="149"/>
        <v>1004.64</v>
      </c>
      <c r="L209" s="245">
        <f t="shared" si="149"/>
        <v>1004.64</v>
      </c>
      <c r="M209" s="245">
        <f t="shared" si="149"/>
        <v>1004.64</v>
      </c>
      <c r="N209" s="245">
        <f t="shared" si="149"/>
        <v>1004.64</v>
      </c>
      <c r="O209" s="245">
        <f t="shared" si="149"/>
        <v>1004.64</v>
      </c>
      <c r="P209" s="245">
        <f t="shared" si="149"/>
        <v>1004.64</v>
      </c>
      <c r="Q209" s="274">
        <f t="shared" si="149"/>
        <v>1004.64</v>
      </c>
      <c r="R209" s="274">
        <f t="shared" si="149"/>
        <v>1004.64</v>
      </c>
      <c r="S209" s="274">
        <f t="shared" si="149"/>
        <v>1004.64</v>
      </c>
      <c r="T209" s="274">
        <f t="shared" si="149"/>
        <v>1004.64</v>
      </c>
      <c r="U209" s="274">
        <f t="shared" si="149"/>
        <v>0</v>
      </c>
      <c r="V209" s="274">
        <f t="shared" si="149"/>
        <v>0</v>
      </c>
      <c r="W209" s="274">
        <f t="shared" si="149"/>
        <v>0</v>
      </c>
      <c r="X209" s="274">
        <f t="shared" si="149"/>
        <v>0</v>
      </c>
      <c r="Y209" s="274">
        <f t="shared" si="149"/>
        <v>0</v>
      </c>
      <c r="Z209" s="274">
        <f t="shared" si="149"/>
        <v>0</v>
      </c>
      <c r="AB209" s="10"/>
    </row>
    <row r="210" spans="2:28" s="7" customFormat="1">
      <c r="B210" s="257" t="s">
        <v>133</v>
      </c>
      <c r="C210" s="50" t="s">
        <v>169</v>
      </c>
      <c r="D210" s="245">
        <f t="shared" ref="D210:Z210" si="150">D81*D192/1000</f>
        <v>776.25</v>
      </c>
      <c r="E210" s="245">
        <f t="shared" si="150"/>
        <v>776.25</v>
      </c>
      <c r="F210" s="245">
        <f t="shared" si="150"/>
        <v>776.25</v>
      </c>
      <c r="G210" s="245">
        <f t="shared" si="150"/>
        <v>776.25</v>
      </c>
      <c r="H210" s="245">
        <f t="shared" si="150"/>
        <v>776.25</v>
      </c>
      <c r="I210" s="245">
        <f t="shared" si="150"/>
        <v>776.25</v>
      </c>
      <c r="J210" s="245">
        <f t="shared" si="150"/>
        <v>776.25</v>
      </c>
      <c r="K210" s="245">
        <f t="shared" si="150"/>
        <v>776.25</v>
      </c>
      <c r="L210" s="245">
        <f t="shared" si="150"/>
        <v>776.25</v>
      </c>
      <c r="M210" s="245">
        <f t="shared" si="150"/>
        <v>776.25</v>
      </c>
      <c r="N210" s="245">
        <f t="shared" si="150"/>
        <v>776.25</v>
      </c>
      <c r="O210" s="245">
        <f t="shared" si="150"/>
        <v>776.25</v>
      </c>
      <c r="P210" s="245">
        <f t="shared" si="150"/>
        <v>776.25</v>
      </c>
      <c r="Q210" s="274">
        <f t="shared" si="150"/>
        <v>776.25</v>
      </c>
      <c r="R210" s="274">
        <f t="shared" si="150"/>
        <v>776.25</v>
      </c>
      <c r="S210" s="274">
        <f t="shared" si="150"/>
        <v>776.25</v>
      </c>
      <c r="T210" s="274">
        <f t="shared" si="150"/>
        <v>776.25</v>
      </c>
      <c r="U210" s="274">
        <f t="shared" si="150"/>
        <v>776.25</v>
      </c>
      <c r="V210" s="274">
        <f t="shared" si="150"/>
        <v>0</v>
      </c>
      <c r="W210" s="274">
        <f t="shared" si="150"/>
        <v>0</v>
      </c>
      <c r="X210" s="274">
        <f t="shared" si="150"/>
        <v>0</v>
      </c>
      <c r="Y210" s="274">
        <f t="shared" si="150"/>
        <v>0</v>
      </c>
      <c r="Z210" s="274">
        <f t="shared" si="150"/>
        <v>0</v>
      </c>
      <c r="AB210" s="10"/>
    </row>
    <row r="211" spans="2:28" s="7" customFormat="1">
      <c r="B211" s="257" t="s">
        <v>134</v>
      </c>
      <c r="C211" s="50" t="s">
        <v>168</v>
      </c>
      <c r="D211" s="245">
        <f t="shared" ref="D211:Z211" si="151">D82*D193/1000</f>
        <v>1798.2</v>
      </c>
      <c r="E211" s="245">
        <f t="shared" si="151"/>
        <v>1798.2</v>
      </c>
      <c r="F211" s="245">
        <f t="shared" si="151"/>
        <v>1798.2</v>
      </c>
      <c r="G211" s="245">
        <f t="shared" si="151"/>
        <v>1798.2</v>
      </c>
      <c r="H211" s="245">
        <f t="shared" si="151"/>
        <v>1798.2</v>
      </c>
      <c r="I211" s="245">
        <f t="shared" si="151"/>
        <v>1798.2</v>
      </c>
      <c r="J211" s="245">
        <f t="shared" si="151"/>
        <v>1798.2</v>
      </c>
      <c r="K211" s="245">
        <f t="shared" si="151"/>
        <v>1798.2</v>
      </c>
      <c r="L211" s="245">
        <f t="shared" si="151"/>
        <v>1798.2</v>
      </c>
      <c r="M211" s="245">
        <f t="shared" si="151"/>
        <v>1798.2</v>
      </c>
      <c r="N211" s="245">
        <f t="shared" si="151"/>
        <v>1798.2</v>
      </c>
      <c r="O211" s="245">
        <f t="shared" si="151"/>
        <v>1798.2</v>
      </c>
      <c r="P211" s="245">
        <f t="shared" si="151"/>
        <v>1798.2</v>
      </c>
      <c r="Q211" s="274">
        <f t="shared" si="151"/>
        <v>1800</v>
      </c>
      <c r="R211" s="274">
        <f t="shared" si="151"/>
        <v>1800</v>
      </c>
      <c r="S211" s="274">
        <f t="shared" si="151"/>
        <v>1800</v>
      </c>
      <c r="T211" s="274">
        <f t="shared" si="151"/>
        <v>1800</v>
      </c>
      <c r="U211" s="274">
        <f t="shared" si="151"/>
        <v>1800</v>
      </c>
      <c r="V211" s="274">
        <f t="shared" si="151"/>
        <v>1800</v>
      </c>
      <c r="W211" s="274">
        <f t="shared" si="151"/>
        <v>1800</v>
      </c>
      <c r="X211" s="274">
        <f t="shared" si="151"/>
        <v>1800</v>
      </c>
      <c r="Y211" s="274">
        <f t="shared" si="151"/>
        <v>0</v>
      </c>
      <c r="Z211" s="274">
        <f t="shared" si="151"/>
        <v>0</v>
      </c>
      <c r="AB211" s="10"/>
    </row>
    <row r="212" spans="2:28" s="7" customFormat="1">
      <c r="B212" s="257" t="s">
        <v>135</v>
      </c>
      <c r="C212" s="50" t="s">
        <v>168</v>
      </c>
      <c r="D212" s="245">
        <f t="shared" ref="D212:Z212" si="152">D83*D194/1000</f>
        <v>0</v>
      </c>
      <c r="E212" s="245">
        <f t="shared" si="152"/>
        <v>1728.4749999999999</v>
      </c>
      <c r="F212" s="245">
        <f t="shared" si="152"/>
        <v>1728.4749999999999</v>
      </c>
      <c r="G212" s="245">
        <f t="shared" si="152"/>
        <v>1728.4749999999999</v>
      </c>
      <c r="H212" s="245">
        <f t="shared" si="152"/>
        <v>1728.4749999999999</v>
      </c>
      <c r="I212" s="245">
        <f t="shared" si="152"/>
        <v>1728.4749999999999</v>
      </c>
      <c r="J212" s="245">
        <f t="shared" si="152"/>
        <v>1728.4749999999999</v>
      </c>
      <c r="K212" s="245">
        <f t="shared" si="152"/>
        <v>1728.4749999999999</v>
      </c>
      <c r="L212" s="245">
        <f t="shared" si="152"/>
        <v>1728.4749999999999</v>
      </c>
      <c r="M212" s="245">
        <f t="shared" si="152"/>
        <v>1728.4749999999999</v>
      </c>
      <c r="N212" s="245">
        <f t="shared" si="152"/>
        <v>1728.4749999999999</v>
      </c>
      <c r="O212" s="245">
        <f t="shared" si="152"/>
        <v>1728.4749999999999</v>
      </c>
      <c r="P212" s="245">
        <f t="shared" si="152"/>
        <v>1728.4749999999999</v>
      </c>
      <c r="Q212" s="274">
        <f t="shared" si="152"/>
        <v>1728.4749999999999</v>
      </c>
      <c r="R212" s="274">
        <f t="shared" si="152"/>
        <v>1728.4749999999999</v>
      </c>
      <c r="S212" s="274">
        <f t="shared" si="152"/>
        <v>1728.4749999999999</v>
      </c>
      <c r="T212" s="274">
        <f t="shared" si="152"/>
        <v>1728.4749999999999</v>
      </c>
      <c r="U212" s="274">
        <f t="shared" si="152"/>
        <v>1728.4749999999999</v>
      </c>
      <c r="V212" s="274">
        <f t="shared" si="152"/>
        <v>1728.4749999999999</v>
      </c>
      <c r="W212" s="274">
        <f t="shared" si="152"/>
        <v>1728.4749999999999</v>
      </c>
      <c r="X212" s="274">
        <f t="shared" si="152"/>
        <v>1728.4749999999999</v>
      </c>
      <c r="Y212" s="274">
        <f t="shared" si="152"/>
        <v>1728.4749999999999</v>
      </c>
      <c r="Z212" s="274">
        <f t="shared" si="152"/>
        <v>1728.4749999999999</v>
      </c>
      <c r="AB212" s="10"/>
    </row>
    <row r="213" spans="2:28" s="7" customFormat="1">
      <c r="B213" s="246" t="s">
        <v>170</v>
      </c>
      <c r="C213" s="50" t="s">
        <v>169</v>
      </c>
      <c r="D213" s="245">
        <f t="shared" ref="D213:Z213" si="153">D84*D195/1000</f>
        <v>0</v>
      </c>
      <c r="E213" s="245">
        <f t="shared" si="153"/>
        <v>0</v>
      </c>
      <c r="F213" s="245">
        <f t="shared" si="153"/>
        <v>0</v>
      </c>
      <c r="G213" s="245">
        <f t="shared" si="153"/>
        <v>850</v>
      </c>
      <c r="H213" s="245">
        <f t="shared" si="153"/>
        <v>2550</v>
      </c>
      <c r="I213" s="245">
        <f t="shared" si="153"/>
        <v>2550</v>
      </c>
      <c r="J213" s="245">
        <f t="shared" si="153"/>
        <v>2550</v>
      </c>
      <c r="K213" s="245">
        <f t="shared" si="153"/>
        <v>2550</v>
      </c>
      <c r="L213" s="245">
        <f t="shared" si="153"/>
        <v>2550</v>
      </c>
      <c r="M213" s="245">
        <f t="shared" si="153"/>
        <v>2550</v>
      </c>
      <c r="N213" s="245">
        <f t="shared" si="153"/>
        <v>2550</v>
      </c>
      <c r="O213" s="245">
        <f t="shared" si="153"/>
        <v>2550</v>
      </c>
      <c r="P213" s="245">
        <f t="shared" si="153"/>
        <v>2550</v>
      </c>
      <c r="Q213" s="274">
        <f t="shared" si="153"/>
        <v>2550</v>
      </c>
      <c r="R213" s="274">
        <f t="shared" si="153"/>
        <v>2550</v>
      </c>
      <c r="S213" s="274">
        <f t="shared" si="153"/>
        <v>2550</v>
      </c>
      <c r="T213" s="274">
        <f t="shared" si="153"/>
        <v>2550</v>
      </c>
      <c r="U213" s="274">
        <f t="shared" si="153"/>
        <v>2550</v>
      </c>
      <c r="V213" s="274">
        <f t="shared" si="153"/>
        <v>2550</v>
      </c>
      <c r="W213" s="274">
        <f t="shared" si="153"/>
        <v>2550</v>
      </c>
      <c r="X213" s="274">
        <f t="shared" si="153"/>
        <v>2550</v>
      </c>
      <c r="Y213" s="274">
        <f t="shared" si="153"/>
        <v>2550</v>
      </c>
      <c r="Z213" s="274">
        <f t="shared" si="153"/>
        <v>2550</v>
      </c>
      <c r="AB213" s="10"/>
    </row>
    <row r="214" spans="2:28" s="7" customFormat="1">
      <c r="B214" s="349" t="s">
        <v>499</v>
      </c>
      <c r="C214" s="50" t="s">
        <v>168</v>
      </c>
      <c r="D214" s="245">
        <f t="shared" ref="D214:Z214" si="154">D85*D196/1000</f>
        <v>0</v>
      </c>
      <c r="E214" s="245">
        <f t="shared" si="154"/>
        <v>0</v>
      </c>
      <c r="F214" s="245">
        <f t="shared" si="154"/>
        <v>0</v>
      </c>
      <c r="G214" s="245">
        <f t="shared" si="154"/>
        <v>0</v>
      </c>
      <c r="H214" s="245">
        <f t="shared" si="154"/>
        <v>0</v>
      </c>
      <c r="I214" s="245">
        <f t="shared" si="154"/>
        <v>0</v>
      </c>
      <c r="J214" s="245">
        <f t="shared" si="154"/>
        <v>0</v>
      </c>
      <c r="K214" s="245">
        <f t="shared" si="154"/>
        <v>0</v>
      </c>
      <c r="L214" s="245">
        <f t="shared" si="154"/>
        <v>1800</v>
      </c>
      <c r="M214" s="245">
        <f t="shared" si="154"/>
        <v>3600</v>
      </c>
      <c r="N214" s="245">
        <f t="shared" si="154"/>
        <v>3600</v>
      </c>
      <c r="O214" s="245">
        <f t="shared" si="154"/>
        <v>3600</v>
      </c>
      <c r="P214" s="245">
        <f t="shared" si="154"/>
        <v>3600</v>
      </c>
      <c r="Q214" s="274">
        <f t="shared" si="154"/>
        <v>3600</v>
      </c>
      <c r="R214" s="274">
        <f t="shared" si="154"/>
        <v>3600</v>
      </c>
      <c r="S214" s="274">
        <f t="shared" si="154"/>
        <v>3600</v>
      </c>
      <c r="T214" s="274">
        <f t="shared" si="154"/>
        <v>3600</v>
      </c>
      <c r="U214" s="274">
        <f t="shared" si="154"/>
        <v>3600</v>
      </c>
      <c r="V214" s="274">
        <f t="shared" si="154"/>
        <v>3600</v>
      </c>
      <c r="W214" s="274">
        <f t="shared" si="154"/>
        <v>3600</v>
      </c>
      <c r="X214" s="274">
        <f t="shared" si="154"/>
        <v>3600</v>
      </c>
      <c r="Y214" s="274">
        <f t="shared" si="154"/>
        <v>3600</v>
      </c>
      <c r="Z214" s="274">
        <f t="shared" si="154"/>
        <v>3600</v>
      </c>
      <c r="AB214" s="10"/>
    </row>
    <row r="215" spans="2:28" s="7" customFormat="1">
      <c r="B215" s="349" t="s">
        <v>500</v>
      </c>
      <c r="C215" s="50" t="s">
        <v>169</v>
      </c>
      <c r="D215" s="245">
        <f t="shared" ref="D215:Z215" si="155">D86*D197/1000</f>
        <v>0</v>
      </c>
      <c r="E215" s="245">
        <f t="shared" si="155"/>
        <v>0</v>
      </c>
      <c r="F215" s="245">
        <f t="shared" si="155"/>
        <v>0</v>
      </c>
      <c r="G215" s="245">
        <f t="shared" si="155"/>
        <v>0</v>
      </c>
      <c r="H215" s="245">
        <f t="shared" si="155"/>
        <v>0</v>
      </c>
      <c r="I215" s="245">
        <f t="shared" si="155"/>
        <v>0</v>
      </c>
      <c r="J215" s="245">
        <f t="shared" si="155"/>
        <v>0</v>
      </c>
      <c r="K215" s="245">
        <f t="shared" si="155"/>
        <v>0</v>
      </c>
      <c r="L215" s="245">
        <f t="shared" si="155"/>
        <v>0</v>
      </c>
      <c r="M215" s="245">
        <f t="shared" si="155"/>
        <v>0</v>
      </c>
      <c r="N215" s="245">
        <f t="shared" si="155"/>
        <v>1800</v>
      </c>
      <c r="O215" s="245">
        <f t="shared" si="155"/>
        <v>3600</v>
      </c>
      <c r="P215" s="245">
        <f t="shared" si="155"/>
        <v>3600</v>
      </c>
      <c r="Q215" s="274">
        <f t="shared" si="155"/>
        <v>3600</v>
      </c>
      <c r="R215" s="274">
        <f t="shared" si="155"/>
        <v>3600</v>
      </c>
      <c r="S215" s="274">
        <f t="shared" si="155"/>
        <v>3600</v>
      </c>
      <c r="T215" s="274">
        <f t="shared" si="155"/>
        <v>3600</v>
      </c>
      <c r="U215" s="274">
        <f t="shared" si="155"/>
        <v>3600</v>
      </c>
      <c r="V215" s="274">
        <f t="shared" si="155"/>
        <v>3600</v>
      </c>
      <c r="W215" s="274">
        <f t="shared" si="155"/>
        <v>3600</v>
      </c>
      <c r="X215" s="274">
        <f t="shared" si="155"/>
        <v>3600</v>
      </c>
      <c r="Y215" s="274">
        <f t="shared" si="155"/>
        <v>3600</v>
      </c>
      <c r="Z215" s="274">
        <f t="shared" si="155"/>
        <v>3600</v>
      </c>
      <c r="AB215" s="10"/>
    </row>
    <row r="216" spans="2:28" s="7" customFormat="1">
      <c r="B216" s="349" t="s">
        <v>499</v>
      </c>
      <c r="C216" s="50" t="s">
        <v>168</v>
      </c>
      <c r="D216" s="245">
        <f t="shared" ref="D216:Z216" si="156">D87*D198/1000</f>
        <v>0</v>
      </c>
      <c r="E216" s="245">
        <f t="shared" si="156"/>
        <v>0</v>
      </c>
      <c r="F216" s="245">
        <f t="shared" si="156"/>
        <v>0</v>
      </c>
      <c r="G216" s="245">
        <f t="shared" si="156"/>
        <v>0</v>
      </c>
      <c r="H216" s="245">
        <f t="shared" si="156"/>
        <v>0</v>
      </c>
      <c r="I216" s="245">
        <f t="shared" si="156"/>
        <v>0</v>
      </c>
      <c r="J216" s="245">
        <f t="shared" si="156"/>
        <v>0</v>
      </c>
      <c r="K216" s="245">
        <f t="shared" si="156"/>
        <v>0</v>
      </c>
      <c r="L216" s="245">
        <f t="shared" si="156"/>
        <v>0</v>
      </c>
      <c r="M216" s="245">
        <f t="shared" si="156"/>
        <v>0</v>
      </c>
      <c r="N216" s="245">
        <f t="shared" si="156"/>
        <v>0</v>
      </c>
      <c r="O216" s="245">
        <f t="shared" si="156"/>
        <v>1860</v>
      </c>
      <c r="P216" s="245">
        <f t="shared" si="156"/>
        <v>3720</v>
      </c>
      <c r="Q216" s="274">
        <f t="shared" si="156"/>
        <v>3720</v>
      </c>
      <c r="R216" s="274">
        <f t="shared" si="156"/>
        <v>3720</v>
      </c>
      <c r="S216" s="274">
        <f t="shared" si="156"/>
        <v>3720</v>
      </c>
      <c r="T216" s="274">
        <f t="shared" si="156"/>
        <v>3720</v>
      </c>
      <c r="U216" s="274">
        <f t="shared" si="156"/>
        <v>3720</v>
      </c>
      <c r="V216" s="274">
        <f t="shared" si="156"/>
        <v>3720</v>
      </c>
      <c r="W216" s="274">
        <f t="shared" si="156"/>
        <v>3720</v>
      </c>
      <c r="X216" s="274">
        <f t="shared" si="156"/>
        <v>3720</v>
      </c>
      <c r="Y216" s="274">
        <f t="shared" si="156"/>
        <v>3720</v>
      </c>
      <c r="Z216" s="274">
        <f t="shared" si="156"/>
        <v>3720</v>
      </c>
      <c r="AB216" s="10"/>
    </row>
    <row r="217" spans="2:28" s="231" customFormat="1">
      <c r="B217" s="344" t="s">
        <v>501</v>
      </c>
      <c r="C217" s="257" t="s">
        <v>168</v>
      </c>
      <c r="D217" s="245">
        <f t="shared" ref="D217:Z217" si="157">D88*D199/1000</f>
        <v>0</v>
      </c>
      <c r="E217" s="245">
        <f t="shared" si="157"/>
        <v>0</v>
      </c>
      <c r="F217" s="245">
        <f t="shared" si="157"/>
        <v>0</v>
      </c>
      <c r="G217" s="245">
        <f t="shared" si="157"/>
        <v>0</v>
      </c>
      <c r="H217" s="245">
        <f t="shared" si="157"/>
        <v>0</v>
      </c>
      <c r="I217" s="245">
        <f t="shared" si="157"/>
        <v>0</v>
      </c>
      <c r="J217" s="245">
        <f t="shared" si="157"/>
        <v>0</v>
      </c>
      <c r="K217" s="245">
        <f t="shared" si="157"/>
        <v>0</v>
      </c>
      <c r="L217" s="245">
        <f t="shared" si="157"/>
        <v>0</v>
      </c>
      <c r="M217" s="245">
        <f t="shared" si="157"/>
        <v>0</v>
      </c>
      <c r="N217" s="245">
        <f t="shared" si="157"/>
        <v>0</v>
      </c>
      <c r="O217" s="245">
        <f t="shared" si="157"/>
        <v>0</v>
      </c>
      <c r="P217" s="245">
        <f t="shared" si="157"/>
        <v>0</v>
      </c>
      <c r="Q217" s="274">
        <f t="shared" si="157"/>
        <v>2325</v>
      </c>
      <c r="R217" s="274">
        <f t="shared" si="157"/>
        <v>4650</v>
      </c>
      <c r="S217" s="274">
        <f t="shared" si="157"/>
        <v>4650</v>
      </c>
      <c r="T217" s="274">
        <f t="shared" si="157"/>
        <v>4650</v>
      </c>
      <c r="U217" s="274">
        <f t="shared" si="157"/>
        <v>4650</v>
      </c>
      <c r="V217" s="274">
        <f t="shared" si="157"/>
        <v>4650</v>
      </c>
      <c r="W217" s="274">
        <f t="shared" si="157"/>
        <v>4650</v>
      </c>
      <c r="X217" s="274">
        <f t="shared" si="157"/>
        <v>4650</v>
      </c>
      <c r="Y217" s="274">
        <f t="shared" si="157"/>
        <v>4650</v>
      </c>
      <c r="Z217" s="274">
        <f t="shared" si="157"/>
        <v>4650</v>
      </c>
      <c r="AB217" s="10"/>
    </row>
    <row r="218" spans="2:28" s="231" customFormat="1">
      <c r="B218" s="344" t="s">
        <v>501</v>
      </c>
      <c r="C218" s="257" t="s">
        <v>168</v>
      </c>
      <c r="D218" s="245">
        <f t="shared" ref="D218:Z218" si="158">D89*D200/1000</f>
        <v>0</v>
      </c>
      <c r="E218" s="245">
        <f t="shared" si="158"/>
        <v>0</v>
      </c>
      <c r="F218" s="245">
        <f t="shared" si="158"/>
        <v>0</v>
      </c>
      <c r="G218" s="245">
        <f t="shared" si="158"/>
        <v>0</v>
      </c>
      <c r="H218" s="245">
        <f t="shared" si="158"/>
        <v>0</v>
      </c>
      <c r="I218" s="245">
        <f t="shared" si="158"/>
        <v>0</v>
      </c>
      <c r="J218" s="245">
        <f t="shared" si="158"/>
        <v>0</v>
      </c>
      <c r="K218" s="245">
        <f t="shared" si="158"/>
        <v>0</v>
      </c>
      <c r="L218" s="245">
        <f t="shared" si="158"/>
        <v>0</v>
      </c>
      <c r="M218" s="245">
        <f t="shared" si="158"/>
        <v>0</v>
      </c>
      <c r="N218" s="245">
        <f t="shared" si="158"/>
        <v>0</v>
      </c>
      <c r="O218" s="245">
        <f t="shared" si="158"/>
        <v>0</v>
      </c>
      <c r="P218" s="245">
        <f t="shared" si="158"/>
        <v>0</v>
      </c>
      <c r="Q218" s="274">
        <f t="shared" si="158"/>
        <v>0</v>
      </c>
      <c r="R218" s="274">
        <f t="shared" si="158"/>
        <v>0</v>
      </c>
      <c r="S218" s="274">
        <f t="shared" si="158"/>
        <v>0</v>
      </c>
      <c r="T218" s="274">
        <f t="shared" si="158"/>
        <v>2325</v>
      </c>
      <c r="U218" s="274">
        <f t="shared" si="158"/>
        <v>4650</v>
      </c>
      <c r="V218" s="274">
        <f t="shared" si="158"/>
        <v>4650</v>
      </c>
      <c r="W218" s="274">
        <f t="shared" si="158"/>
        <v>4650</v>
      </c>
      <c r="X218" s="274">
        <f t="shared" si="158"/>
        <v>4650</v>
      </c>
      <c r="Y218" s="274">
        <f t="shared" si="158"/>
        <v>4650</v>
      </c>
      <c r="Z218" s="274">
        <f t="shared" si="158"/>
        <v>4650</v>
      </c>
      <c r="AB218" s="10"/>
    </row>
    <row r="219" spans="2:28" s="231" customFormat="1">
      <c r="B219" s="349" t="s">
        <v>477</v>
      </c>
      <c r="C219" s="257" t="s">
        <v>168</v>
      </c>
      <c r="D219" s="245">
        <f t="shared" ref="D219:Z219" si="159">D90*D201/1000</f>
        <v>0</v>
      </c>
      <c r="E219" s="245">
        <f t="shared" si="159"/>
        <v>0</v>
      </c>
      <c r="F219" s="245">
        <f t="shared" si="159"/>
        <v>0</v>
      </c>
      <c r="G219" s="245">
        <f t="shared" si="159"/>
        <v>0</v>
      </c>
      <c r="H219" s="245">
        <f t="shared" si="159"/>
        <v>0</v>
      </c>
      <c r="I219" s="245">
        <f t="shared" si="159"/>
        <v>0</v>
      </c>
      <c r="J219" s="245">
        <f t="shared" si="159"/>
        <v>0</v>
      </c>
      <c r="K219" s="245">
        <f t="shared" si="159"/>
        <v>0</v>
      </c>
      <c r="L219" s="245">
        <f t="shared" si="159"/>
        <v>0</v>
      </c>
      <c r="M219" s="245">
        <f t="shared" si="159"/>
        <v>0</v>
      </c>
      <c r="N219" s="245">
        <f t="shared" si="159"/>
        <v>0</v>
      </c>
      <c r="O219" s="245">
        <f t="shared" si="159"/>
        <v>0</v>
      </c>
      <c r="P219" s="245">
        <f t="shared" si="159"/>
        <v>0</v>
      </c>
      <c r="Q219" s="274">
        <f t="shared" si="159"/>
        <v>0</v>
      </c>
      <c r="R219" s="274">
        <f t="shared" si="159"/>
        <v>0</v>
      </c>
      <c r="S219" s="274">
        <f t="shared" si="159"/>
        <v>0</v>
      </c>
      <c r="T219" s="274">
        <f t="shared" si="159"/>
        <v>0</v>
      </c>
      <c r="U219" s="274">
        <f t="shared" si="159"/>
        <v>0</v>
      </c>
      <c r="V219" s="274">
        <f t="shared" si="159"/>
        <v>930</v>
      </c>
      <c r="W219" s="274">
        <f t="shared" si="159"/>
        <v>1860</v>
      </c>
      <c r="X219" s="274">
        <f t="shared" si="159"/>
        <v>1860</v>
      </c>
      <c r="Y219" s="274">
        <f t="shared" si="159"/>
        <v>1860</v>
      </c>
      <c r="Z219" s="274">
        <f t="shared" si="159"/>
        <v>1860</v>
      </c>
      <c r="AB219" s="10"/>
    </row>
    <row r="220" spans="2:28" s="231" customFormat="1">
      <c r="B220" s="344" t="s">
        <v>501</v>
      </c>
      <c r="C220" s="257" t="s">
        <v>169</v>
      </c>
      <c r="D220" s="245">
        <f t="shared" ref="D220:Z220" si="160">D91*D202/1000</f>
        <v>0</v>
      </c>
      <c r="E220" s="245">
        <f t="shared" si="160"/>
        <v>0</v>
      </c>
      <c r="F220" s="245">
        <f t="shared" si="160"/>
        <v>0</v>
      </c>
      <c r="G220" s="245">
        <f t="shared" si="160"/>
        <v>0</v>
      </c>
      <c r="H220" s="245">
        <f t="shared" si="160"/>
        <v>0</v>
      </c>
      <c r="I220" s="245">
        <f t="shared" si="160"/>
        <v>0</v>
      </c>
      <c r="J220" s="245">
        <f t="shared" si="160"/>
        <v>0</v>
      </c>
      <c r="K220" s="245">
        <f t="shared" si="160"/>
        <v>0</v>
      </c>
      <c r="L220" s="245">
        <f t="shared" si="160"/>
        <v>0</v>
      </c>
      <c r="M220" s="245">
        <f t="shared" si="160"/>
        <v>0</v>
      </c>
      <c r="N220" s="245">
        <f t="shared" si="160"/>
        <v>0</v>
      </c>
      <c r="O220" s="245">
        <f t="shared" si="160"/>
        <v>0</v>
      </c>
      <c r="P220" s="245">
        <f t="shared" si="160"/>
        <v>0</v>
      </c>
      <c r="Q220" s="274">
        <f t="shared" si="160"/>
        <v>0</v>
      </c>
      <c r="R220" s="274">
        <f t="shared" si="160"/>
        <v>0</v>
      </c>
      <c r="S220" s="274">
        <f t="shared" si="160"/>
        <v>0</v>
      </c>
      <c r="T220" s="274">
        <f t="shared" si="160"/>
        <v>0</v>
      </c>
      <c r="U220" s="274">
        <f t="shared" si="160"/>
        <v>0</v>
      </c>
      <c r="V220" s="274">
        <f t="shared" si="160"/>
        <v>0</v>
      </c>
      <c r="W220" s="274">
        <f t="shared" si="160"/>
        <v>1860</v>
      </c>
      <c r="X220" s="274">
        <f t="shared" si="160"/>
        <v>3720</v>
      </c>
      <c r="Y220" s="274">
        <f t="shared" si="160"/>
        <v>3720</v>
      </c>
      <c r="Z220" s="274">
        <f t="shared" si="160"/>
        <v>3720</v>
      </c>
      <c r="AB220" s="10"/>
    </row>
    <row r="221" spans="2:28" s="231" customFormat="1">
      <c r="B221" s="349" t="s">
        <v>481</v>
      </c>
      <c r="C221" s="257" t="s">
        <v>168</v>
      </c>
      <c r="D221" s="245">
        <f t="shared" ref="D221:Z221" si="161">D92*D203/1000</f>
        <v>0</v>
      </c>
      <c r="E221" s="245">
        <f t="shared" si="161"/>
        <v>0</v>
      </c>
      <c r="F221" s="245">
        <f t="shared" si="161"/>
        <v>0</v>
      </c>
      <c r="G221" s="245">
        <f t="shared" si="161"/>
        <v>0</v>
      </c>
      <c r="H221" s="245">
        <f t="shared" si="161"/>
        <v>0</v>
      </c>
      <c r="I221" s="245">
        <f t="shared" si="161"/>
        <v>0</v>
      </c>
      <c r="J221" s="245">
        <f t="shared" si="161"/>
        <v>0</v>
      </c>
      <c r="K221" s="245">
        <f t="shared" si="161"/>
        <v>0</v>
      </c>
      <c r="L221" s="245">
        <f t="shared" si="161"/>
        <v>0</v>
      </c>
      <c r="M221" s="245">
        <f t="shared" si="161"/>
        <v>0</v>
      </c>
      <c r="N221" s="245">
        <f t="shared" si="161"/>
        <v>0</v>
      </c>
      <c r="O221" s="245">
        <f t="shared" si="161"/>
        <v>0</v>
      </c>
      <c r="P221" s="245">
        <f t="shared" si="161"/>
        <v>0</v>
      </c>
      <c r="Q221" s="274">
        <f t="shared" si="161"/>
        <v>0</v>
      </c>
      <c r="R221" s="274">
        <f t="shared" si="161"/>
        <v>0</v>
      </c>
      <c r="S221" s="274">
        <f t="shared" si="161"/>
        <v>0</v>
      </c>
      <c r="T221" s="274">
        <f t="shared" si="161"/>
        <v>0</v>
      </c>
      <c r="U221" s="274">
        <f t="shared" si="161"/>
        <v>0</v>
      </c>
      <c r="V221" s="274">
        <f t="shared" si="161"/>
        <v>0</v>
      </c>
      <c r="W221" s="274">
        <f t="shared" si="161"/>
        <v>0</v>
      </c>
      <c r="X221" s="274">
        <f t="shared" si="161"/>
        <v>0</v>
      </c>
      <c r="Y221" s="274">
        <f t="shared" si="161"/>
        <v>1860</v>
      </c>
      <c r="Z221" s="274">
        <f t="shared" si="161"/>
        <v>1860</v>
      </c>
      <c r="AB221" s="10"/>
    </row>
    <row r="222" spans="2:28" s="7" customFormat="1">
      <c r="B222" s="344" t="s">
        <v>502</v>
      </c>
      <c r="C222" s="257" t="s">
        <v>168</v>
      </c>
      <c r="D222" s="245">
        <f t="shared" ref="D222:Z222" si="162">D93*D204/1000</f>
        <v>0</v>
      </c>
      <c r="E222" s="245">
        <f t="shared" si="162"/>
        <v>0</v>
      </c>
      <c r="F222" s="245">
        <f t="shared" si="162"/>
        <v>0</v>
      </c>
      <c r="G222" s="245">
        <f t="shared" si="162"/>
        <v>0</v>
      </c>
      <c r="H222" s="245">
        <f t="shared" si="162"/>
        <v>0</v>
      </c>
      <c r="I222" s="245">
        <f t="shared" si="162"/>
        <v>0</v>
      </c>
      <c r="J222" s="245">
        <f t="shared" si="162"/>
        <v>0</v>
      </c>
      <c r="K222" s="245">
        <f t="shared" si="162"/>
        <v>0</v>
      </c>
      <c r="L222" s="245">
        <f t="shared" si="162"/>
        <v>0</v>
      </c>
      <c r="M222" s="245">
        <f t="shared" si="162"/>
        <v>0</v>
      </c>
      <c r="N222" s="245">
        <f t="shared" si="162"/>
        <v>0</v>
      </c>
      <c r="O222" s="245">
        <f t="shared" si="162"/>
        <v>0</v>
      </c>
      <c r="P222" s="245">
        <f t="shared" si="162"/>
        <v>0</v>
      </c>
      <c r="Q222" s="274">
        <f t="shared" si="162"/>
        <v>0</v>
      </c>
      <c r="R222" s="274">
        <f t="shared" si="162"/>
        <v>0</v>
      </c>
      <c r="S222" s="274">
        <f t="shared" si="162"/>
        <v>0</v>
      </c>
      <c r="T222" s="274">
        <f t="shared" si="162"/>
        <v>0</v>
      </c>
      <c r="U222" s="274">
        <f t="shared" si="162"/>
        <v>0</v>
      </c>
      <c r="V222" s="274">
        <f t="shared" si="162"/>
        <v>0</v>
      </c>
      <c r="W222" s="274">
        <f t="shared" si="162"/>
        <v>0</v>
      </c>
      <c r="X222" s="274">
        <f t="shared" si="162"/>
        <v>0</v>
      </c>
      <c r="Y222" s="274">
        <f t="shared" si="162"/>
        <v>0</v>
      </c>
      <c r="Z222" s="274">
        <f t="shared" si="162"/>
        <v>2325</v>
      </c>
      <c r="AB222" s="10"/>
    </row>
    <row r="223" spans="2:28" s="7" customFormat="1">
      <c r="B223" s="118" t="s">
        <v>162</v>
      </c>
      <c r="C223" s="118"/>
      <c r="D223" s="36">
        <f t="shared" ref="D223:Z223" si="163">SUMIF($C$207:$C$222,"DK2",D$207:D$222)</f>
        <v>1331.01</v>
      </c>
      <c r="E223" s="273">
        <f t="shared" si="163"/>
        <v>1331.01</v>
      </c>
      <c r="F223" s="273">
        <f t="shared" si="163"/>
        <v>1331.01</v>
      </c>
      <c r="G223" s="273">
        <f t="shared" si="163"/>
        <v>2181.0100000000002</v>
      </c>
      <c r="H223" s="273">
        <f t="shared" si="163"/>
        <v>3881.01</v>
      </c>
      <c r="I223" s="273">
        <f t="shared" si="163"/>
        <v>3881.01</v>
      </c>
      <c r="J223" s="273">
        <f t="shared" si="163"/>
        <v>3881.01</v>
      </c>
      <c r="K223" s="273">
        <f t="shared" si="163"/>
        <v>3881.01</v>
      </c>
      <c r="L223" s="273">
        <f t="shared" si="163"/>
        <v>3881.01</v>
      </c>
      <c r="M223" s="273">
        <f t="shared" si="163"/>
        <v>3881.01</v>
      </c>
      <c r="N223" s="273">
        <f t="shared" si="163"/>
        <v>5681.01</v>
      </c>
      <c r="O223" s="273">
        <f t="shared" si="163"/>
        <v>6926.25</v>
      </c>
      <c r="P223" s="273">
        <f t="shared" si="163"/>
        <v>6926.25</v>
      </c>
      <c r="Q223" s="273">
        <f t="shared" si="163"/>
        <v>6926.25</v>
      </c>
      <c r="R223" s="273">
        <f t="shared" si="163"/>
        <v>6926.25</v>
      </c>
      <c r="S223" s="273">
        <f t="shared" si="163"/>
        <v>6926.25</v>
      </c>
      <c r="T223" s="273">
        <f t="shared" si="163"/>
        <v>6926.25</v>
      </c>
      <c r="U223" s="273">
        <f t="shared" si="163"/>
        <v>6926.25</v>
      </c>
      <c r="V223" s="273">
        <f t="shared" si="163"/>
        <v>6150</v>
      </c>
      <c r="W223" s="273">
        <f t="shared" si="163"/>
        <v>8010</v>
      </c>
      <c r="X223" s="273">
        <f t="shared" si="163"/>
        <v>9870</v>
      </c>
      <c r="Y223" s="273">
        <f t="shared" si="163"/>
        <v>9870</v>
      </c>
      <c r="Z223" s="273">
        <f t="shared" si="163"/>
        <v>9870</v>
      </c>
      <c r="AB223" s="10"/>
    </row>
    <row r="224" spans="2:28" s="7" customFormat="1">
      <c r="B224" s="118" t="s">
        <v>163</v>
      </c>
      <c r="C224" s="118"/>
      <c r="D224" s="36">
        <f t="shared" ref="D224:Z224" si="164">SUMIF($C$207:$C$222,"DK1",D$207:D$222)</f>
        <v>3458.84</v>
      </c>
      <c r="E224" s="273">
        <f t="shared" si="164"/>
        <v>5187.3150000000005</v>
      </c>
      <c r="F224" s="273">
        <f t="shared" si="164"/>
        <v>5187.3150000000005</v>
      </c>
      <c r="G224" s="273">
        <f t="shared" si="164"/>
        <v>5187.3150000000005</v>
      </c>
      <c r="H224" s="273">
        <f t="shared" si="164"/>
        <v>5187.3150000000005</v>
      </c>
      <c r="I224" s="273">
        <f t="shared" si="164"/>
        <v>5187.3150000000005</v>
      </c>
      <c r="J224" s="273">
        <f t="shared" si="164"/>
        <v>5187.3150000000005</v>
      </c>
      <c r="K224" s="273">
        <f t="shared" si="164"/>
        <v>5187.3150000000005</v>
      </c>
      <c r="L224" s="273">
        <f t="shared" si="164"/>
        <v>6987.3150000000005</v>
      </c>
      <c r="M224" s="273">
        <f t="shared" si="164"/>
        <v>8787.3150000000005</v>
      </c>
      <c r="N224" s="273">
        <f t="shared" si="164"/>
        <v>8131.3150000000005</v>
      </c>
      <c r="O224" s="273">
        <f t="shared" si="164"/>
        <v>9991.3150000000005</v>
      </c>
      <c r="P224" s="273">
        <f t="shared" si="164"/>
        <v>11851.315000000001</v>
      </c>
      <c r="Q224" s="273">
        <f t="shared" si="164"/>
        <v>14178.115</v>
      </c>
      <c r="R224" s="273">
        <f t="shared" si="164"/>
        <v>16503.114999999998</v>
      </c>
      <c r="S224" s="273">
        <f t="shared" si="164"/>
        <v>16503.114999999998</v>
      </c>
      <c r="T224" s="273">
        <f t="shared" si="164"/>
        <v>18828.114999999998</v>
      </c>
      <c r="U224" s="273">
        <f t="shared" si="164"/>
        <v>20148.474999999999</v>
      </c>
      <c r="V224" s="273">
        <f t="shared" si="164"/>
        <v>21078.474999999999</v>
      </c>
      <c r="W224" s="273">
        <f t="shared" si="164"/>
        <v>22008.474999999999</v>
      </c>
      <c r="X224" s="273">
        <f t="shared" si="164"/>
        <v>22008.474999999999</v>
      </c>
      <c r="Y224" s="273">
        <f t="shared" si="164"/>
        <v>22068.474999999999</v>
      </c>
      <c r="Z224" s="273">
        <f t="shared" si="164"/>
        <v>24393.474999999999</v>
      </c>
      <c r="AB224" s="10"/>
    </row>
    <row r="225" spans="2:28" s="7" customFormat="1">
      <c r="B225" s="50"/>
      <c r="C225" s="50"/>
      <c r="D225" s="9"/>
      <c r="E225" s="9"/>
      <c r="F225" s="9"/>
      <c r="G225" s="9"/>
      <c r="H225" s="9"/>
      <c r="I225" s="9"/>
      <c r="J225" s="9"/>
      <c r="K225" s="9"/>
      <c r="L225" s="9"/>
      <c r="M225" s="9"/>
      <c r="N225" s="9"/>
      <c r="O225" s="9"/>
      <c r="P225" s="9"/>
      <c r="Q225" s="274"/>
      <c r="R225" s="274"/>
      <c r="S225" s="274"/>
      <c r="T225" s="274"/>
      <c r="U225" s="274"/>
      <c r="V225" s="274"/>
      <c r="W225" s="274"/>
      <c r="X225" s="274"/>
      <c r="Y225" s="274"/>
      <c r="Z225" s="274"/>
      <c r="AB225" s="10"/>
    </row>
    <row r="226" spans="2:28" s="34" customFormat="1">
      <c r="B226" s="121" t="s">
        <v>164</v>
      </c>
      <c r="C226" s="121"/>
      <c r="D226" s="122">
        <f t="shared" ref="D226:P226" si="165">D223+D224</f>
        <v>4789.8500000000004</v>
      </c>
      <c r="E226" s="122">
        <f t="shared" si="165"/>
        <v>6518.3250000000007</v>
      </c>
      <c r="F226" s="122">
        <f t="shared" si="165"/>
        <v>6518.3250000000007</v>
      </c>
      <c r="G226" s="122">
        <f t="shared" si="165"/>
        <v>7368.3250000000007</v>
      </c>
      <c r="H226" s="122">
        <f t="shared" si="165"/>
        <v>9068.3250000000007</v>
      </c>
      <c r="I226" s="122">
        <f t="shared" si="165"/>
        <v>9068.3250000000007</v>
      </c>
      <c r="J226" s="122">
        <f t="shared" si="165"/>
        <v>9068.3250000000007</v>
      </c>
      <c r="K226" s="122">
        <f t="shared" si="165"/>
        <v>9068.3250000000007</v>
      </c>
      <c r="L226" s="122">
        <f t="shared" si="165"/>
        <v>10868.325000000001</v>
      </c>
      <c r="M226" s="122">
        <f t="shared" si="165"/>
        <v>12668.325000000001</v>
      </c>
      <c r="N226" s="122">
        <f t="shared" si="165"/>
        <v>13812.325000000001</v>
      </c>
      <c r="O226" s="122">
        <f t="shared" si="165"/>
        <v>16917.565000000002</v>
      </c>
      <c r="P226" s="122">
        <f t="shared" si="165"/>
        <v>18777.565000000002</v>
      </c>
      <c r="Q226" s="236">
        <f t="shared" ref="Q226:Z226" si="166">Q223+Q224</f>
        <v>21104.364999999998</v>
      </c>
      <c r="R226" s="236">
        <f t="shared" si="166"/>
        <v>23429.364999999998</v>
      </c>
      <c r="S226" s="236">
        <f t="shared" si="166"/>
        <v>23429.364999999998</v>
      </c>
      <c r="T226" s="236">
        <f t="shared" si="166"/>
        <v>25754.364999999998</v>
      </c>
      <c r="U226" s="236">
        <f t="shared" si="166"/>
        <v>27074.724999999999</v>
      </c>
      <c r="V226" s="236">
        <f t="shared" si="166"/>
        <v>27228.474999999999</v>
      </c>
      <c r="W226" s="236">
        <f t="shared" si="166"/>
        <v>30018.474999999999</v>
      </c>
      <c r="X226" s="236">
        <f t="shared" si="166"/>
        <v>31878.474999999999</v>
      </c>
      <c r="Y226" s="236">
        <f t="shared" si="166"/>
        <v>31938.474999999999</v>
      </c>
      <c r="Z226" s="236">
        <f t="shared" si="166"/>
        <v>34263.474999999999</v>
      </c>
      <c r="AB226" s="33"/>
    </row>
    <row r="227" spans="2:28" s="33" customFormat="1">
      <c r="B227" s="38"/>
      <c r="C227" s="38"/>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42"/>
    </row>
    <row r="228" spans="2:28" s="33" customFormat="1">
      <c r="B228" s="38"/>
      <c r="C228" s="38"/>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42"/>
    </row>
    <row r="229" spans="2:28" s="63" customFormat="1">
      <c r="B229" s="63" t="s">
        <v>183</v>
      </c>
    </row>
    <row r="230" spans="2:28" s="33" customFormat="1">
      <c r="B230" s="38"/>
      <c r="C230" s="38"/>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42"/>
    </row>
    <row r="231" spans="2:28" s="33" customFormat="1">
      <c r="B231" s="1"/>
      <c r="C231" s="1" t="s">
        <v>1</v>
      </c>
      <c r="D231" s="248">
        <f t="shared" ref="D231:Z231" si="167">D$5</f>
        <v>2018</v>
      </c>
      <c r="E231" s="248">
        <f t="shared" si="167"/>
        <v>2019</v>
      </c>
      <c r="F231" s="248">
        <f t="shared" si="167"/>
        <v>2020</v>
      </c>
      <c r="G231" s="248">
        <f t="shared" si="167"/>
        <v>2021</v>
      </c>
      <c r="H231" s="248">
        <f t="shared" si="167"/>
        <v>2022</v>
      </c>
      <c r="I231" s="248">
        <f t="shared" si="167"/>
        <v>2023</v>
      </c>
      <c r="J231" s="248">
        <f t="shared" si="167"/>
        <v>2024</v>
      </c>
      <c r="K231" s="248">
        <f t="shared" si="167"/>
        <v>2025</v>
      </c>
      <c r="L231" s="248">
        <f t="shared" si="167"/>
        <v>2026</v>
      </c>
      <c r="M231" s="248">
        <f t="shared" si="167"/>
        <v>2027</v>
      </c>
      <c r="N231" s="248">
        <f t="shared" si="167"/>
        <v>2028</v>
      </c>
      <c r="O231" s="248">
        <f t="shared" si="167"/>
        <v>2029</v>
      </c>
      <c r="P231" s="248">
        <f t="shared" si="167"/>
        <v>2030</v>
      </c>
      <c r="Q231" s="248">
        <f t="shared" si="167"/>
        <v>2031</v>
      </c>
      <c r="R231" s="248">
        <f t="shared" si="167"/>
        <v>2032</v>
      </c>
      <c r="S231" s="248">
        <f t="shared" si="167"/>
        <v>2033</v>
      </c>
      <c r="T231" s="248">
        <f t="shared" si="167"/>
        <v>2034</v>
      </c>
      <c r="U231" s="248">
        <f t="shared" si="167"/>
        <v>2035</v>
      </c>
      <c r="V231" s="248">
        <f t="shared" si="167"/>
        <v>2036</v>
      </c>
      <c r="W231" s="248">
        <f t="shared" si="167"/>
        <v>2037</v>
      </c>
      <c r="X231" s="248">
        <f t="shared" si="167"/>
        <v>2038</v>
      </c>
      <c r="Y231" s="248">
        <f t="shared" si="167"/>
        <v>2039</v>
      </c>
      <c r="Z231" s="248">
        <f t="shared" si="167"/>
        <v>2040</v>
      </c>
    </row>
    <row r="232" spans="2:28" s="33" customFormat="1">
      <c r="B232" s="38" t="s">
        <v>136</v>
      </c>
      <c r="C232" s="123"/>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2:28" s="34" customFormat="1">
      <c r="B233" s="124" t="s">
        <v>185</v>
      </c>
      <c r="C233" s="124" t="s">
        <v>184</v>
      </c>
      <c r="D233" s="247">
        <f t="shared" ref="D233:Z233" si="168">D45</f>
        <v>4228.674</v>
      </c>
      <c r="E233" s="247">
        <f t="shared" si="168"/>
        <v>4343.3274999999994</v>
      </c>
      <c r="F233" s="247">
        <f t="shared" si="168"/>
        <v>4482.2524999999996</v>
      </c>
      <c r="G233" s="247">
        <f t="shared" si="168"/>
        <v>4647.3224999999993</v>
      </c>
      <c r="H233" s="247">
        <f t="shared" si="168"/>
        <v>4797.4684999999999</v>
      </c>
      <c r="I233" s="247">
        <f t="shared" si="168"/>
        <v>4831.3185000000003</v>
      </c>
      <c r="J233" s="247">
        <f t="shared" si="168"/>
        <v>5000</v>
      </c>
      <c r="K233" s="247">
        <f t="shared" si="168"/>
        <v>5000</v>
      </c>
      <c r="L233" s="247">
        <f t="shared" si="168"/>
        <v>5000</v>
      </c>
      <c r="M233" s="247">
        <f t="shared" si="168"/>
        <v>5000</v>
      </c>
      <c r="N233" s="247">
        <f t="shared" si="168"/>
        <v>5000</v>
      </c>
      <c r="O233" s="247">
        <f t="shared" si="168"/>
        <v>5000.0000000000009</v>
      </c>
      <c r="P233" s="247">
        <f t="shared" si="168"/>
        <v>5000</v>
      </c>
      <c r="Q233" s="274">
        <f t="shared" si="168"/>
        <v>5000</v>
      </c>
      <c r="R233" s="274">
        <f t="shared" si="168"/>
        <v>5000</v>
      </c>
      <c r="S233" s="274">
        <f t="shared" si="168"/>
        <v>5000</v>
      </c>
      <c r="T233" s="274">
        <f t="shared" si="168"/>
        <v>5000</v>
      </c>
      <c r="U233" s="274">
        <f t="shared" si="168"/>
        <v>5000</v>
      </c>
      <c r="V233" s="274">
        <f t="shared" si="168"/>
        <v>5000</v>
      </c>
      <c r="W233" s="274">
        <f t="shared" si="168"/>
        <v>5000</v>
      </c>
      <c r="X233" s="274">
        <f t="shared" si="168"/>
        <v>5000</v>
      </c>
      <c r="Y233" s="274">
        <f t="shared" si="168"/>
        <v>5000</v>
      </c>
      <c r="Z233" s="274">
        <f t="shared" si="168"/>
        <v>5000</v>
      </c>
      <c r="AB233" s="33"/>
    </row>
    <row r="234" spans="2:28" s="34" customFormat="1">
      <c r="B234" s="124" t="s">
        <v>186</v>
      </c>
      <c r="C234" s="124" t="s">
        <v>184</v>
      </c>
      <c r="D234" s="247">
        <f t="shared" ref="D234:Z234" si="169">D71</f>
        <v>152.6</v>
      </c>
      <c r="E234" s="247">
        <f t="shared" si="169"/>
        <v>152.6</v>
      </c>
      <c r="F234" s="247">
        <f t="shared" si="169"/>
        <v>152.6</v>
      </c>
      <c r="G234" s="247">
        <f t="shared" si="169"/>
        <v>497.6</v>
      </c>
      <c r="H234" s="247">
        <f t="shared" si="169"/>
        <v>497.6</v>
      </c>
      <c r="I234" s="247">
        <f t="shared" si="169"/>
        <v>497.6</v>
      </c>
      <c r="J234" s="247">
        <f t="shared" si="169"/>
        <v>497.6</v>
      </c>
      <c r="K234" s="247">
        <f t="shared" si="169"/>
        <v>497.6</v>
      </c>
      <c r="L234" s="247">
        <f t="shared" si="169"/>
        <v>607.6</v>
      </c>
      <c r="M234" s="247">
        <f t="shared" si="169"/>
        <v>607.6</v>
      </c>
      <c r="N234" s="247">
        <f t="shared" si="169"/>
        <v>607.6</v>
      </c>
      <c r="O234" s="247">
        <f t="shared" si="169"/>
        <v>559.79999999999995</v>
      </c>
      <c r="P234" s="247">
        <f t="shared" si="169"/>
        <v>559.79999999999995</v>
      </c>
      <c r="Q234" s="274">
        <f t="shared" si="169"/>
        <v>559.79999999999995</v>
      </c>
      <c r="R234" s="274">
        <f t="shared" si="169"/>
        <v>559.79999999999995</v>
      </c>
      <c r="S234" s="274">
        <f t="shared" si="169"/>
        <v>559.79999999999995</v>
      </c>
      <c r="T234" s="274">
        <f t="shared" si="169"/>
        <v>559.79999999999995</v>
      </c>
      <c r="U234" s="274">
        <f t="shared" si="169"/>
        <v>531.6</v>
      </c>
      <c r="V234" s="274">
        <f t="shared" si="169"/>
        <v>531.6</v>
      </c>
      <c r="W234" s="274">
        <f t="shared" si="169"/>
        <v>528</v>
      </c>
      <c r="X234" s="274">
        <f t="shared" si="169"/>
        <v>528</v>
      </c>
      <c r="Y234" s="274">
        <f t="shared" si="169"/>
        <v>528</v>
      </c>
      <c r="Z234" s="274">
        <f t="shared" si="169"/>
        <v>528</v>
      </c>
      <c r="AB234" s="33"/>
    </row>
    <row r="235" spans="2:28" s="34" customFormat="1">
      <c r="B235" s="124" t="s">
        <v>187</v>
      </c>
      <c r="C235" s="124" t="s">
        <v>184</v>
      </c>
      <c r="D235" s="247">
        <f t="shared" ref="D235:Z235" si="170">D97</f>
        <v>1141.5</v>
      </c>
      <c r="E235" s="247">
        <f t="shared" si="170"/>
        <v>1548.2000000000003</v>
      </c>
      <c r="F235" s="247">
        <f t="shared" si="170"/>
        <v>1548.2000000000003</v>
      </c>
      <c r="G235" s="247">
        <f t="shared" si="170"/>
        <v>1748.2000000000003</v>
      </c>
      <c r="H235" s="247">
        <f t="shared" si="170"/>
        <v>2148.2000000000003</v>
      </c>
      <c r="I235" s="247">
        <f t="shared" si="170"/>
        <v>2148.2000000000003</v>
      </c>
      <c r="J235" s="247">
        <f t="shared" si="170"/>
        <v>2148.2000000000003</v>
      </c>
      <c r="K235" s="247">
        <f t="shared" si="170"/>
        <v>2148.2000000000003</v>
      </c>
      <c r="L235" s="247">
        <f t="shared" si="170"/>
        <v>2548.2000000000003</v>
      </c>
      <c r="M235" s="247">
        <f t="shared" si="170"/>
        <v>2948.2000000000003</v>
      </c>
      <c r="N235" s="247">
        <f t="shared" si="170"/>
        <v>3188.2</v>
      </c>
      <c r="O235" s="247">
        <f t="shared" si="170"/>
        <v>3822.6000000000004</v>
      </c>
      <c r="P235" s="247">
        <f t="shared" si="170"/>
        <v>4222.6000000000004</v>
      </c>
      <c r="Q235" s="274">
        <f t="shared" si="170"/>
        <v>4723</v>
      </c>
      <c r="R235" s="274">
        <f t="shared" si="170"/>
        <v>5223</v>
      </c>
      <c r="S235" s="274">
        <f t="shared" si="170"/>
        <v>5223</v>
      </c>
      <c r="T235" s="274">
        <f t="shared" si="170"/>
        <v>5723</v>
      </c>
      <c r="U235" s="274">
        <f t="shared" si="170"/>
        <v>6013.7</v>
      </c>
      <c r="V235" s="274">
        <f t="shared" si="170"/>
        <v>6006.7</v>
      </c>
      <c r="W235" s="274">
        <f t="shared" si="170"/>
        <v>6606.7</v>
      </c>
      <c r="X235" s="274">
        <f t="shared" si="170"/>
        <v>7006.7</v>
      </c>
      <c r="Y235" s="274">
        <f t="shared" si="170"/>
        <v>7006.7</v>
      </c>
      <c r="Z235" s="274">
        <f t="shared" si="170"/>
        <v>7506.7</v>
      </c>
      <c r="AB235" s="33"/>
    </row>
    <row r="236" spans="2:28" s="34" customFormat="1">
      <c r="B236" s="118" t="s">
        <v>188</v>
      </c>
      <c r="C236" s="118" t="s">
        <v>184</v>
      </c>
      <c r="D236" s="36">
        <f t="shared" ref="D236:P236" si="171">SUM(D233:D235)</f>
        <v>5522.7740000000003</v>
      </c>
      <c r="E236" s="36">
        <f t="shared" si="171"/>
        <v>6044.1275000000005</v>
      </c>
      <c r="F236" s="36">
        <f t="shared" si="171"/>
        <v>6183.0524999999998</v>
      </c>
      <c r="G236" s="36">
        <f t="shared" si="171"/>
        <v>6893.1224999999995</v>
      </c>
      <c r="H236" s="36">
        <f t="shared" si="171"/>
        <v>7443.2685000000001</v>
      </c>
      <c r="I236" s="36">
        <f t="shared" si="171"/>
        <v>7477.1185000000005</v>
      </c>
      <c r="J236" s="36">
        <f t="shared" si="171"/>
        <v>7645.8000000000011</v>
      </c>
      <c r="K236" s="36">
        <f t="shared" si="171"/>
        <v>7645.8000000000011</v>
      </c>
      <c r="L236" s="36">
        <f t="shared" si="171"/>
        <v>8155.8000000000011</v>
      </c>
      <c r="M236" s="36">
        <f t="shared" si="171"/>
        <v>8555.8000000000011</v>
      </c>
      <c r="N236" s="36">
        <f t="shared" si="171"/>
        <v>8795.7999999999993</v>
      </c>
      <c r="O236" s="36">
        <f t="shared" si="171"/>
        <v>9382.4000000000015</v>
      </c>
      <c r="P236" s="36">
        <f t="shared" si="171"/>
        <v>9782.4000000000015</v>
      </c>
      <c r="Q236" s="273">
        <f t="shared" ref="Q236:Z236" si="172">SUM(Q233:Q235)</f>
        <v>10282.799999999999</v>
      </c>
      <c r="R236" s="273">
        <f t="shared" si="172"/>
        <v>10782.8</v>
      </c>
      <c r="S236" s="273">
        <f t="shared" si="172"/>
        <v>10782.8</v>
      </c>
      <c r="T236" s="273">
        <f t="shared" si="172"/>
        <v>11282.8</v>
      </c>
      <c r="U236" s="273">
        <f t="shared" si="172"/>
        <v>11545.3</v>
      </c>
      <c r="V236" s="273">
        <f t="shared" si="172"/>
        <v>11538.3</v>
      </c>
      <c r="W236" s="273">
        <f t="shared" si="172"/>
        <v>12134.7</v>
      </c>
      <c r="X236" s="273">
        <f t="shared" si="172"/>
        <v>12534.7</v>
      </c>
      <c r="Y236" s="273">
        <f t="shared" si="172"/>
        <v>12534.7</v>
      </c>
      <c r="Z236" s="273">
        <f t="shared" si="172"/>
        <v>13034.7</v>
      </c>
      <c r="AB236" s="33"/>
    </row>
    <row r="237" spans="2:28" s="34" customFormat="1">
      <c r="B237" s="38"/>
      <c r="C237" s="38"/>
      <c r="D237" s="36"/>
      <c r="E237" s="36"/>
      <c r="F237" s="36"/>
      <c r="G237" s="36"/>
      <c r="H237" s="36"/>
      <c r="I237" s="36"/>
      <c r="J237" s="36"/>
      <c r="K237" s="36"/>
      <c r="L237" s="36"/>
      <c r="M237" s="36"/>
      <c r="N237" s="36"/>
      <c r="O237" s="36"/>
      <c r="P237" s="36"/>
      <c r="Q237" s="273"/>
      <c r="R237" s="273"/>
      <c r="S237" s="273"/>
      <c r="T237" s="273"/>
      <c r="U237" s="273"/>
      <c r="V237" s="273"/>
      <c r="W237" s="273"/>
      <c r="X237" s="273"/>
      <c r="Y237" s="273"/>
      <c r="Z237" s="273"/>
      <c r="AB237" s="33"/>
    </row>
    <row r="238" spans="2:28" s="34" customFormat="1">
      <c r="B238" s="38" t="s">
        <v>141</v>
      </c>
      <c r="C238" s="123"/>
      <c r="D238" s="36"/>
      <c r="E238" s="36"/>
      <c r="F238" s="36"/>
      <c r="G238" s="36"/>
      <c r="H238" s="36"/>
      <c r="I238" s="36"/>
      <c r="J238" s="36"/>
      <c r="K238" s="36"/>
      <c r="L238" s="36"/>
      <c r="M238" s="36"/>
      <c r="N238" s="36"/>
      <c r="O238" s="36"/>
      <c r="P238" s="36"/>
      <c r="Q238" s="273"/>
      <c r="R238" s="273"/>
      <c r="S238" s="273"/>
      <c r="T238" s="273"/>
      <c r="U238" s="273"/>
      <c r="V238" s="273"/>
      <c r="W238" s="273"/>
      <c r="X238" s="273"/>
      <c r="Y238" s="273"/>
      <c r="Z238" s="273"/>
      <c r="AB238" s="33"/>
    </row>
    <row r="239" spans="2:28" s="34" customFormat="1">
      <c r="B239" s="124" t="s">
        <v>190</v>
      </c>
      <c r="C239" s="124" t="s">
        <v>189</v>
      </c>
      <c r="D239" s="116">
        <f t="shared" ref="D239:Q239" si="173">D245/D233*1000</f>
        <v>2399.5445144269811</v>
      </c>
      <c r="E239" s="116">
        <f t="shared" si="173"/>
        <v>2436.5061062054388</v>
      </c>
      <c r="F239" s="116">
        <f t="shared" si="173"/>
        <v>2457.9294060296693</v>
      </c>
      <c r="G239" s="116">
        <f t="shared" si="173"/>
        <v>2491.5565306690041</v>
      </c>
      <c r="H239" s="116">
        <f t="shared" si="173"/>
        <v>2512.163784921152</v>
      </c>
      <c r="I239" s="116">
        <f t="shared" si="173"/>
        <v>2517.9056452187947</v>
      </c>
      <c r="J239" s="116">
        <f t="shared" si="173"/>
        <v>2541.9601700000003</v>
      </c>
      <c r="K239" s="116">
        <f t="shared" si="173"/>
        <v>2557.4668100000004</v>
      </c>
      <c r="L239" s="116">
        <f t="shared" si="173"/>
        <v>2600.1058700000012</v>
      </c>
      <c r="M239" s="116">
        <f t="shared" si="173"/>
        <v>2667.3413100000002</v>
      </c>
      <c r="N239" s="116">
        <f t="shared" si="173"/>
        <v>2734.9909100000004</v>
      </c>
      <c r="O239" s="116">
        <f t="shared" si="173"/>
        <v>2811.4001499999999</v>
      </c>
      <c r="P239" s="116">
        <f t="shared" si="173"/>
        <v>2948.0559400000002</v>
      </c>
      <c r="Q239" s="274">
        <f t="shared" si="173"/>
        <v>2974.5689399999997</v>
      </c>
      <c r="R239" s="274">
        <f t="shared" ref="R239:Z239" si="174">R245/R233*1000</f>
        <v>3056.7888500000004</v>
      </c>
      <c r="S239" s="274">
        <f t="shared" si="174"/>
        <v>3062.3000699999998</v>
      </c>
      <c r="T239" s="274">
        <f t="shared" si="174"/>
        <v>3066.52367</v>
      </c>
      <c r="U239" s="274">
        <f t="shared" si="174"/>
        <v>3077.6549199999999</v>
      </c>
      <c r="V239" s="274">
        <f t="shared" si="174"/>
        <v>3088.75162</v>
      </c>
      <c r="W239" s="274">
        <f t="shared" si="174"/>
        <v>3099.9504400000001</v>
      </c>
      <c r="X239" s="274">
        <f t="shared" si="174"/>
        <v>3109.8341900000005</v>
      </c>
      <c r="Y239" s="274">
        <f t="shared" si="174"/>
        <v>3127.5239900000001</v>
      </c>
      <c r="Z239" s="274">
        <f t="shared" si="174"/>
        <v>3131.6968300000003</v>
      </c>
      <c r="AB239" s="33"/>
    </row>
    <row r="240" spans="2:28" s="34" customFormat="1">
      <c r="B240" s="124" t="s">
        <v>191</v>
      </c>
      <c r="C240" s="124" t="s">
        <v>189</v>
      </c>
      <c r="D240" s="116">
        <f t="shared" ref="D240:P240" si="175">D246/D234*1000</f>
        <v>3281.5858453473134</v>
      </c>
      <c r="E240" s="116">
        <f t="shared" si="175"/>
        <v>3281.5858453473134</v>
      </c>
      <c r="F240" s="116">
        <f t="shared" si="175"/>
        <v>3281.5858453473134</v>
      </c>
      <c r="G240" s="116">
        <f t="shared" si="175"/>
        <v>4143.9308681672019</v>
      </c>
      <c r="H240" s="116">
        <f t="shared" si="175"/>
        <v>4143.9308681672019</v>
      </c>
      <c r="I240" s="116">
        <f t="shared" si="175"/>
        <v>4143.9308681672019</v>
      </c>
      <c r="J240" s="116">
        <f t="shared" si="175"/>
        <v>4143.9308681672019</v>
      </c>
      <c r="K240" s="116">
        <f t="shared" si="175"/>
        <v>4143.9308681672019</v>
      </c>
      <c r="L240" s="116">
        <f t="shared" si="175"/>
        <v>4223.2060566161954</v>
      </c>
      <c r="M240" s="116">
        <f t="shared" si="175"/>
        <v>4223.2060566161954</v>
      </c>
      <c r="N240" s="116">
        <f t="shared" si="175"/>
        <v>4223.2060566161954</v>
      </c>
      <c r="O240" s="116">
        <f t="shared" si="175"/>
        <v>4296.0342979635589</v>
      </c>
      <c r="P240" s="116">
        <f t="shared" si="175"/>
        <v>4296.0342979635589</v>
      </c>
      <c r="Q240" s="274">
        <f t="shared" ref="Q240:Z240" si="176">Q246/Q234*1000</f>
        <v>4296.0342979635589</v>
      </c>
      <c r="R240" s="274">
        <f t="shared" si="176"/>
        <v>4296.0342979635589</v>
      </c>
      <c r="S240" s="274">
        <f t="shared" si="176"/>
        <v>4296.0342979635589</v>
      </c>
      <c r="T240" s="274">
        <f t="shared" si="176"/>
        <v>4296.0342979635589</v>
      </c>
      <c r="U240" s="274">
        <f t="shared" si="176"/>
        <v>4351.4672686230242</v>
      </c>
      <c r="V240" s="274">
        <f t="shared" si="176"/>
        <v>4351.4672686230242</v>
      </c>
      <c r="W240" s="274">
        <f t="shared" si="176"/>
        <v>4357.954545454546</v>
      </c>
      <c r="X240" s="274">
        <f t="shared" si="176"/>
        <v>4357.954545454546</v>
      </c>
      <c r="Y240" s="274">
        <f t="shared" si="176"/>
        <v>4357.954545454546</v>
      </c>
      <c r="Z240" s="274">
        <f t="shared" si="176"/>
        <v>4357.954545454546</v>
      </c>
      <c r="AB240" s="33"/>
    </row>
    <row r="241" spans="1:28" s="34" customFormat="1">
      <c r="B241" s="124" t="s">
        <v>192</v>
      </c>
      <c r="C241" s="124" t="s">
        <v>189</v>
      </c>
      <c r="D241" s="116">
        <f t="shared" ref="D241:P241" si="177">D247/D235*1000</f>
        <v>4196.1016206745517</v>
      </c>
      <c r="E241" s="116">
        <f t="shared" si="177"/>
        <v>4210.260302286526</v>
      </c>
      <c r="F241" s="116">
        <f t="shared" si="177"/>
        <v>4210.260302286526</v>
      </c>
      <c r="G241" s="116">
        <f t="shared" si="177"/>
        <v>4214.8066582770844</v>
      </c>
      <c r="H241" s="116">
        <f t="shared" si="177"/>
        <v>4221.3597430406844</v>
      </c>
      <c r="I241" s="116">
        <f t="shared" si="177"/>
        <v>4221.3597430406844</v>
      </c>
      <c r="J241" s="116">
        <f t="shared" si="177"/>
        <v>4221.3597430406844</v>
      </c>
      <c r="K241" s="116">
        <f t="shared" si="177"/>
        <v>4221.3597430406844</v>
      </c>
      <c r="L241" s="116">
        <f t="shared" si="177"/>
        <v>4265.0988933364724</v>
      </c>
      <c r="M241" s="116">
        <f t="shared" si="177"/>
        <v>4296.9693372227121</v>
      </c>
      <c r="N241" s="116">
        <f t="shared" si="177"/>
        <v>4332.3270183802779</v>
      </c>
      <c r="O241" s="116">
        <f t="shared" si="177"/>
        <v>4425.6697012504574</v>
      </c>
      <c r="P241" s="116">
        <f t="shared" si="177"/>
        <v>4446.9201439871167</v>
      </c>
      <c r="Q241" s="274">
        <f t="shared" ref="Q241:Z241" si="178">Q247/Q235*1000</f>
        <v>4468.4236713952987</v>
      </c>
      <c r="R241" s="274">
        <f t="shared" si="178"/>
        <v>4485.8060501627415</v>
      </c>
      <c r="S241" s="274">
        <f t="shared" si="178"/>
        <v>4485.8060501627415</v>
      </c>
      <c r="T241" s="274">
        <f t="shared" si="178"/>
        <v>4500.1511445046299</v>
      </c>
      <c r="U241" s="274">
        <f t="shared" si="178"/>
        <v>4502.1742022382223</v>
      </c>
      <c r="V241" s="274">
        <f t="shared" si="178"/>
        <v>4533.0172973512908</v>
      </c>
      <c r="W241" s="274">
        <f t="shared" si="178"/>
        <v>4543.6413035252099</v>
      </c>
      <c r="X241" s="274">
        <f t="shared" si="178"/>
        <v>4549.7131317167859</v>
      </c>
      <c r="Y241" s="274">
        <f t="shared" si="178"/>
        <v>4558.2763640515514</v>
      </c>
      <c r="Z241" s="274">
        <f t="shared" si="178"/>
        <v>4564.385815338298</v>
      </c>
      <c r="AB241" s="33"/>
    </row>
    <row r="242" spans="1:28" s="34" customFormat="1">
      <c r="B242" s="118" t="s">
        <v>145</v>
      </c>
      <c r="C242" s="118" t="s">
        <v>189</v>
      </c>
      <c r="D242" s="36">
        <f t="shared" ref="D242:P242" si="179">D248/D236*1000</f>
        <v>2795.2459217052879</v>
      </c>
      <c r="E242" s="36">
        <f t="shared" si="179"/>
        <v>2912.1885623690105</v>
      </c>
      <c r="F242" s="36">
        <f t="shared" si="179"/>
        <v>2917.0309042337908</v>
      </c>
      <c r="G242" s="36">
        <f t="shared" si="179"/>
        <v>3047.8802204661247</v>
      </c>
      <c r="H242" s="36">
        <f t="shared" si="179"/>
        <v>3114.5419011822564</v>
      </c>
      <c r="I242" s="36">
        <f t="shared" si="179"/>
        <v>3115.5249345051843</v>
      </c>
      <c r="J242" s="36">
        <f t="shared" si="179"/>
        <v>3118.0708166575109</v>
      </c>
      <c r="K242" s="36">
        <f t="shared" si="179"/>
        <v>3128.2114428836744</v>
      </c>
      <c r="L242" s="36">
        <f t="shared" si="179"/>
        <v>3241.2362183967239</v>
      </c>
      <c r="M242" s="36">
        <f t="shared" si="179"/>
        <v>3339.3781469880078</v>
      </c>
      <c r="N242" s="36">
        <f t="shared" si="179"/>
        <v>3416.7784112872059</v>
      </c>
      <c r="O242" s="36">
        <f t="shared" si="179"/>
        <v>3557.6702922493178</v>
      </c>
      <c r="P242" s="36">
        <f t="shared" si="179"/>
        <v>3672.1831759077522</v>
      </c>
      <c r="Q242" s="273">
        <f>Q248/Q236*1000</f>
        <v>3732.6535282218852</v>
      </c>
      <c r="R242" s="273">
        <f t="shared" ref="R242:Z242" si="180">R248/R236*1000</f>
        <v>3813.3165086990393</v>
      </c>
      <c r="S242" s="273">
        <f t="shared" si="180"/>
        <v>3815.8720694068334</v>
      </c>
      <c r="T242" s="273">
        <f t="shared" si="180"/>
        <v>3854.7083481050809</v>
      </c>
      <c r="U242" s="273">
        <f t="shared" si="180"/>
        <v>3878.308887599283</v>
      </c>
      <c r="V242" s="273">
        <f t="shared" si="180"/>
        <v>3898.7955851381926</v>
      </c>
      <c r="W242" s="273">
        <f t="shared" si="180"/>
        <v>3940.701228707755</v>
      </c>
      <c r="X242" s="273">
        <f t="shared" si="180"/>
        <v>3967.2785108538692</v>
      </c>
      <c r="Y242" s="273">
        <f t="shared" si="180"/>
        <v>3979.1215545645287</v>
      </c>
      <c r="Z242" s="273">
        <f t="shared" si="180"/>
        <v>4006.456546755966</v>
      </c>
      <c r="AB242" s="33"/>
    </row>
    <row r="243" spans="1:28" s="34" customFormat="1">
      <c r="B243" s="38"/>
      <c r="C243" s="38"/>
      <c r="D243" s="36"/>
      <c r="E243" s="36"/>
      <c r="F243" s="36"/>
      <c r="G243" s="36"/>
      <c r="H243" s="36"/>
      <c r="I243" s="36"/>
      <c r="J243" s="36"/>
      <c r="K243" s="36"/>
      <c r="L243" s="36"/>
      <c r="M243" s="36"/>
      <c r="N243" s="36"/>
      <c r="O243" s="36"/>
      <c r="P243" s="36"/>
      <c r="Q243" s="273"/>
      <c r="R243" s="273"/>
      <c r="S243" s="273"/>
      <c r="T243" s="273"/>
      <c r="U243" s="273"/>
      <c r="V243" s="273"/>
      <c r="W243" s="273"/>
      <c r="X243" s="273"/>
      <c r="Y243" s="273"/>
      <c r="Z243" s="273"/>
      <c r="AB243" s="33"/>
    </row>
    <row r="244" spans="1:28" s="34" customFormat="1">
      <c r="B244" s="38" t="s">
        <v>146</v>
      </c>
      <c r="C244" s="123"/>
      <c r="D244" s="36"/>
      <c r="E244" s="36"/>
      <c r="F244" s="36"/>
      <c r="G244" s="36"/>
      <c r="H244" s="36"/>
      <c r="I244" s="36"/>
      <c r="J244" s="36"/>
      <c r="K244" s="36"/>
      <c r="L244" s="36"/>
      <c r="M244" s="36"/>
      <c r="N244" s="36"/>
      <c r="O244" s="36"/>
      <c r="P244" s="36"/>
      <c r="Q244" s="273"/>
      <c r="R244" s="273"/>
      <c r="S244" s="273"/>
      <c r="T244" s="273"/>
      <c r="U244" s="273"/>
      <c r="V244" s="273"/>
      <c r="W244" s="273"/>
      <c r="X244" s="273"/>
      <c r="Y244" s="273"/>
      <c r="Z244" s="273"/>
      <c r="AB244" s="33"/>
    </row>
    <row r="245" spans="1:28" s="44" customFormat="1">
      <c r="B245" s="124" t="s">
        <v>185</v>
      </c>
      <c r="C245" s="124" t="s">
        <v>193</v>
      </c>
      <c r="D245" s="247">
        <f t="shared" ref="D245:Z245" si="181">D139</f>
        <v>10146.8915</v>
      </c>
      <c r="E245" s="247">
        <f t="shared" si="181"/>
        <v>10582.543975000001</v>
      </c>
      <c r="F245" s="247">
        <f t="shared" si="181"/>
        <v>11017.060224999999</v>
      </c>
      <c r="G245" s="247">
        <f t="shared" si="181"/>
        <v>11579.066725000001</v>
      </c>
      <c r="H245" s="247">
        <f t="shared" si="181"/>
        <v>12052.026625000002</v>
      </c>
      <c r="I245" s="247">
        <f t="shared" si="181"/>
        <v>12164.804125000001</v>
      </c>
      <c r="J245" s="247">
        <f t="shared" si="181"/>
        <v>12709.800850000001</v>
      </c>
      <c r="K245" s="247">
        <f t="shared" si="181"/>
        <v>12787.334050000001</v>
      </c>
      <c r="L245" s="247">
        <f t="shared" si="181"/>
        <v>13000.529350000004</v>
      </c>
      <c r="M245" s="247">
        <f t="shared" si="181"/>
        <v>13336.706550000001</v>
      </c>
      <c r="N245" s="247">
        <f t="shared" si="181"/>
        <v>13674.954550000002</v>
      </c>
      <c r="O245" s="247">
        <f t="shared" si="181"/>
        <v>14057.000750000001</v>
      </c>
      <c r="P245" s="247">
        <f t="shared" si="181"/>
        <v>14740.279700000001</v>
      </c>
      <c r="Q245" s="274">
        <f t="shared" si="181"/>
        <v>14872.8447</v>
      </c>
      <c r="R245" s="274">
        <f t="shared" si="181"/>
        <v>15283.94425</v>
      </c>
      <c r="S245" s="274">
        <f t="shared" si="181"/>
        <v>15311.500349999998</v>
      </c>
      <c r="T245" s="274">
        <f t="shared" si="181"/>
        <v>15332.618350000001</v>
      </c>
      <c r="U245" s="274">
        <f t="shared" si="181"/>
        <v>15388.274600000001</v>
      </c>
      <c r="V245" s="274">
        <f t="shared" si="181"/>
        <v>15443.758100000001</v>
      </c>
      <c r="W245" s="274">
        <f t="shared" si="181"/>
        <v>15499.752200000001</v>
      </c>
      <c r="X245" s="274">
        <f t="shared" si="181"/>
        <v>15549.170950000002</v>
      </c>
      <c r="Y245" s="274">
        <f t="shared" si="181"/>
        <v>15637.61995</v>
      </c>
      <c r="Z245" s="274">
        <f t="shared" si="181"/>
        <v>15658.48415</v>
      </c>
      <c r="AB245" s="43"/>
    </row>
    <row r="246" spans="1:28" s="44" customFormat="1">
      <c r="B246" s="124" t="s">
        <v>186</v>
      </c>
      <c r="C246" s="124" t="s">
        <v>193</v>
      </c>
      <c r="D246" s="116">
        <f t="shared" ref="D246:Z246" si="182">D183</f>
        <v>500.77</v>
      </c>
      <c r="E246" s="116">
        <f t="shared" si="182"/>
        <v>500.77</v>
      </c>
      <c r="F246" s="116">
        <f t="shared" si="182"/>
        <v>500.77</v>
      </c>
      <c r="G246" s="116">
        <f t="shared" si="182"/>
        <v>2062.02</v>
      </c>
      <c r="H246" s="116">
        <f t="shared" si="182"/>
        <v>2062.02</v>
      </c>
      <c r="I246" s="116">
        <f t="shared" si="182"/>
        <v>2062.02</v>
      </c>
      <c r="J246" s="116">
        <f t="shared" si="182"/>
        <v>2062.02</v>
      </c>
      <c r="K246" s="116">
        <f t="shared" si="182"/>
        <v>2062.02</v>
      </c>
      <c r="L246" s="116">
        <f t="shared" si="182"/>
        <v>2566.0200000000004</v>
      </c>
      <c r="M246" s="116">
        <f t="shared" si="182"/>
        <v>2566.0200000000004</v>
      </c>
      <c r="N246" s="116">
        <f t="shared" si="182"/>
        <v>2566.0200000000004</v>
      </c>
      <c r="O246" s="116">
        <f t="shared" si="182"/>
        <v>2404.92</v>
      </c>
      <c r="P246" s="116">
        <f t="shared" si="182"/>
        <v>2404.92</v>
      </c>
      <c r="Q246" s="274">
        <f t="shared" si="182"/>
        <v>2404.92</v>
      </c>
      <c r="R246" s="274">
        <f t="shared" si="182"/>
        <v>2404.92</v>
      </c>
      <c r="S246" s="274">
        <f t="shared" si="182"/>
        <v>2404.92</v>
      </c>
      <c r="T246" s="274">
        <f t="shared" si="182"/>
        <v>2404.92</v>
      </c>
      <c r="U246" s="274">
        <f t="shared" si="182"/>
        <v>2313.2399999999998</v>
      </c>
      <c r="V246" s="274">
        <f t="shared" si="182"/>
        <v>2313.2399999999998</v>
      </c>
      <c r="W246" s="274">
        <f t="shared" si="182"/>
        <v>2301</v>
      </c>
      <c r="X246" s="274">
        <f t="shared" si="182"/>
        <v>2301</v>
      </c>
      <c r="Y246" s="274">
        <f t="shared" si="182"/>
        <v>2301</v>
      </c>
      <c r="Z246" s="274">
        <f t="shared" si="182"/>
        <v>2301</v>
      </c>
      <c r="AB246" s="43"/>
    </row>
    <row r="247" spans="1:28" s="44" customFormat="1">
      <c r="B247" s="124" t="s">
        <v>187</v>
      </c>
      <c r="C247" s="124" t="s">
        <v>193</v>
      </c>
      <c r="D247" s="116">
        <f t="shared" ref="D247:Z247" si="183">D226</f>
        <v>4789.8500000000004</v>
      </c>
      <c r="E247" s="116">
        <f t="shared" si="183"/>
        <v>6518.3250000000007</v>
      </c>
      <c r="F247" s="116">
        <f t="shared" si="183"/>
        <v>6518.3250000000007</v>
      </c>
      <c r="G247" s="116">
        <f t="shared" si="183"/>
        <v>7368.3250000000007</v>
      </c>
      <c r="H247" s="116">
        <f t="shared" si="183"/>
        <v>9068.3250000000007</v>
      </c>
      <c r="I247" s="116">
        <f t="shared" si="183"/>
        <v>9068.3250000000007</v>
      </c>
      <c r="J247" s="116">
        <f t="shared" si="183"/>
        <v>9068.3250000000007</v>
      </c>
      <c r="K247" s="116">
        <f t="shared" si="183"/>
        <v>9068.3250000000007</v>
      </c>
      <c r="L247" s="116">
        <f t="shared" si="183"/>
        <v>10868.325000000001</v>
      </c>
      <c r="M247" s="116">
        <f t="shared" si="183"/>
        <v>12668.325000000001</v>
      </c>
      <c r="N247" s="116">
        <f t="shared" si="183"/>
        <v>13812.325000000001</v>
      </c>
      <c r="O247" s="116">
        <f t="shared" si="183"/>
        <v>16917.565000000002</v>
      </c>
      <c r="P247" s="116">
        <f t="shared" si="183"/>
        <v>18777.565000000002</v>
      </c>
      <c r="Q247" s="274">
        <f t="shared" si="183"/>
        <v>21104.364999999998</v>
      </c>
      <c r="R247" s="274">
        <f t="shared" si="183"/>
        <v>23429.364999999998</v>
      </c>
      <c r="S247" s="274">
        <f t="shared" si="183"/>
        <v>23429.364999999998</v>
      </c>
      <c r="T247" s="274">
        <f t="shared" si="183"/>
        <v>25754.364999999998</v>
      </c>
      <c r="U247" s="274">
        <f t="shared" si="183"/>
        <v>27074.724999999999</v>
      </c>
      <c r="V247" s="274">
        <f t="shared" si="183"/>
        <v>27228.474999999999</v>
      </c>
      <c r="W247" s="274">
        <f t="shared" si="183"/>
        <v>30018.474999999999</v>
      </c>
      <c r="X247" s="274">
        <f t="shared" si="183"/>
        <v>31878.474999999999</v>
      </c>
      <c r="Y247" s="274">
        <f t="shared" si="183"/>
        <v>31938.474999999999</v>
      </c>
      <c r="Z247" s="274">
        <f t="shared" si="183"/>
        <v>34263.474999999999</v>
      </c>
      <c r="AB247" s="43"/>
    </row>
    <row r="248" spans="1:28" s="34" customFormat="1">
      <c r="B248" s="118" t="s">
        <v>194</v>
      </c>
      <c r="C248" s="118" t="s">
        <v>193</v>
      </c>
      <c r="D248" s="36">
        <f t="shared" ref="D248:P248" si="184">SUM(D245:D247)</f>
        <v>15437.511500000001</v>
      </c>
      <c r="E248" s="36">
        <f t="shared" si="184"/>
        <v>17601.638975000002</v>
      </c>
      <c r="F248" s="36">
        <f t="shared" si="184"/>
        <v>18036.155225000002</v>
      </c>
      <c r="G248" s="36">
        <f t="shared" si="184"/>
        <v>21009.411725000002</v>
      </c>
      <c r="H248" s="36">
        <f t="shared" si="184"/>
        <v>23182.371625000003</v>
      </c>
      <c r="I248" s="36">
        <f t="shared" si="184"/>
        <v>23295.149125000004</v>
      </c>
      <c r="J248" s="36">
        <f t="shared" si="184"/>
        <v>23840.145850000001</v>
      </c>
      <c r="K248" s="36">
        <f t="shared" si="184"/>
        <v>23917.679050000002</v>
      </c>
      <c r="L248" s="36">
        <f t="shared" si="184"/>
        <v>26434.874350000006</v>
      </c>
      <c r="M248" s="36">
        <f t="shared" si="184"/>
        <v>28571.051550000004</v>
      </c>
      <c r="N248" s="36">
        <f t="shared" si="184"/>
        <v>30053.299550000003</v>
      </c>
      <c r="O248" s="36">
        <f t="shared" si="184"/>
        <v>33379.485750000007</v>
      </c>
      <c r="P248" s="36">
        <f t="shared" si="184"/>
        <v>35922.7647</v>
      </c>
      <c r="Q248" s="273">
        <f>SUM(Q245:Q247)</f>
        <v>38382.129699999998</v>
      </c>
      <c r="R248" s="273">
        <f t="shared" ref="R248:Z248" si="185">SUM(R245:R247)</f>
        <v>41118.229249999997</v>
      </c>
      <c r="S248" s="273">
        <f t="shared" si="185"/>
        <v>41145.785349999998</v>
      </c>
      <c r="T248" s="273">
        <f t="shared" si="185"/>
        <v>43491.903350000001</v>
      </c>
      <c r="U248" s="273">
        <f t="shared" si="185"/>
        <v>44776.239600000001</v>
      </c>
      <c r="V248" s="273">
        <f t="shared" si="185"/>
        <v>44985.473100000003</v>
      </c>
      <c r="W248" s="273">
        <f t="shared" si="185"/>
        <v>47819.227200000001</v>
      </c>
      <c r="X248" s="273">
        <f t="shared" si="185"/>
        <v>49728.645949999998</v>
      </c>
      <c r="Y248" s="273">
        <f t="shared" si="185"/>
        <v>49877.094949999999</v>
      </c>
      <c r="Z248" s="273">
        <f t="shared" si="185"/>
        <v>52222.959149999995</v>
      </c>
      <c r="AB248" s="33"/>
    </row>
    <row r="249" spans="1:28" s="34" customFormat="1">
      <c r="B249" s="38"/>
      <c r="C249" s="38"/>
      <c r="D249" s="36"/>
      <c r="E249" s="36"/>
      <c r="F249" s="125"/>
      <c r="G249" s="36"/>
      <c r="H249" s="36"/>
      <c r="I249" s="36"/>
      <c r="J249" s="36"/>
      <c r="K249" s="36"/>
      <c r="L249" s="36"/>
      <c r="M249" s="36"/>
      <c r="N249" s="36"/>
      <c r="O249" s="36"/>
      <c r="P249" s="36"/>
      <c r="Q249" s="295"/>
      <c r="R249" s="295"/>
      <c r="S249" s="295"/>
      <c r="T249" s="295"/>
      <c r="U249" s="295"/>
      <c r="V249" s="295"/>
      <c r="W249" s="295"/>
      <c r="X249" s="295"/>
      <c r="Y249" s="295"/>
      <c r="Z249" s="295"/>
      <c r="AB249" s="33"/>
    </row>
    <row r="250" spans="1:28" s="34" customFormat="1">
      <c r="B250" s="38" t="s">
        <v>151</v>
      </c>
      <c r="C250" s="123"/>
      <c r="D250" s="36"/>
      <c r="E250" s="36"/>
      <c r="F250" s="125"/>
      <c r="G250" s="36"/>
      <c r="H250" s="36"/>
      <c r="I250" s="36"/>
      <c r="J250" s="36"/>
      <c r="K250" s="36"/>
      <c r="L250" s="36"/>
      <c r="M250" s="36"/>
      <c r="N250" s="36"/>
      <c r="O250" s="36"/>
      <c r="P250" s="36"/>
      <c r="Q250" s="295"/>
      <c r="R250" s="295"/>
      <c r="S250" s="295"/>
      <c r="T250" s="295"/>
      <c r="U250" s="295"/>
      <c r="V250" s="295"/>
      <c r="W250" s="295"/>
      <c r="X250" s="295"/>
      <c r="Y250" s="295"/>
      <c r="Z250" s="295"/>
      <c r="AB250" s="33"/>
    </row>
    <row r="251" spans="1:28" s="21" customFormat="1">
      <c r="B251" s="124" t="s">
        <v>349</v>
      </c>
      <c r="C251" s="124" t="s">
        <v>193</v>
      </c>
      <c r="D251" s="274">
        <f>Elforbrug!D307</f>
        <v>31029.669358319839</v>
      </c>
      <c r="E251" s="274">
        <f>Elforbrug!E307</f>
        <v>30695.350493884882</v>
      </c>
      <c r="F251" s="274">
        <f>Elforbrug!F307</f>
        <v>30361.02339261843</v>
      </c>
      <c r="G251" s="274">
        <f>Elforbrug!G307</f>
        <v>30678.927574745663</v>
      </c>
      <c r="H251" s="274">
        <f>Elforbrug!H307</f>
        <v>30996.833888727746</v>
      </c>
      <c r="I251" s="274">
        <f>Elforbrug!I307</f>
        <v>31314.742191176862</v>
      </c>
      <c r="J251" s="274">
        <f>Elforbrug!J307</f>
        <v>31632.652345603772</v>
      </c>
      <c r="K251" s="274">
        <f>Elforbrug!K307</f>
        <v>31950.564222007641</v>
      </c>
      <c r="L251" s="274">
        <f>Elforbrug!L307</f>
        <v>32037.958935469087</v>
      </c>
      <c r="M251" s="274">
        <f>Elforbrug!M307</f>
        <v>32125.360265505551</v>
      </c>
      <c r="N251" s="274">
        <f>Elforbrug!N307</f>
        <v>32212.76817785508</v>
      </c>
      <c r="O251" s="274">
        <f>Elforbrug!O307</f>
        <v>32300.18263852163</v>
      </c>
      <c r="P251" s="274">
        <f>Elforbrug!P307</f>
        <v>32387.603613772437</v>
      </c>
      <c r="Q251" s="274">
        <f>Elforbrug!Q307</f>
        <v>32430.817160701852</v>
      </c>
      <c r="R251" s="274">
        <f>Elforbrug!R307</f>
        <v>32474.030873347332</v>
      </c>
      <c r="S251" s="274">
        <f>Elforbrug!S307</f>
        <v>32517.244754277559</v>
      </c>
      <c r="T251" s="274">
        <f>Elforbrug!T307</f>
        <v>32560.458806043309</v>
      </c>
      <c r="U251" s="274">
        <f>Elforbrug!U307</f>
        <v>32603.673031177419</v>
      </c>
      <c r="V251" s="274">
        <f>Elforbrug!V307</f>
        <v>32753.946481738953</v>
      </c>
      <c r="W251" s="274">
        <f>Elforbrug!W307</f>
        <v>32904.231029333663</v>
      </c>
      <c r="X251" s="274">
        <f>Elforbrug!X307</f>
        <v>33054.526404076845</v>
      </c>
      <c r="Y251" s="274">
        <f>Elforbrug!Y307</f>
        <v>33204.832344329348</v>
      </c>
      <c r="Z251" s="274">
        <f>Elforbrug!Z307</f>
        <v>33355.148596384883</v>
      </c>
      <c r="AB251" s="43"/>
    </row>
    <row r="252" spans="1:28" s="34" customFormat="1">
      <c r="B252" s="124" t="s">
        <v>153</v>
      </c>
      <c r="C252" s="124" t="s">
        <v>196</v>
      </c>
      <c r="D252" s="117">
        <f>D248/D251</f>
        <v>0.49750808884661263</v>
      </c>
      <c r="E252" s="117">
        <f t="shared" ref="E252:Z252" si="186">E248/E251</f>
        <v>0.57343013491592465</v>
      </c>
      <c r="F252" s="117">
        <f>F248/F251</f>
        <v>0.59405623426333742</v>
      </c>
      <c r="G252" s="117">
        <f t="shared" si="186"/>
        <v>0.68481571508042438</v>
      </c>
      <c r="H252" s="117">
        <f t="shared" si="186"/>
        <v>0.74789482397524687</v>
      </c>
      <c r="I252" s="117">
        <f t="shared" si="186"/>
        <v>0.74390358965061409</v>
      </c>
      <c r="J252" s="117">
        <f t="shared" si="186"/>
        <v>0.75365624069501225</v>
      </c>
      <c r="K252" s="117">
        <f t="shared" si="186"/>
        <v>0.74858393372363163</v>
      </c>
      <c r="L252" s="117">
        <f t="shared" si="186"/>
        <v>0.8251110628877818</v>
      </c>
      <c r="M252" s="117">
        <f t="shared" si="186"/>
        <v>0.88936128074112308</v>
      </c>
      <c r="N252" s="117">
        <f t="shared" si="186"/>
        <v>0.93296233915905369</v>
      </c>
      <c r="O252" s="117">
        <f t="shared" si="186"/>
        <v>1.0334147680697998</v>
      </c>
      <c r="P252" s="117">
        <f t="shared" si="186"/>
        <v>1.1091516719910786</v>
      </c>
      <c r="Q252" s="117">
        <f>Q248/Q251</f>
        <v>1.1835079427634549</v>
      </c>
      <c r="R252" s="117">
        <f t="shared" si="186"/>
        <v>1.2661880322269228</v>
      </c>
      <c r="S252" s="117">
        <f t="shared" si="186"/>
        <v>1.2653527585416775</v>
      </c>
      <c r="T252" s="117">
        <f>T248/T251</f>
        <v>1.3357275955192556</v>
      </c>
      <c r="U252" s="117">
        <f t="shared" si="186"/>
        <v>1.3733495473710127</v>
      </c>
      <c r="V252" s="117">
        <f t="shared" si="186"/>
        <v>1.3734367284589781</v>
      </c>
      <c r="W252" s="117">
        <f t="shared" si="186"/>
        <v>1.4532850549635949</v>
      </c>
      <c r="X252" s="117">
        <f t="shared" si="186"/>
        <v>1.5044428512479495</v>
      </c>
      <c r="Y252" s="117">
        <f t="shared" si="186"/>
        <v>1.5021035020680629</v>
      </c>
      <c r="Z252" s="117">
        <f t="shared" si="186"/>
        <v>1.565664113265562</v>
      </c>
      <c r="AB252" s="33"/>
    </row>
    <row r="253" spans="1:28" s="34" customFormat="1">
      <c r="B253" s="38"/>
      <c r="C253" s="38"/>
      <c r="D253" s="126"/>
      <c r="E253" s="126"/>
      <c r="F253" s="126"/>
      <c r="G253" s="126"/>
      <c r="H253" s="126"/>
      <c r="I253" s="126"/>
      <c r="J253" s="126"/>
      <c r="K253" s="126"/>
      <c r="L253" s="126"/>
      <c r="M253" s="126"/>
      <c r="N253" s="126"/>
      <c r="O253" s="126"/>
      <c r="P253" s="126"/>
      <c r="Q253" s="290"/>
      <c r="R253" s="290"/>
      <c r="S253" s="290"/>
      <c r="T253" s="290"/>
      <c r="U253" s="290"/>
      <c r="V253" s="290"/>
      <c r="W253" s="290"/>
      <c r="X253" s="290"/>
      <c r="Y253" s="290"/>
      <c r="Z253" s="290"/>
      <c r="AB253" s="33"/>
    </row>
    <row r="254" spans="1:28" s="21" customFormat="1">
      <c r="B254" s="124" t="s">
        <v>348</v>
      </c>
      <c r="C254" s="124" t="s">
        <v>193</v>
      </c>
      <c r="D254" s="274">
        <f>Elforbrug!D314</f>
        <v>32920.016717475104</v>
      </c>
      <c r="E254" s="274">
        <f>Elforbrug!E314</f>
        <v>33015.500027234957</v>
      </c>
      <c r="F254" s="274">
        <f>Elforbrug!F314</f>
        <v>33568.160870756772</v>
      </c>
      <c r="G254" s="274">
        <f>Elforbrug!G314</f>
        <v>35223.98475826138</v>
      </c>
      <c r="H254" s="274">
        <f>Elforbrug!H314</f>
        <v>36858.835429841201</v>
      </c>
      <c r="I254" s="274">
        <f>Elforbrug!I314</f>
        <v>38376.495153745404</v>
      </c>
      <c r="J254" s="274">
        <f>Elforbrug!J314</f>
        <v>39863.800869538245</v>
      </c>
      <c r="K254" s="274">
        <f>Elforbrug!K314</f>
        <v>41194.760282887037</v>
      </c>
      <c r="L254" s="274">
        <f>Elforbrug!L314</f>
        <v>42172.934564951684</v>
      </c>
      <c r="M254" s="274">
        <f>Elforbrug!M314</f>
        <v>43055.89292864273</v>
      </c>
      <c r="N254" s="274">
        <f>Elforbrug!N314</f>
        <v>43917.651151280632</v>
      </c>
      <c r="O254" s="274">
        <f>Elforbrug!O314</f>
        <v>44767.086183098763</v>
      </c>
      <c r="P254" s="274">
        <f>Elforbrug!P314</f>
        <v>45674.71221807666</v>
      </c>
      <c r="Q254" s="274">
        <f>Elforbrug!Q314</f>
        <v>46485.526238168561</v>
      </c>
      <c r="R254" s="274">
        <f>Elforbrug!R314</f>
        <v>47328.788550814563</v>
      </c>
      <c r="S254" s="274">
        <f>Elforbrug!S314</f>
        <v>48231.348113595166</v>
      </c>
      <c r="T254" s="274">
        <f>Elforbrug!T314</f>
        <v>49168.395586083279</v>
      </c>
      <c r="U254" s="274">
        <f>Elforbrug!U314</f>
        <v>50238.75355169439</v>
      </c>
      <c r="V254" s="274">
        <f>Elforbrug!V314</f>
        <v>51520.146986270665</v>
      </c>
      <c r="W254" s="274">
        <f>Elforbrug!W314</f>
        <v>53015.703866147727</v>
      </c>
      <c r="X254" s="274">
        <f>Elforbrug!X314</f>
        <v>54296.30539428653</v>
      </c>
      <c r="Y254" s="274">
        <f>Elforbrug!Y314</f>
        <v>55605.731740778843</v>
      </c>
      <c r="Z254" s="274">
        <f>Elforbrug!Z314</f>
        <v>56992.620640003734</v>
      </c>
      <c r="AB254" s="43"/>
    </row>
    <row r="255" spans="1:28" s="34" customFormat="1">
      <c r="B255" s="124" t="s">
        <v>155</v>
      </c>
      <c r="C255" s="124" t="s">
        <v>196</v>
      </c>
      <c r="D255" s="117">
        <f>D248/D254</f>
        <v>0.46893996538602079</v>
      </c>
      <c r="E255" s="117">
        <f t="shared" ref="E255:Z255" si="187">E248/E254</f>
        <v>0.53313258804137931</v>
      </c>
      <c r="F255" s="117">
        <f t="shared" si="187"/>
        <v>0.5372994753701974</v>
      </c>
      <c r="G255" s="117">
        <f t="shared" si="187"/>
        <v>0.59645187417566337</v>
      </c>
      <c r="H255" s="117">
        <f t="shared" si="187"/>
        <v>0.62895019212222247</v>
      </c>
      <c r="I255" s="117">
        <f t="shared" si="187"/>
        <v>0.60701606625811122</v>
      </c>
      <c r="J255" s="117">
        <f t="shared" si="187"/>
        <v>0.59803995931098852</v>
      </c>
      <c r="K255" s="117">
        <f t="shared" si="187"/>
        <v>0.58060002985223802</v>
      </c>
      <c r="L255" s="117">
        <f t="shared" si="187"/>
        <v>0.62682084191430731</v>
      </c>
      <c r="M255" s="117">
        <f t="shared" si="187"/>
        <v>0.66358051376036487</v>
      </c>
      <c r="N255" s="117">
        <f t="shared" si="187"/>
        <v>0.68431026619518232</v>
      </c>
      <c r="O255" s="117">
        <f t="shared" si="187"/>
        <v>0.74562560568442804</v>
      </c>
      <c r="P255" s="117">
        <f t="shared" si="187"/>
        <v>0.78649131993398447</v>
      </c>
      <c r="Q255" s="117">
        <f>Q248/Q254</f>
        <v>0.82567914802876885</v>
      </c>
      <c r="R255" s="117">
        <f t="shared" si="187"/>
        <v>0.86877840124416883</v>
      </c>
      <c r="S255" s="117">
        <f t="shared" si="187"/>
        <v>0.85309216846049696</v>
      </c>
      <c r="T255" s="117">
        <f t="shared" si="187"/>
        <v>0.88454998035994559</v>
      </c>
      <c r="U255" s="117">
        <f t="shared" si="187"/>
        <v>0.8912689195986202</v>
      </c>
      <c r="V255" s="117">
        <f t="shared" si="187"/>
        <v>0.87316274761382084</v>
      </c>
      <c r="W255" s="117">
        <f t="shared" si="187"/>
        <v>0.90198231302808662</v>
      </c>
      <c r="X255" s="117">
        <f t="shared" si="187"/>
        <v>0.91587531764606633</v>
      </c>
      <c r="Y255" s="117">
        <f t="shared" si="187"/>
        <v>0.89697758465827881</v>
      </c>
      <c r="Z255" s="117">
        <f t="shared" si="187"/>
        <v>0.91631089364829343</v>
      </c>
      <c r="AB255" s="33"/>
    </row>
    <row r="256" spans="1:28" customFormat="1">
      <c r="A256" s="12"/>
      <c r="B256" s="166"/>
      <c r="C256" s="166"/>
    </row>
    <row r="257" spans="1:27" customFormat="1"/>
    <row r="258" spans="1:27" s="166" customFormat="1" hidden="1" outlineLevel="1">
      <c r="B258" s="182" t="s">
        <v>418</v>
      </c>
    </row>
    <row r="259" spans="1:27" s="166" customFormat="1" hidden="1" outlineLevel="1">
      <c r="B259" s="182"/>
    </row>
    <row r="260" spans="1:27" s="212" customFormat="1" hidden="1" outlineLevel="1">
      <c r="A260" s="211"/>
      <c r="B260" s="211" t="s">
        <v>417</v>
      </c>
      <c r="C260" s="211"/>
      <c r="D260" s="211"/>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211"/>
      <c r="AA260" s="211"/>
    </row>
    <row r="261" spans="1:27" s="166" customFormat="1" hidden="1" outlineLevel="1">
      <c r="A261" s="33"/>
      <c r="B261" s="38"/>
      <c r="C261" s="38"/>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42"/>
    </row>
    <row r="262" spans="1:27" s="166" customFormat="1" hidden="1" outlineLevel="1">
      <c r="A262" s="33"/>
      <c r="B262" s="213"/>
      <c r="C262" s="213" t="s">
        <v>1</v>
      </c>
      <c r="D262" s="214">
        <v>2018</v>
      </c>
      <c r="E262" s="214">
        <v>2019</v>
      </c>
      <c r="F262" s="214">
        <v>2020</v>
      </c>
      <c r="G262" s="214">
        <v>2021</v>
      </c>
      <c r="H262" s="214">
        <v>2022</v>
      </c>
      <c r="I262" s="214">
        <v>2023</v>
      </c>
      <c r="J262" s="214">
        <v>2024</v>
      </c>
      <c r="K262" s="214">
        <v>2025</v>
      </c>
      <c r="L262" s="214">
        <v>2026</v>
      </c>
      <c r="M262" s="214">
        <v>2027</v>
      </c>
      <c r="N262" s="214">
        <v>2028</v>
      </c>
      <c r="O262" s="214">
        <v>2029</v>
      </c>
      <c r="P262" s="214">
        <v>2030</v>
      </c>
      <c r="Q262" s="214">
        <v>2031</v>
      </c>
      <c r="R262" s="214">
        <v>2032</v>
      </c>
      <c r="S262" s="214">
        <v>2033</v>
      </c>
      <c r="T262" s="214">
        <v>2034</v>
      </c>
      <c r="U262" s="214">
        <v>2035</v>
      </c>
      <c r="V262" s="214">
        <v>2036</v>
      </c>
      <c r="W262" s="214">
        <v>2037</v>
      </c>
      <c r="X262" s="214">
        <v>2038</v>
      </c>
      <c r="Y262" s="214">
        <v>2039</v>
      </c>
      <c r="Z262" s="214">
        <v>2040</v>
      </c>
    </row>
    <row r="263" spans="1:27" s="166" customFormat="1" hidden="1" outlineLevel="1">
      <c r="A263" s="33"/>
      <c r="B263" s="215" t="s">
        <v>136</v>
      </c>
      <c r="C263" s="216"/>
      <c r="D263" s="217"/>
      <c r="E263" s="217"/>
      <c r="F263" s="217"/>
      <c r="G263" s="217"/>
      <c r="H263" s="217"/>
      <c r="I263" s="217"/>
      <c r="J263" s="217"/>
      <c r="K263" s="217"/>
      <c r="L263" s="217"/>
      <c r="M263" s="217"/>
      <c r="N263" s="217"/>
      <c r="O263" s="217"/>
      <c r="P263" s="217"/>
      <c r="Q263" s="217"/>
      <c r="R263" s="217"/>
      <c r="S263" s="217"/>
      <c r="T263" s="217"/>
      <c r="U263" s="217"/>
      <c r="V263" s="217"/>
      <c r="W263" s="217"/>
      <c r="X263" s="217"/>
      <c r="Y263" s="217"/>
      <c r="Z263" s="217"/>
    </row>
    <row r="264" spans="1:27" s="166" customFormat="1" hidden="1" outlineLevel="1">
      <c r="A264" s="34"/>
      <c r="B264" s="218" t="s">
        <v>185</v>
      </c>
      <c r="C264" s="218" t="s">
        <v>184</v>
      </c>
      <c r="D264" s="219">
        <v>4118.0842000000002</v>
      </c>
      <c r="E264" s="219">
        <v>4147.4452999999994</v>
      </c>
      <c r="F264" s="219">
        <v>4231.8063999999995</v>
      </c>
      <c r="G264" s="219">
        <v>4298.4142857142861</v>
      </c>
      <c r="H264" s="219">
        <v>4415.0221714285726</v>
      </c>
      <c r="I264" s="219">
        <v>4458.5647714285724</v>
      </c>
      <c r="J264" s="219">
        <v>4552.1073714285722</v>
      </c>
      <c r="K264" s="219">
        <v>4645.6499714285719</v>
      </c>
      <c r="L264" s="219">
        <v>4739.1925714285717</v>
      </c>
      <c r="M264" s="219">
        <v>4814.1925714285717</v>
      </c>
      <c r="N264" s="219">
        <v>4889.1925714285708</v>
      </c>
      <c r="O264" s="219">
        <v>4964.1925714285717</v>
      </c>
      <c r="P264" s="219">
        <v>5039.1925714285717</v>
      </c>
      <c r="Q264" s="219">
        <v>5114.1925714285717</v>
      </c>
      <c r="R264" s="219">
        <v>5189.1925714285717</v>
      </c>
      <c r="S264" s="219">
        <v>5264.1925714285717</v>
      </c>
      <c r="T264" s="219">
        <v>5339.1925714285717</v>
      </c>
      <c r="U264" s="219">
        <v>5414.1925714285717</v>
      </c>
      <c r="V264" s="219">
        <v>5489.1925714285708</v>
      </c>
      <c r="W264" s="219">
        <v>5564.1925714285717</v>
      </c>
      <c r="X264" s="219">
        <v>5639.1925714285708</v>
      </c>
      <c r="Y264" s="219">
        <v>5714.1925714285708</v>
      </c>
      <c r="Z264" s="219">
        <v>5789.1925714285708</v>
      </c>
    </row>
    <row r="265" spans="1:27" s="166" customFormat="1" hidden="1" outlineLevel="1">
      <c r="A265" s="34"/>
      <c r="B265" s="218" t="s">
        <v>186</v>
      </c>
      <c r="C265" s="218" t="s">
        <v>184</v>
      </c>
      <c r="D265" s="219">
        <v>124.6</v>
      </c>
      <c r="E265" s="219">
        <v>124.6</v>
      </c>
      <c r="F265" s="219">
        <v>502.6</v>
      </c>
      <c r="G265" s="219">
        <v>497.6</v>
      </c>
      <c r="H265" s="219">
        <v>497.6</v>
      </c>
      <c r="I265" s="219">
        <v>497.6</v>
      </c>
      <c r="J265" s="219">
        <v>497.6</v>
      </c>
      <c r="K265" s="219">
        <v>647.6</v>
      </c>
      <c r="L265" s="219">
        <v>607.6</v>
      </c>
      <c r="M265" s="219">
        <v>607.6</v>
      </c>
      <c r="N265" s="219">
        <v>607.6</v>
      </c>
      <c r="O265" s="219">
        <v>559.79999999999995</v>
      </c>
      <c r="P265" s="219">
        <v>709.8</v>
      </c>
      <c r="Q265" s="219">
        <v>709.8</v>
      </c>
      <c r="R265" s="219">
        <v>709.8</v>
      </c>
      <c r="S265" s="219">
        <v>709.8</v>
      </c>
      <c r="T265" s="219">
        <v>709.8</v>
      </c>
      <c r="U265" s="219">
        <v>831.6</v>
      </c>
      <c r="V265" s="219">
        <v>831.6</v>
      </c>
      <c r="W265" s="219">
        <v>828</v>
      </c>
      <c r="X265" s="219">
        <v>828</v>
      </c>
      <c r="Y265" s="219">
        <v>828</v>
      </c>
      <c r="Z265" s="219">
        <v>978</v>
      </c>
    </row>
    <row r="266" spans="1:27" s="166" customFormat="1" hidden="1" outlineLevel="1">
      <c r="A266" s="34"/>
      <c r="B266" s="218" t="s">
        <v>187</v>
      </c>
      <c r="C266" s="218" t="s">
        <v>184</v>
      </c>
      <c r="D266" s="219">
        <v>1141.5</v>
      </c>
      <c r="E266" s="219">
        <v>1548.2000000000003</v>
      </c>
      <c r="F266" s="219">
        <v>1548.2000000000003</v>
      </c>
      <c r="G266" s="219">
        <v>1548.2000000000003</v>
      </c>
      <c r="H266" s="219">
        <v>2148.2000000000003</v>
      </c>
      <c r="I266" s="219">
        <v>2148.2000000000003</v>
      </c>
      <c r="J266" s="219">
        <v>2148.2000000000003</v>
      </c>
      <c r="K266" s="219">
        <v>2148.2000000000003</v>
      </c>
      <c r="L266" s="219">
        <v>2448.2000000000003</v>
      </c>
      <c r="M266" s="219">
        <v>2748.2000000000003</v>
      </c>
      <c r="N266" s="219">
        <v>2588.2000000000003</v>
      </c>
      <c r="O266" s="219">
        <v>2722.6000000000004</v>
      </c>
      <c r="P266" s="219">
        <v>3022.6000000000004</v>
      </c>
      <c r="Q266" s="219">
        <v>3022.6000000000004</v>
      </c>
      <c r="R266" s="219">
        <v>3322.6000000000004</v>
      </c>
      <c r="S266" s="219">
        <v>3622.6000000000004</v>
      </c>
      <c r="T266" s="219">
        <v>3622.6000000000004</v>
      </c>
      <c r="U266" s="219">
        <v>3713.3</v>
      </c>
      <c r="V266" s="219">
        <v>3806.3</v>
      </c>
      <c r="W266" s="219">
        <v>3806.3</v>
      </c>
      <c r="X266" s="219">
        <v>4106.3</v>
      </c>
      <c r="Y266" s="219">
        <v>4006.7</v>
      </c>
      <c r="Z266" s="219">
        <v>4006.7</v>
      </c>
    </row>
    <row r="267" spans="1:27" s="166" customFormat="1" hidden="1" outlineLevel="1">
      <c r="A267" s="34"/>
      <c r="B267" s="220" t="s">
        <v>188</v>
      </c>
      <c r="C267" s="220" t="s">
        <v>184</v>
      </c>
      <c r="D267" s="217">
        <v>5384.1842000000006</v>
      </c>
      <c r="E267" s="217">
        <v>5820.2453000000005</v>
      </c>
      <c r="F267" s="217">
        <v>6282.6064000000006</v>
      </c>
      <c r="G267" s="217">
        <v>6344.2142857142862</v>
      </c>
      <c r="H267" s="217">
        <v>7060.8221714285737</v>
      </c>
      <c r="I267" s="217">
        <v>7104.3647714285726</v>
      </c>
      <c r="J267" s="217">
        <v>7197.9073714285732</v>
      </c>
      <c r="K267" s="217">
        <v>7441.4499714285721</v>
      </c>
      <c r="L267" s="217">
        <v>7794.9925714285728</v>
      </c>
      <c r="M267" s="217">
        <v>8169.9925714285728</v>
      </c>
      <c r="N267" s="217">
        <v>8084.992571428571</v>
      </c>
      <c r="O267" s="217">
        <v>8246.5925714285731</v>
      </c>
      <c r="P267" s="217">
        <v>8771.5925714285731</v>
      </c>
      <c r="Q267" s="217">
        <v>8846.5925714285731</v>
      </c>
      <c r="R267" s="217">
        <v>9221.5925714285731</v>
      </c>
      <c r="S267" s="217">
        <v>9596.5925714285731</v>
      </c>
      <c r="T267" s="217">
        <v>9671.5925714285731</v>
      </c>
      <c r="U267" s="217">
        <v>9959.0925714285731</v>
      </c>
      <c r="V267" s="217">
        <v>10127.092571428571</v>
      </c>
      <c r="W267" s="217">
        <v>10198.492571428571</v>
      </c>
      <c r="X267" s="217">
        <v>10573.492571428571</v>
      </c>
      <c r="Y267" s="217">
        <v>10548.892571428571</v>
      </c>
      <c r="Z267" s="217">
        <v>10773.892571428571</v>
      </c>
    </row>
    <row r="268" spans="1:27" s="166" customFormat="1" hidden="1" outlineLevel="1">
      <c r="A268" s="34"/>
      <c r="B268" s="215"/>
      <c r="C268" s="215"/>
      <c r="D268" s="217"/>
      <c r="E268" s="217"/>
      <c r="F268" s="217"/>
      <c r="G268" s="217"/>
      <c r="H268" s="217"/>
      <c r="I268" s="217"/>
      <c r="J268" s="217"/>
      <c r="K268" s="217"/>
      <c r="L268" s="217"/>
      <c r="M268" s="217"/>
      <c r="N268" s="217"/>
      <c r="O268" s="217"/>
      <c r="P268" s="217"/>
      <c r="Q268" s="217"/>
      <c r="R268" s="217"/>
      <c r="S268" s="217"/>
      <c r="T268" s="217"/>
      <c r="U268" s="217"/>
      <c r="V268" s="217"/>
      <c r="W268" s="217"/>
      <c r="X268" s="217"/>
      <c r="Y268" s="217"/>
      <c r="Z268" s="217"/>
    </row>
    <row r="269" spans="1:27" s="166" customFormat="1" hidden="1" outlineLevel="1">
      <c r="A269" s="34"/>
      <c r="B269" s="215" t="s">
        <v>141</v>
      </c>
      <c r="C269" s="216"/>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c r="Z269" s="217"/>
    </row>
    <row r="270" spans="1:27" s="166" customFormat="1" hidden="1" outlineLevel="1">
      <c r="A270" s="34"/>
      <c r="B270" s="218" t="s">
        <v>190</v>
      </c>
      <c r="C270" s="218" t="s">
        <v>189</v>
      </c>
      <c r="D270" s="219">
        <v>2408.8935230286611</v>
      </c>
      <c r="E270" s="219">
        <v>2432.3680977781678</v>
      </c>
      <c r="F270" s="219">
        <v>2464.715992993757</v>
      </c>
      <c r="G270" s="219">
        <v>2503.385150891746</v>
      </c>
      <c r="H270" s="219">
        <v>2549.1314970002159</v>
      </c>
      <c r="I270" s="219">
        <v>2603.100222187451</v>
      </c>
      <c r="J270" s="219">
        <v>2662.7688734281551</v>
      </c>
      <c r="K270" s="219">
        <v>2720.0346054606202</v>
      </c>
      <c r="L270" s="219">
        <v>2775.0397053771785</v>
      </c>
      <c r="M270" s="219">
        <v>2837.088577245725</v>
      </c>
      <c r="N270" s="219">
        <v>2897.2337951582649</v>
      </c>
      <c r="O270" s="219">
        <v>2955.5616414525448</v>
      </c>
      <c r="P270" s="219">
        <v>3012.1532617899634</v>
      </c>
      <c r="Q270" s="219">
        <v>3067.0850418041932</v>
      </c>
      <c r="R270" s="219">
        <v>3120.4289510873373</v>
      </c>
      <c r="S270" s="219">
        <v>3172.2528577710518</v>
      </c>
      <c r="T270" s="219">
        <v>3184.6544724561704</v>
      </c>
      <c r="U270" s="219">
        <v>3196.7125008764447</v>
      </c>
      <c r="V270" s="219">
        <v>3208.4410265074639</v>
      </c>
      <c r="W270" s="219">
        <v>3219.8533734976331</v>
      </c>
      <c r="X270" s="219">
        <v>3230.9621571625867</v>
      </c>
      <c r="Y270" s="219">
        <v>3241.7793305030873</v>
      </c>
      <c r="Z270" s="219">
        <v>3246.787445167533</v>
      </c>
    </row>
    <row r="271" spans="1:27" s="166" customFormat="1" hidden="1" outlineLevel="1">
      <c r="A271" s="34"/>
      <c r="B271" s="218" t="s">
        <v>191</v>
      </c>
      <c r="C271" s="218" t="s">
        <v>189</v>
      </c>
      <c r="D271" s="219">
        <v>3067.0947030497591</v>
      </c>
      <c r="E271" s="219">
        <v>3067.0947030497591</v>
      </c>
      <c r="F271" s="219">
        <v>4130.8396339036999</v>
      </c>
      <c r="G271" s="219">
        <v>4144.212218649518</v>
      </c>
      <c r="H271" s="219">
        <v>4144.212218649518</v>
      </c>
      <c r="I271" s="219">
        <v>4144.212218649518</v>
      </c>
      <c r="J271" s="219">
        <v>4144.212218649518</v>
      </c>
      <c r="K271" s="219">
        <v>4130.1111797405802</v>
      </c>
      <c r="L271" s="219">
        <v>4250.5924950625404</v>
      </c>
      <c r="M271" s="219">
        <v>4250.5924950625404</v>
      </c>
      <c r="N271" s="219">
        <v>4250.5924950625404</v>
      </c>
      <c r="O271" s="219">
        <v>4304.8946052161491</v>
      </c>
      <c r="P271" s="219">
        <v>4258.0726965342346</v>
      </c>
      <c r="Q271" s="219">
        <v>4258.0726965342346</v>
      </c>
      <c r="R271" s="219">
        <v>4258.0726965342346</v>
      </c>
      <c r="S271" s="219">
        <v>4258.0726965342346</v>
      </c>
      <c r="T271" s="219">
        <v>4258.0726965342346</v>
      </c>
      <c r="U271" s="219">
        <v>4261.1351611351611</v>
      </c>
      <c r="V271" s="219">
        <v>4261.1351611351611</v>
      </c>
      <c r="W271" s="219">
        <v>4265.0966183574874</v>
      </c>
      <c r="X271" s="219">
        <v>4265.0966183574874</v>
      </c>
      <c r="Y271" s="219">
        <v>4265.0966183574874</v>
      </c>
      <c r="Z271" s="219">
        <v>4237.2188139059308</v>
      </c>
    </row>
    <row r="272" spans="1:27" s="166" customFormat="1" hidden="1" outlineLevel="1">
      <c r="A272" s="34"/>
      <c r="B272" s="218" t="s">
        <v>192</v>
      </c>
      <c r="C272" s="218" t="s">
        <v>189</v>
      </c>
      <c r="D272" s="219">
        <v>4132.9478756022772</v>
      </c>
      <c r="E272" s="219">
        <v>4229.3695904921842</v>
      </c>
      <c r="F272" s="219">
        <v>4229.3695904921842</v>
      </c>
      <c r="G272" s="219">
        <v>4229.3695904921842</v>
      </c>
      <c r="H272" s="219">
        <v>4235.1317381994222</v>
      </c>
      <c r="I272" s="219">
        <v>4235.1317381994222</v>
      </c>
      <c r="J272" s="219">
        <v>4235.1317381994222</v>
      </c>
      <c r="K272" s="219">
        <v>4235.1317381994222</v>
      </c>
      <c r="L272" s="219">
        <v>4279.8423331427166</v>
      </c>
      <c r="M272" s="219">
        <v>4314.7914998908363</v>
      </c>
      <c r="N272" s="219">
        <v>4334.2516034309547</v>
      </c>
      <c r="O272" s="219">
        <v>4417.3180048483064</v>
      </c>
      <c r="P272" s="219">
        <v>4435.4496129160316</v>
      </c>
      <c r="Q272" s="219">
        <v>4435.4496129160316</v>
      </c>
      <c r="R272" s="219">
        <v>4459.3360621200263</v>
      </c>
      <c r="S272" s="219">
        <v>4479.2662728427094</v>
      </c>
      <c r="T272" s="219">
        <v>4479.2662728427094</v>
      </c>
      <c r="U272" s="219">
        <v>4469.2510704763954</v>
      </c>
      <c r="V272" s="219">
        <v>4486.869138008039</v>
      </c>
      <c r="W272" s="219">
        <v>4486.869138008039</v>
      </c>
      <c r="X272" s="219">
        <v>4502.4401529357328</v>
      </c>
      <c r="Y272" s="219">
        <v>4522.4623755210023</v>
      </c>
      <c r="Z272" s="219">
        <v>4522.4623755210023</v>
      </c>
    </row>
    <row r="273" spans="1:26" s="166" customFormat="1" hidden="1" outlineLevel="1">
      <c r="A273" s="34"/>
      <c r="B273" s="220" t="s">
        <v>145</v>
      </c>
      <c r="C273" s="220" t="s">
        <v>189</v>
      </c>
      <c r="D273" s="217">
        <v>2789.6419956558443</v>
      </c>
      <c r="E273" s="217">
        <v>2923.9632967016009</v>
      </c>
      <c r="F273" s="217">
        <v>3032.8608383509959</v>
      </c>
      <c r="G273" s="217">
        <v>3053.2790386441334</v>
      </c>
      <c r="H273" s="217">
        <v>3174.4946314952813</v>
      </c>
      <c r="I273" s="217">
        <v>3204.5315351346962</v>
      </c>
      <c r="J273" s="217">
        <v>3234.4511558395075</v>
      </c>
      <c r="K273" s="217">
        <v>3280.1266931660848</v>
      </c>
      <c r="L273" s="217">
        <v>3362.6738341251598</v>
      </c>
      <c r="M273" s="217">
        <v>3439.276169151763</v>
      </c>
      <c r="N273" s="217">
        <v>3458.9647055220753</v>
      </c>
      <c r="O273" s="217">
        <v>3529.7544886294108</v>
      </c>
      <c r="P273" s="217">
        <v>3603.4266392822856</v>
      </c>
      <c r="Q273" s="217">
        <v>3630.1698396797237</v>
      </c>
      <c r="R273" s="217">
        <v>3690.4120919518173</v>
      </c>
      <c r="S273" s="217">
        <v>3745.9462471709444</v>
      </c>
      <c r="T273" s="217">
        <v>3748.3437432011237</v>
      </c>
      <c r="U273" s="217">
        <v>3760.0661713566706</v>
      </c>
      <c r="V273" s="217">
        <v>3775.3857169667431</v>
      </c>
      <c r="W273" s="217">
        <v>3777.5930072093192</v>
      </c>
      <c r="X273" s="217">
        <v>3805.7328289020898</v>
      </c>
      <c r="Y273" s="217">
        <v>3808.5326110331853</v>
      </c>
      <c r="Z273" s="217">
        <v>3811.1042491234903</v>
      </c>
    </row>
    <row r="274" spans="1:26" s="166" customFormat="1" hidden="1" outlineLevel="1">
      <c r="A274" s="34"/>
      <c r="B274" s="215"/>
      <c r="C274" s="215"/>
      <c r="D274" s="217"/>
      <c r="E274" s="217"/>
      <c r="F274" s="217"/>
      <c r="G274" s="217"/>
      <c r="H274" s="217"/>
      <c r="I274" s="217"/>
      <c r="J274" s="217"/>
      <c r="K274" s="217"/>
      <c r="L274" s="217"/>
      <c r="M274" s="217"/>
      <c r="N274" s="217"/>
      <c r="O274" s="217"/>
      <c r="P274" s="217"/>
      <c r="Q274" s="217"/>
      <c r="R274" s="217"/>
      <c r="S274" s="217"/>
      <c r="T274" s="217"/>
      <c r="U274" s="217"/>
      <c r="V274" s="217"/>
      <c r="W274" s="217"/>
      <c r="X274" s="217"/>
      <c r="Y274" s="217"/>
      <c r="Z274" s="217"/>
    </row>
    <row r="275" spans="1:26" s="166" customFormat="1" hidden="1" outlineLevel="1">
      <c r="A275" s="34"/>
      <c r="B275" s="215" t="s">
        <v>146</v>
      </c>
      <c r="C275" s="216"/>
      <c r="D275" s="217"/>
      <c r="E275" s="217"/>
      <c r="F275" s="217"/>
      <c r="G275" s="217"/>
      <c r="H275" s="217"/>
      <c r="I275" s="217"/>
      <c r="J275" s="217"/>
      <c r="K275" s="217"/>
      <c r="L275" s="217"/>
      <c r="M275" s="217"/>
      <c r="N275" s="217"/>
      <c r="O275" s="217"/>
      <c r="P275" s="217"/>
      <c r="Q275" s="217"/>
      <c r="R275" s="217"/>
      <c r="S275" s="217"/>
      <c r="T275" s="217"/>
      <c r="U275" s="217"/>
      <c r="V275" s="217"/>
      <c r="W275" s="217"/>
      <c r="X275" s="217"/>
      <c r="Y275" s="217"/>
      <c r="Z275" s="217"/>
    </row>
    <row r="276" spans="1:26" s="166" customFormat="1" hidden="1" outlineLevel="1">
      <c r="A276" s="44"/>
      <c r="B276" s="218" t="s">
        <v>185</v>
      </c>
      <c r="C276" s="218" t="s">
        <v>193</v>
      </c>
      <c r="D276" s="219">
        <v>9920.0263566666672</v>
      </c>
      <c r="E276" s="219">
        <v>10088.113635</v>
      </c>
      <c r="F276" s="219">
        <v>10430.200913333334</v>
      </c>
      <c r="G276" s="219">
        <v>10760.586495238094</v>
      </c>
      <c r="H276" s="219">
        <v>11254.47207714286</v>
      </c>
      <c r="I276" s="219">
        <v>11606.090947142859</v>
      </c>
      <c r="J276" s="219">
        <v>12121.209817142859</v>
      </c>
      <c r="K276" s="219">
        <v>12636.328687142857</v>
      </c>
      <c r="L276" s="219">
        <v>13151.447557142856</v>
      </c>
      <c r="M276" s="219">
        <v>13658.290753061225</v>
      </c>
      <c r="N276" s="219">
        <v>14165.133948979594</v>
      </c>
      <c r="O276" s="219">
        <v>14671.977144897959</v>
      </c>
      <c r="P276" s="219">
        <v>15178.820340816326</v>
      </c>
      <c r="Q276" s="219">
        <v>15685.663536734693</v>
      </c>
      <c r="R276" s="219">
        <v>16192.506732653061</v>
      </c>
      <c r="S276" s="219">
        <v>16699.349928571428</v>
      </c>
      <c r="T276" s="219">
        <v>17003.48350190476</v>
      </c>
      <c r="U276" s="219">
        <v>17307.617075238097</v>
      </c>
      <c r="V276" s="219">
        <v>17611.750648571429</v>
      </c>
      <c r="W276" s="219">
        <v>17915.884221904758</v>
      </c>
      <c r="X276" s="219">
        <v>18220.017795238091</v>
      </c>
      <c r="Y276" s="219">
        <v>18524.151368571427</v>
      </c>
      <c r="Z276" s="219">
        <v>18796.277758571428</v>
      </c>
    </row>
    <row r="277" spans="1:26" s="166" customFormat="1" hidden="1" outlineLevel="1">
      <c r="A277" s="44"/>
      <c r="B277" s="218" t="s">
        <v>186</v>
      </c>
      <c r="C277" s="218" t="s">
        <v>193</v>
      </c>
      <c r="D277" s="219">
        <v>382.15999999999997</v>
      </c>
      <c r="E277" s="219">
        <v>382.15999999999997</v>
      </c>
      <c r="F277" s="219">
        <v>2076.16</v>
      </c>
      <c r="G277" s="219">
        <v>2062.16</v>
      </c>
      <c r="H277" s="219">
        <v>2062.16</v>
      </c>
      <c r="I277" s="219">
        <v>2062.16</v>
      </c>
      <c r="J277" s="219">
        <v>2062.16</v>
      </c>
      <c r="K277" s="219">
        <v>2674.66</v>
      </c>
      <c r="L277" s="219">
        <v>2582.66</v>
      </c>
      <c r="M277" s="219">
        <v>2582.66</v>
      </c>
      <c r="N277" s="219">
        <v>2582.66</v>
      </c>
      <c r="O277" s="219">
        <v>2409.88</v>
      </c>
      <c r="P277" s="219">
        <v>3022.3799999999997</v>
      </c>
      <c r="Q277" s="219">
        <v>3022.3799999999997</v>
      </c>
      <c r="R277" s="219">
        <v>3022.3799999999997</v>
      </c>
      <c r="S277" s="219">
        <v>3022.3799999999997</v>
      </c>
      <c r="T277" s="219">
        <v>3022.3799999999997</v>
      </c>
      <c r="U277" s="219">
        <v>3543.56</v>
      </c>
      <c r="V277" s="219">
        <v>3543.56</v>
      </c>
      <c r="W277" s="219">
        <v>3531.5</v>
      </c>
      <c r="X277" s="219">
        <v>3531.5</v>
      </c>
      <c r="Y277" s="219">
        <v>3531.5</v>
      </c>
      <c r="Z277" s="219">
        <v>4144</v>
      </c>
    </row>
    <row r="278" spans="1:26" s="166" customFormat="1" hidden="1" outlineLevel="1">
      <c r="A278" s="44"/>
      <c r="B278" s="218" t="s">
        <v>187</v>
      </c>
      <c r="C278" s="218" t="s">
        <v>193</v>
      </c>
      <c r="D278" s="219">
        <v>4717.76</v>
      </c>
      <c r="E278" s="219">
        <v>6547.9100000000008</v>
      </c>
      <c r="F278" s="219">
        <v>6547.9100000000008</v>
      </c>
      <c r="G278" s="219">
        <v>6547.9100000000008</v>
      </c>
      <c r="H278" s="219">
        <v>9097.91</v>
      </c>
      <c r="I278" s="219">
        <v>9097.91</v>
      </c>
      <c r="J278" s="219">
        <v>9097.91</v>
      </c>
      <c r="K278" s="219">
        <v>9097.91</v>
      </c>
      <c r="L278" s="219">
        <v>10477.91</v>
      </c>
      <c r="M278" s="219">
        <v>11857.91</v>
      </c>
      <c r="N278" s="219">
        <v>11217.91</v>
      </c>
      <c r="O278" s="219">
        <v>12026.59</v>
      </c>
      <c r="P278" s="219">
        <v>13406.59</v>
      </c>
      <c r="Q278" s="219">
        <v>13406.59</v>
      </c>
      <c r="R278" s="219">
        <v>14816.59</v>
      </c>
      <c r="S278" s="219">
        <v>16226.59</v>
      </c>
      <c r="T278" s="219">
        <v>16226.59</v>
      </c>
      <c r="U278" s="219">
        <v>16595.669999999998</v>
      </c>
      <c r="V278" s="219">
        <v>17078.37</v>
      </c>
      <c r="W278" s="219">
        <v>17078.37</v>
      </c>
      <c r="X278" s="219">
        <v>18488.37</v>
      </c>
      <c r="Y278" s="219">
        <v>18120.150000000001</v>
      </c>
      <c r="Z278" s="219">
        <v>18120.150000000001</v>
      </c>
    </row>
    <row r="279" spans="1:26" s="166" customFormat="1" hidden="1" outlineLevel="1">
      <c r="A279" s="34"/>
      <c r="B279" s="220" t="s">
        <v>194</v>
      </c>
      <c r="C279" s="220" t="s">
        <v>193</v>
      </c>
      <c r="D279" s="217">
        <v>15019.946356666667</v>
      </c>
      <c r="E279" s="217">
        <v>17018.183635000001</v>
      </c>
      <c r="F279" s="217">
        <v>19054.270913333334</v>
      </c>
      <c r="G279" s="217">
        <v>19370.656495238094</v>
      </c>
      <c r="H279" s="217">
        <v>22414.542077142862</v>
      </c>
      <c r="I279" s="217">
        <v>22766.16094714286</v>
      </c>
      <c r="J279" s="217">
        <v>23281.279817142859</v>
      </c>
      <c r="K279" s="217">
        <v>24408.898687142857</v>
      </c>
      <c r="L279" s="217">
        <v>26212.017557142855</v>
      </c>
      <c r="M279" s="217">
        <v>28098.860753061224</v>
      </c>
      <c r="N279" s="217">
        <v>27965.703948979593</v>
      </c>
      <c r="O279" s="217">
        <v>29108.44714489796</v>
      </c>
      <c r="P279" s="217">
        <v>31607.790340816326</v>
      </c>
      <c r="Q279" s="217">
        <v>32114.633536734695</v>
      </c>
      <c r="R279" s="217">
        <v>34031.476732653056</v>
      </c>
      <c r="S279" s="217">
        <v>35948.319928571429</v>
      </c>
      <c r="T279" s="217">
        <v>36252.453501904762</v>
      </c>
      <c r="U279" s="217">
        <v>37446.847075238096</v>
      </c>
      <c r="V279" s="217">
        <v>38233.680648571433</v>
      </c>
      <c r="W279" s="217">
        <v>38525.754221904761</v>
      </c>
      <c r="X279" s="217">
        <v>40239.887795238086</v>
      </c>
      <c r="Y279" s="217">
        <v>40175.801368571425</v>
      </c>
      <c r="Z279" s="217">
        <v>41060.42775857143</v>
      </c>
    </row>
    <row r="280" spans="1:26" s="166" customFormat="1" hidden="1" outlineLevel="1">
      <c r="A280" s="34"/>
      <c r="B280" s="215"/>
      <c r="C280" s="215"/>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c r="Z280" s="217"/>
    </row>
    <row r="281" spans="1:26" s="166" customFormat="1" hidden="1" outlineLevel="1">
      <c r="A281" s="34"/>
      <c r="B281" s="215" t="s">
        <v>151</v>
      </c>
      <c r="C281" s="216"/>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c r="Z281" s="217"/>
    </row>
    <row r="282" spans="1:26" s="166" customFormat="1" hidden="1" outlineLevel="1">
      <c r="A282" s="21"/>
      <c r="B282" s="218" t="s">
        <v>349</v>
      </c>
      <c r="C282" s="218" t="s">
        <v>193</v>
      </c>
      <c r="D282" s="219">
        <v>33457.755330806576</v>
      </c>
      <c r="E282" s="219">
        <v>33708.233891677286</v>
      </c>
      <c r="F282" s="219">
        <v>33715.014625974945</v>
      </c>
      <c r="G282" s="219">
        <v>33653.448425511451</v>
      </c>
      <c r="H282" s="219">
        <v>33715.766886511083</v>
      </c>
      <c r="I282" s="219">
        <v>33735.714017213781</v>
      </c>
      <c r="J282" s="219">
        <v>33774.89618019831</v>
      </c>
      <c r="K282" s="219">
        <v>33803.526166013995</v>
      </c>
      <c r="L282" s="219">
        <v>33797.40412528209</v>
      </c>
      <c r="M282" s="219">
        <v>33813.083694598477</v>
      </c>
      <c r="N282" s="219">
        <v>33790.897340123171</v>
      </c>
      <c r="O282" s="219">
        <v>33776.506631112679</v>
      </c>
      <c r="P282" s="219">
        <v>33833.42520667427</v>
      </c>
      <c r="Q282" s="219">
        <v>33811.560590756766</v>
      </c>
      <c r="R282" s="219">
        <v>33800.423136877478</v>
      </c>
      <c r="S282" s="219">
        <v>33743.051236939551</v>
      </c>
      <c r="T282" s="219">
        <v>33676.288238726353</v>
      </c>
      <c r="U282" s="219">
        <v>33708.45947465708</v>
      </c>
      <c r="V282" s="219">
        <v>33665.491684346831</v>
      </c>
      <c r="W282" s="219">
        <v>33655.2856593412</v>
      </c>
      <c r="X282" s="219">
        <v>33636.775641060034</v>
      </c>
      <c r="Y282" s="219">
        <v>33621.584983190987</v>
      </c>
      <c r="Z282" s="219">
        <v>33698.889627647615</v>
      </c>
    </row>
    <row r="283" spans="1:26" s="166" customFormat="1" hidden="1" outlineLevel="1">
      <c r="A283" s="34"/>
      <c r="B283" s="218" t="s">
        <v>153</v>
      </c>
      <c r="C283" s="218" t="s">
        <v>196</v>
      </c>
      <c r="D283" s="221">
        <v>0.44892271487313123</v>
      </c>
      <c r="E283" s="221">
        <v>0.50486725853655201</v>
      </c>
      <c r="F283" s="221">
        <v>0.56515683367532688</v>
      </c>
      <c r="G283" s="221">
        <v>0.5755920240421456</v>
      </c>
      <c r="H283" s="221">
        <v>0.66480890535847237</v>
      </c>
      <c r="I283" s="221">
        <v>0.67483856827593269</v>
      </c>
      <c r="J283" s="221">
        <v>0.68930722075149731</v>
      </c>
      <c r="K283" s="221">
        <v>0.7220814351516831</v>
      </c>
      <c r="L283" s="221">
        <v>0.7755630420602333</v>
      </c>
      <c r="M283" s="221">
        <v>0.83100556597711084</v>
      </c>
      <c r="N283" s="221">
        <v>0.82761057415818406</v>
      </c>
      <c r="O283" s="221">
        <v>0.86179566948125974</v>
      </c>
      <c r="P283" s="221">
        <v>0.9342178673231436</v>
      </c>
      <c r="Q283" s="221">
        <v>0.94981222326407588</v>
      </c>
      <c r="R283" s="221">
        <v>1.0068358196239116</v>
      </c>
      <c r="S283" s="221">
        <v>1.0653547504091065</v>
      </c>
      <c r="T283" s="221">
        <v>1.0764978980140669</v>
      </c>
      <c r="U283" s="221">
        <v>1.1109035434678241</v>
      </c>
      <c r="V283" s="221">
        <v>1.1356935168824116</v>
      </c>
      <c r="W283" s="221">
        <v>1.1447163043529758</v>
      </c>
      <c r="X283" s="221">
        <v>1.1963063352040708</v>
      </c>
      <c r="Y283" s="221">
        <v>1.1949407319332863</v>
      </c>
      <c r="Z283" s="221">
        <v>1.2184504656463273</v>
      </c>
    </row>
    <row r="284" spans="1:26" s="166" customFormat="1" hidden="1" outlineLevel="1">
      <c r="A284" s="34"/>
      <c r="B284" s="215"/>
      <c r="C284" s="215"/>
      <c r="D284" s="222"/>
      <c r="E284" s="222"/>
      <c r="F284" s="222"/>
      <c r="G284" s="222"/>
      <c r="H284" s="222"/>
      <c r="I284" s="222"/>
      <c r="J284" s="222"/>
      <c r="K284" s="222"/>
      <c r="L284" s="222"/>
      <c r="M284" s="222"/>
      <c r="N284" s="222"/>
      <c r="O284" s="222"/>
      <c r="P284" s="222"/>
      <c r="Q284" s="222"/>
      <c r="R284" s="222"/>
      <c r="S284" s="222"/>
      <c r="T284" s="222"/>
      <c r="U284" s="222"/>
      <c r="V284" s="222"/>
      <c r="W284" s="222"/>
      <c r="X284" s="222"/>
      <c r="Y284" s="222"/>
      <c r="Z284" s="222"/>
    </row>
    <row r="285" spans="1:26" s="166" customFormat="1" hidden="1" outlineLevel="1">
      <c r="A285" s="21"/>
      <c r="B285" s="218" t="s">
        <v>348</v>
      </c>
      <c r="C285" s="218" t="s">
        <v>193</v>
      </c>
      <c r="D285" s="219">
        <v>35256.671771936191</v>
      </c>
      <c r="E285" s="219">
        <v>36211.673280407522</v>
      </c>
      <c r="F285" s="219">
        <v>37273.570030610441</v>
      </c>
      <c r="G285" s="219">
        <v>38241.156433651362</v>
      </c>
      <c r="H285" s="219">
        <v>39402.512881940544</v>
      </c>
      <c r="I285" s="219">
        <v>40588.15646006864</v>
      </c>
      <c r="J285" s="219">
        <v>41319.461034711945</v>
      </c>
      <c r="K285" s="219">
        <v>42042.296591102844</v>
      </c>
      <c r="L285" s="219">
        <v>42606.093862955313</v>
      </c>
      <c r="M285" s="219">
        <v>43317.008893730163</v>
      </c>
      <c r="N285" s="219">
        <v>44044.876983968366</v>
      </c>
      <c r="O285" s="219">
        <v>44545.66788833656</v>
      </c>
      <c r="P285" s="219">
        <v>45574.303780715709</v>
      </c>
      <c r="Q285" s="219">
        <v>46245.717459883308</v>
      </c>
      <c r="R285" s="219">
        <v>46967.443406114886</v>
      </c>
      <c r="S285" s="219">
        <v>47685.120178512108</v>
      </c>
      <c r="T285" s="219">
        <v>48477.22199702503</v>
      </c>
      <c r="U285" s="219">
        <v>49354.533031003579</v>
      </c>
      <c r="V285" s="219">
        <v>50126.24977588703</v>
      </c>
      <c r="W285" s="219">
        <v>50870.190127614456</v>
      </c>
      <c r="X285" s="219">
        <v>51545.201717854041</v>
      </c>
      <c r="Y285" s="219">
        <v>52175.5801449805</v>
      </c>
      <c r="Z285" s="219">
        <v>52868.401247946749</v>
      </c>
    </row>
    <row r="286" spans="1:26" s="166" customFormat="1" hidden="1" outlineLevel="1">
      <c r="A286" s="34"/>
      <c r="B286" s="218" t="s">
        <v>155</v>
      </c>
      <c r="C286" s="218" t="s">
        <v>196</v>
      </c>
      <c r="D286" s="221">
        <v>0.42601713666638069</v>
      </c>
      <c r="E286" s="221">
        <v>0.46996402246365571</v>
      </c>
      <c r="F286" s="221">
        <v>0.51120058791484846</v>
      </c>
      <c r="G286" s="221">
        <v>0.50653950616912702</v>
      </c>
      <c r="H286" s="221">
        <v>0.56886072581975289</v>
      </c>
      <c r="I286" s="221">
        <v>0.56090650408181564</v>
      </c>
      <c r="J286" s="221">
        <v>0.56344587354575015</v>
      </c>
      <c r="K286" s="221">
        <v>0.58057957500609902</v>
      </c>
      <c r="L286" s="221">
        <v>0.61521757055352588</v>
      </c>
      <c r="M286" s="221">
        <v>0.64867961732991075</v>
      </c>
      <c r="N286" s="221">
        <v>0.634936588860463</v>
      </c>
      <c r="O286" s="221">
        <v>0.65345180630953015</v>
      </c>
      <c r="P286" s="221">
        <v>0.69354411847736952</v>
      </c>
      <c r="Q286" s="221">
        <v>0.6944347563553992</v>
      </c>
      <c r="R286" s="221">
        <v>0.72457588202943057</v>
      </c>
      <c r="S286" s="221">
        <v>0.75386870776453407</v>
      </c>
      <c r="T286" s="221">
        <v>0.74782448350958552</v>
      </c>
      <c r="U286" s="221">
        <v>0.75873166608049358</v>
      </c>
      <c r="V286" s="221">
        <v>0.76274767850204395</v>
      </c>
      <c r="W286" s="221">
        <v>0.75733458289143252</v>
      </c>
      <c r="X286" s="221">
        <v>0.78067184634374875</v>
      </c>
      <c r="Y286" s="221">
        <v>0.77001158888765131</v>
      </c>
      <c r="Z286" s="221">
        <v>0.77665347900351145</v>
      </c>
    </row>
    <row r="287" spans="1:26" s="166" customFormat="1" hidden="1" outlineLevel="1">
      <c r="B287" s="182"/>
    </row>
    <row r="288" spans="1:26" s="157" customFormat="1" hidden="1" outlineLevel="2">
      <c r="B288" s="158" t="s">
        <v>156</v>
      </c>
      <c r="C288" s="159"/>
      <c r="D288" s="159"/>
      <c r="E288" s="159"/>
      <c r="F288" s="159"/>
      <c r="G288" s="159"/>
      <c r="H288" s="159"/>
      <c r="I288" s="159"/>
      <c r="J288" s="159"/>
      <c r="K288" s="159"/>
      <c r="L288" s="159"/>
      <c r="M288" s="159"/>
      <c r="N288" s="159"/>
      <c r="O288" s="159"/>
      <c r="P288" s="159"/>
      <c r="Q288" s="159"/>
      <c r="R288" s="159"/>
      <c r="S288" s="159"/>
      <c r="T288" s="159"/>
      <c r="U288" s="159"/>
      <c r="V288" s="159"/>
      <c r="W288" s="159"/>
      <c r="X288" s="159"/>
      <c r="Y288" s="159"/>
      <c r="Z288" s="159"/>
    </row>
    <row r="289" spans="2:56" s="12" customFormat="1" hidden="1" outlineLevel="2">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2:56" s="15" customFormat="1" hidden="1" outlineLevel="2">
      <c r="C290" s="134"/>
      <c r="D290" s="135">
        <v>2018</v>
      </c>
      <c r="E290" s="135">
        <v>2019</v>
      </c>
      <c r="F290" s="135">
        <v>2020</v>
      </c>
      <c r="G290" s="135">
        <v>2021</v>
      </c>
      <c r="H290" s="135">
        <v>2022</v>
      </c>
      <c r="I290" s="135">
        <v>2023</v>
      </c>
      <c r="J290" s="135">
        <v>2024</v>
      </c>
      <c r="K290" s="135">
        <v>2025</v>
      </c>
      <c r="L290" s="135">
        <v>2026</v>
      </c>
      <c r="M290" s="135">
        <v>2027</v>
      </c>
      <c r="N290" s="135">
        <v>2028</v>
      </c>
      <c r="O290" s="135">
        <v>2029</v>
      </c>
      <c r="P290" s="135">
        <v>2030</v>
      </c>
      <c r="Q290" s="135">
        <v>2031</v>
      </c>
      <c r="R290" s="135">
        <v>2032</v>
      </c>
      <c r="S290" s="135">
        <v>2033</v>
      </c>
      <c r="T290" s="135">
        <v>2034</v>
      </c>
      <c r="U290" s="135">
        <v>2035</v>
      </c>
      <c r="V290" s="135">
        <v>2036</v>
      </c>
      <c r="W290" s="135">
        <v>2037</v>
      </c>
      <c r="X290" s="135">
        <v>2038</v>
      </c>
      <c r="Y290" s="135">
        <v>2039</v>
      </c>
      <c r="Z290" s="135">
        <v>2040</v>
      </c>
      <c r="AA290" s="33"/>
      <c r="AB290" s="33"/>
      <c r="AD290" s="33"/>
      <c r="AE290" s="33"/>
      <c r="AF290" s="33"/>
      <c r="AG290" s="33"/>
      <c r="AH290" s="33"/>
      <c r="AI290" s="33"/>
      <c r="AJ290" s="33"/>
      <c r="AK290" s="33"/>
      <c r="AL290" s="33"/>
      <c r="AM290" s="33"/>
      <c r="AN290" s="33"/>
    </row>
    <row r="291" spans="2:56" s="15" customFormat="1" hidden="1" outlineLevel="2">
      <c r="B291" s="134" t="s">
        <v>136</v>
      </c>
      <c r="C291" s="134"/>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33"/>
      <c r="AB291" s="33"/>
      <c r="AD291" s="33"/>
      <c r="AE291" s="33"/>
      <c r="AF291" s="33"/>
      <c r="AG291" s="33"/>
      <c r="AH291" s="33"/>
      <c r="AI291" s="33"/>
      <c r="AJ291" s="33"/>
      <c r="AK291" s="33"/>
      <c r="AL291" s="33"/>
      <c r="AM291" s="33"/>
      <c r="AN291" s="33"/>
    </row>
    <row r="292" spans="2:56" s="15" customFormat="1" hidden="1" outlineLevel="2">
      <c r="B292" s="3" t="s">
        <v>137</v>
      </c>
      <c r="C292" s="3"/>
      <c r="D292" s="136">
        <v>4095.8402000000006</v>
      </c>
      <c r="E292" s="136">
        <v>4220.8401999999996</v>
      </c>
      <c r="F292" s="136">
        <v>4345.8402000000006</v>
      </c>
      <c r="G292" s="136">
        <v>4470.8402000000006</v>
      </c>
      <c r="H292" s="136">
        <v>4595.8401999999996</v>
      </c>
      <c r="I292" s="136">
        <v>4720.8401999999996</v>
      </c>
      <c r="J292" s="136">
        <v>4845.8401999999996</v>
      </c>
      <c r="K292" s="136">
        <v>4970.8402000000006</v>
      </c>
      <c r="L292" s="136">
        <v>5095.8402000000006</v>
      </c>
      <c r="M292" s="136">
        <v>5220.8402000000006</v>
      </c>
      <c r="N292" s="136">
        <v>5345.8402000000006</v>
      </c>
      <c r="O292" s="136">
        <v>5470.8401999999996</v>
      </c>
      <c r="P292" s="136">
        <v>5595.8401999999996</v>
      </c>
      <c r="Q292" s="136">
        <v>5720.8401999999996</v>
      </c>
      <c r="R292" s="136">
        <v>5845.8401999999996</v>
      </c>
      <c r="S292" s="136">
        <v>5970.8401999999987</v>
      </c>
      <c r="T292" s="136">
        <v>6095.8401999999987</v>
      </c>
      <c r="U292" s="136">
        <v>6220.8401999999987</v>
      </c>
      <c r="V292" s="136">
        <v>6345.8401999999987</v>
      </c>
      <c r="W292" s="136">
        <v>6470.8401999999987</v>
      </c>
      <c r="X292" s="136">
        <v>6595.8401999999996</v>
      </c>
      <c r="Y292" s="136">
        <v>6720.8401999999996</v>
      </c>
      <c r="Z292" s="136">
        <v>6845.8401999999996</v>
      </c>
      <c r="AA292" s="33"/>
      <c r="AB292" s="34"/>
      <c r="AD292" s="34"/>
      <c r="AE292" s="34"/>
      <c r="AF292" s="34"/>
      <c r="AG292" s="34"/>
      <c r="AH292" s="34"/>
      <c r="AI292" s="34"/>
      <c r="AJ292" s="34"/>
      <c r="AK292" s="34"/>
      <c r="AL292" s="34"/>
      <c r="AM292" s="34"/>
      <c r="AN292" s="34"/>
    </row>
    <row r="293" spans="2:56" s="15" customFormat="1" hidden="1" outlineLevel="2">
      <c r="B293" s="3" t="s">
        <v>138</v>
      </c>
      <c r="C293" s="3"/>
      <c r="D293" s="136">
        <v>124.6</v>
      </c>
      <c r="E293" s="136">
        <v>124.6</v>
      </c>
      <c r="F293" s="136">
        <v>524.6</v>
      </c>
      <c r="G293" s="136">
        <v>569.6</v>
      </c>
      <c r="H293" s="136">
        <v>569.6</v>
      </c>
      <c r="I293" s="136">
        <v>569.6</v>
      </c>
      <c r="J293" s="136">
        <v>569.6</v>
      </c>
      <c r="K293" s="136">
        <v>569.6</v>
      </c>
      <c r="L293" s="136">
        <v>529.6</v>
      </c>
      <c r="M293" s="136">
        <v>529.6</v>
      </c>
      <c r="N293" s="136">
        <v>529.6</v>
      </c>
      <c r="O293" s="136">
        <v>481.8</v>
      </c>
      <c r="P293" s="136">
        <v>481.8</v>
      </c>
      <c r="Q293" s="136">
        <v>481.8</v>
      </c>
      <c r="R293" s="136">
        <v>481.8</v>
      </c>
      <c r="S293" s="136">
        <v>481.8</v>
      </c>
      <c r="T293" s="136">
        <v>481.8</v>
      </c>
      <c r="U293" s="136">
        <v>453.6</v>
      </c>
      <c r="V293" s="136">
        <v>453.6</v>
      </c>
      <c r="W293" s="136">
        <v>450</v>
      </c>
      <c r="X293" s="136">
        <v>450</v>
      </c>
      <c r="Y293" s="136">
        <v>450</v>
      </c>
      <c r="Z293" s="136">
        <v>450</v>
      </c>
      <c r="AA293" s="33"/>
      <c r="AB293" s="34"/>
      <c r="AD293" s="34"/>
      <c r="AE293" s="34"/>
      <c r="AF293" s="34"/>
      <c r="AG293" s="34"/>
      <c r="AH293" s="34"/>
      <c r="AI293" s="34"/>
      <c r="AJ293" s="34"/>
      <c r="AK293" s="34"/>
      <c r="AL293" s="34"/>
      <c r="AM293" s="34"/>
      <c r="AN293" s="34"/>
    </row>
    <row r="294" spans="2:56" s="15" customFormat="1" hidden="1" outlineLevel="2">
      <c r="B294" s="3" t="s">
        <v>139</v>
      </c>
      <c r="C294" s="3"/>
      <c r="D294" s="136">
        <v>1141.5</v>
      </c>
      <c r="E294" s="136">
        <v>1548.2</v>
      </c>
      <c r="F294" s="136">
        <v>1748.2</v>
      </c>
      <c r="G294" s="136">
        <v>1948.2</v>
      </c>
      <c r="H294" s="136">
        <v>2148.1999999999998</v>
      </c>
      <c r="I294" s="136">
        <v>2148.1999999999998</v>
      </c>
      <c r="J294" s="136">
        <v>2148.1999999999998</v>
      </c>
      <c r="K294" s="136">
        <v>2148.1999999999998</v>
      </c>
      <c r="L294" s="136">
        <v>2148.1999999999998</v>
      </c>
      <c r="M294" s="136">
        <v>2348.1999999999998</v>
      </c>
      <c r="N294" s="136">
        <v>2388.1999999999998</v>
      </c>
      <c r="O294" s="136">
        <v>2222.6000000000004</v>
      </c>
      <c r="P294" s="136">
        <v>2422.6000000000004</v>
      </c>
      <c r="Q294" s="136">
        <v>2622.6000000000004</v>
      </c>
      <c r="R294" s="136">
        <v>2622.6000000000004</v>
      </c>
      <c r="S294" s="136">
        <v>2822.6000000000004</v>
      </c>
      <c r="T294" s="136">
        <v>3022.6000000000004</v>
      </c>
      <c r="U294" s="136">
        <v>2813.3</v>
      </c>
      <c r="V294" s="136">
        <v>2806.3</v>
      </c>
      <c r="W294" s="136">
        <v>3006.3</v>
      </c>
      <c r="X294" s="136">
        <v>3006.3</v>
      </c>
      <c r="Y294" s="136">
        <v>2806.7</v>
      </c>
      <c r="Z294" s="136">
        <v>3006.7</v>
      </c>
      <c r="AA294" s="33"/>
      <c r="AB294" s="34"/>
      <c r="AD294"/>
      <c r="AE294"/>
      <c r="AF294"/>
      <c r="AG294"/>
      <c r="AH294"/>
      <c r="AI294"/>
      <c r="AJ294"/>
      <c r="AK294"/>
      <c r="AL294"/>
      <c r="AM294"/>
      <c r="AN294"/>
      <c r="AO294"/>
      <c r="AP294"/>
      <c r="AQ294"/>
      <c r="AR294"/>
      <c r="AS294"/>
      <c r="AT294"/>
      <c r="AU294"/>
      <c r="AV294"/>
      <c r="AW294"/>
      <c r="AX294"/>
      <c r="AY294"/>
      <c r="AZ294"/>
      <c r="BA294"/>
      <c r="BB294"/>
      <c r="BC294"/>
      <c r="BD294"/>
    </row>
    <row r="295" spans="2:56" s="15" customFormat="1" hidden="1" outlineLevel="2">
      <c r="B295" s="134" t="s">
        <v>140</v>
      </c>
      <c r="C295" s="134"/>
      <c r="D295" s="137">
        <v>5361.9402000000009</v>
      </c>
      <c r="E295" s="137">
        <v>5893.6401999999998</v>
      </c>
      <c r="F295" s="137">
        <v>6618.6402000000007</v>
      </c>
      <c r="G295" s="137">
        <v>6988.6402000000007</v>
      </c>
      <c r="H295" s="137">
        <v>7313.6401999999998</v>
      </c>
      <c r="I295" s="137">
        <v>7438.6401999999998</v>
      </c>
      <c r="J295" s="137">
        <v>7563.6401999999998</v>
      </c>
      <c r="K295" s="137">
        <v>7688.6402000000007</v>
      </c>
      <c r="L295" s="137">
        <v>7773.6402000000007</v>
      </c>
      <c r="M295" s="137">
        <v>8098.6402000000007</v>
      </c>
      <c r="N295" s="137">
        <v>8263.6402000000016</v>
      </c>
      <c r="O295" s="137">
        <v>8175.2402000000002</v>
      </c>
      <c r="P295" s="137">
        <v>8500.2402000000002</v>
      </c>
      <c r="Q295" s="137">
        <v>8825.2402000000002</v>
      </c>
      <c r="R295" s="137">
        <v>8950.2402000000002</v>
      </c>
      <c r="S295" s="137">
        <v>9275.2402000000002</v>
      </c>
      <c r="T295" s="137">
        <v>9600.2402000000002</v>
      </c>
      <c r="U295" s="137">
        <v>9487.7402000000002</v>
      </c>
      <c r="V295" s="137">
        <v>9605.7402000000002</v>
      </c>
      <c r="W295" s="137">
        <v>9927.140199999998</v>
      </c>
      <c r="X295" s="137">
        <v>10052.1402</v>
      </c>
      <c r="Y295" s="137">
        <v>9977.5401999999995</v>
      </c>
      <c r="Z295" s="137">
        <v>10302.540199999999</v>
      </c>
      <c r="AA295" s="33"/>
      <c r="AB295" s="34"/>
      <c r="AD295"/>
      <c r="AE295"/>
      <c r="AF295"/>
      <c r="AG295"/>
      <c r="AH295"/>
      <c r="AI295"/>
      <c r="AJ295"/>
      <c r="AK295"/>
      <c r="AL295"/>
      <c r="AM295"/>
      <c r="AN295"/>
      <c r="AO295"/>
      <c r="AP295"/>
      <c r="AQ295"/>
      <c r="AR295"/>
      <c r="AS295"/>
      <c r="AT295"/>
      <c r="AU295"/>
      <c r="AV295"/>
      <c r="AW295"/>
      <c r="AX295"/>
      <c r="AY295"/>
      <c r="AZ295"/>
      <c r="BA295"/>
      <c r="BB295"/>
      <c r="BC295"/>
      <c r="BD295"/>
    </row>
    <row r="296" spans="2:56" s="15" customFormat="1" hidden="1" outlineLevel="2">
      <c r="B296" s="3"/>
      <c r="C296" s="3"/>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33"/>
      <c r="AB296" s="34"/>
      <c r="AD296"/>
      <c r="AE296"/>
      <c r="AF296"/>
      <c r="AG296"/>
      <c r="AH296"/>
      <c r="AI296"/>
      <c r="AJ296"/>
      <c r="AK296"/>
      <c r="AL296"/>
      <c r="AM296"/>
      <c r="AN296"/>
      <c r="AO296"/>
      <c r="AP296"/>
      <c r="AQ296"/>
      <c r="AR296"/>
      <c r="AS296"/>
      <c r="AT296"/>
      <c r="AU296"/>
      <c r="AV296"/>
      <c r="AW296"/>
      <c r="AX296"/>
      <c r="AY296"/>
      <c r="AZ296"/>
      <c r="BA296"/>
      <c r="BB296"/>
      <c r="BC296"/>
      <c r="BD296"/>
    </row>
    <row r="297" spans="2:56" s="15" customFormat="1" hidden="1" outlineLevel="2">
      <c r="B297" s="134" t="s">
        <v>141</v>
      </c>
      <c r="C297" s="134"/>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33"/>
      <c r="AB297" s="34"/>
      <c r="AD297"/>
      <c r="AE297"/>
      <c r="AF297"/>
      <c r="AG297"/>
      <c r="AH297"/>
      <c r="AI297"/>
      <c r="AJ297"/>
      <c r="AK297"/>
      <c r="AL297"/>
      <c r="AM297"/>
      <c r="AN297"/>
      <c r="AO297"/>
      <c r="AP297"/>
      <c r="AQ297"/>
      <c r="AR297"/>
      <c r="AS297"/>
      <c r="AT297"/>
      <c r="AU297"/>
      <c r="AV297"/>
      <c r="AW297"/>
      <c r="AX297"/>
      <c r="AY297"/>
      <c r="AZ297"/>
      <c r="BA297"/>
      <c r="BB297"/>
      <c r="BC297"/>
      <c r="BD297"/>
    </row>
    <row r="298" spans="2:56" s="15" customFormat="1" hidden="1" outlineLevel="2">
      <c r="B298" s="3" t="s">
        <v>142</v>
      </c>
      <c r="C298" s="3"/>
      <c r="D298" s="136">
        <v>2405.6709186717453</v>
      </c>
      <c r="E298" s="136">
        <v>2445.5141189661722</v>
      </c>
      <c r="F298" s="136">
        <v>2483.0652883493813</v>
      </c>
      <c r="G298" s="136">
        <v>2530.2476131784761</v>
      </c>
      <c r="H298" s="136">
        <v>2574.8633602559612</v>
      </c>
      <c r="I298" s="136">
        <v>2637.5908908273213</v>
      </c>
      <c r="J298" s="136">
        <v>2697.0822679153616</v>
      </c>
      <c r="K298" s="136">
        <v>2753.5816268186263</v>
      </c>
      <c r="L298" s="136">
        <v>2807.3091484641582</v>
      </c>
      <c r="M298" s="136">
        <v>2868.4927013260808</v>
      </c>
      <c r="N298" s="136">
        <v>2926.8149849313045</v>
      </c>
      <c r="O298" s="136">
        <v>2982.4721256392272</v>
      </c>
      <c r="P298" s="136">
        <v>3035.6427255097274</v>
      </c>
      <c r="Q298" s="136">
        <v>3086.4897768274081</v>
      </c>
      <c r="R298" s="136">
        <v>3135.1623309993365</v>
      </c>
      <c r="S298" s="136">
        <v>3181.7969578217826</v>
      </c>
      <c r="T298" s="136">
        <v>3193.3543824415437</v>
      </c>
      <c r="U298" s="136">
        <v>3204.4473430882645</v>
      </c>
      <c r="V298" s="136">
        <v>3215.1032867168642</v>
      </c>
      <c r="W298" s="136">
        <v>3225.3475394637835</v>
      </c>
      <c r="X298" s="136">
        <v>3235.2035076087295</v>
      </c>
      <c r="Y298" s="136">
        <v>3244.692856110461</v>
      </c>
      <c r="Z298" s="136">
        <v>3249.2957882656979</v>
      </c>
      <c r="AA298" s="33"/>
      <c r="AB298" s="34"/>
      <c r="AD298"/>
      <c r="AE298"/>
      <c r="AF298"/>
      <c r="AG298"/>
      <c r="AH298"/>
      <c r="AI298"/>
      <c r="AJ298"/>
      <c r="AK298"/>
      <c r="AL298"/>
      <c r="AM298"/>
      <c r="AN298"/>
      <c r="AO298"/>
      <c r="AP298"/>
      <c r="AQ298"/>
      <c r="AR298"/>
      <c r="AS298"/>
      <c r="AT298"/>
      <c r="AU298"/>
      <c r="AV298"/>
      <c r="AW298"/>
      <c r="AX298"/>
      <c r="AY298"/>
      <c r="AZ298"/>
      <c r="BA298"/>
      <c r="BB298"/>
      <c r="BC298"/>
      <c r="BD298"/>
    </row>
    <row r="299" spans="2:56" s="15" customFormat="1" hidden="1" outlineLevel="2">
      <c r="B299" s="3" t="s">
        <v>143</v>
      </c>
      <c r="C299" s="3"/>
      <c r="D299" s="136">
        <v>3067.0947030497596</v>
      </c>
      <c r="E299" s="136">
        <v>3067.0947030497596</v>
      </c>
      <c r="F299" s="136">
        <v>3963.8009912314137</v>
      </c>
      <c r="G299" s="136">
        <v>3988.1671348314603</v>
      </c>
      <c r="H299" s="136">
        <v>3988.1671348314603</v>
      </c>
      <c r="I299" s="136">
        <v>3988.1671348314603</v>
      </c>
      <c r="J299" s="136">
        <v>3988.1671348314603</v>
      </c>
      <c r="K299" s="136">
        <v>3988.1671348314603</v>
      </c>
      <c r="L299" s="136">
        <v>4115.6722054380652</v>
      </c>
      <c r="M299" s="136">
        <v>4115.6722054380652</v>
      </c>
      <c r="N299" s="136">
        <v>4115.6722054380652</v>
      </c>
      <c r="O299" s="136">
        <v>4165.3798256537984</v>
      </c>
      <c r="P299" s="136">
        <v>4165.3798256537984</v>
      </c>
      <c r="Q299" s="136">
        <v>4165.3798256537984</v>
      </c>
      <c r="R299" s="136">
        <v>4165.3798256537984</v>
      </c>
      <c r="S299" s="136">
        <v>4165.3798256537984</v>
      </c>
      <c r="T299" s="136">
        <v>4165.3798256537984</v>
      </c>
      <c r="U299" s="136">
        <v>4223.0158730158728</v>
      </c>
      <c r="V299" s="136">
        <v>4223.0158730158728</v>
      </c>
      <c r="W299" s="136">
        <v>4230</v>
      </c>
      <c r="X299" s="136">
        <v>4230</v>
      </c>
      <c r="Y299" s="136">
        <v>4230</v>
      </c>
      <c r="Z299" s="136">
        <v>4230</v>
      </c>
      <c r="AA299" s="33"/>
      <c r="AB299" s="34"/>
      <c r="AD299"/>
      <c r="AE299"/>
      <c r="AF299"/>
      <c r="AG299"/>
      <c r="AH299"/>
      <c r="AI299"/>
      <c r="AJ299"/>
      <c r="AK299"/>
      <c r="AL299"/>
      <c r="AM299"/>
      <c r="AN299"/>
      <c r="AO299"/>
      <c r="AP299"/>
      <c r="AQ299"/>
      <c r="AR299"/>
      <c r="AS299"/>
      <c r="AT299"/>
      <c r="AU299"/>
      <c r="AV299"/>
      <c r="AW299"/>
      <c r="AX299"/>
      <c r="AY299"/>
      <c r="AZ299"/>
      <c r="BA299"/>
      <c r="BB299"/>
      <c r="BC299"/>
      <c r="BD299"/>
    </row>
    <row r="300" spans="2:56" s="15" customFormat="1" hidden="1" outlineLevel="2">
      <c r="B300" s="3" t="s">
        <v>144</v>
      </c>
      <c r="C300" s="3"/>
      <c r="D300" s="136">
        <v>4132.9478756022772</v>
      </c>
      <c r="E300" s="136">
        <v>4229.3695904921842</v>
      </c>
      <c r="F300" s="136">
        <v>4231.7297792014642</v>
      </c>
      <c r="G300" s="136">
        <v>4233.6053793245037</v>
      </c>
      <c r="H300" s="136">
        <v>4235.1317381994231</v>
      </c>
      <c r="I300" s="136">
        <v>4235.1317381994231</v>
      </c>
      <c r="J300" s="136">
        <v>4235.1317381994231</v>
      </c>
      <c r="K300" s="136">
        <v>4235.1317381994231</v>
      </c>
      <c r="L300" s="136">
        <v>4235.1317381994231</v>
      </c>
      <c r="M300" s="136">
        <v>4266.2081594412739</v>
      </c>
      <c r="N300" s="136">
        <v>4311.9964827066415</v>
      </c>
      <c r="O300" s="136">
        <v>4376.221542337802</v>
      </c>
      <c r="P300" s="136">
        <v>4394.6957813918925</v>
      </c>
      <c r="Q300" s="136">
        <v>4410.3523221230835</v>
      </c>
      <c r="R300" s="136">
        <v>4410.3523221230835</v>
      </c>
      <c r="S300" s="136">
        <v>4430.8757882803084</v>
      </c>
      <c r="T300" s="136">
        <v>4448.6832528286905</v>
      </c>
      <c r="U300" s="136">
        <v>4452.3051220986035</v>
      </c>
      <c r="V300" s="136">
        <v>4482.1900723372401</v>
      </c>
      <c r="W300" s="136">
        <v>4470.0695206732526</v>
      </c>
      <c r="X300" s="136">
        <v>4470.0695206732526</v>
      </c>
      <c r="Y300" s="136">
        <v>4489.3112908397761</v>
      </c>
      <c r="Z300" s="136">
        <v>4503.3259054777664</v>
      </c>
      <c r="AA300" s="33"/>
      <c r="AB300" s="34"/>
      <c r="AD300"/>
      <c r="AE300"/>
      <c r="AF300"/>
      <c r="AG300"/>
      <c r="AH300"/>
      <c r="AI300"/>
      <c r="AJ300"/>
      <c r="AK300"/>
      <c r="AL300"/>
      <c r="AM300"/>
      <c r="AN300"/>
      <c r="AO300"/>
      <c r="AP300"/>
      <c r="AQ300"/>
      <c r="AR300"/>
      <c r="AS300"/>
      <c r="AT300"/>
      <c r="AU300"/>
      <c r="AV300"/>
      <c r="AW300"/>
      <c r="AX300"/>
      <c r="AY300"/>
      <c r="AZ300"/>
      <c r="BA300"/>
      <c r="BB300"/>
      <c r="BC300"/>
      <c r="BD300"/>
    </row>
    <row r="301" spans="2:56" s="15" customFormat="1" hidden="1" outlineLevel="2">
      <c r="B301" s="134" t="s">
        <v>145</v>
      </c>
      <c r="C301" s="134"/>
      <c r="D301" s="137">
        <v>2788.7598702922246</v>
      </c>
      <c r="E301" s="137">
        <v>2927.2561129537562</v>
      </c>
      <c r="F301" s="137">
        <v>3062.3095283731141</v>
      </c>
      <c r="G301" s="137">
        <v>3123.9128242647803</v>
      </c>
      <c r="H301" s="137">
        <v>3172.5966695177908</v>
      </c>
      <c r="I301" s="137">
        <v>3202.3615160969107</v>
      </c>
      <c r="J301" s="137">
        <v>3231.1425491354585</v>
      </c>
      <c r="K301" s="137">
        <v>3258.9877524209583</v>
      </c>
      <c r="L301" s="137">
        <v>3291.0152971282905</v>
      </c>
      <c r="M301" s="137">
        <v>3355.317848111069</v>
      </c>
      <c r="N301" s="137">
        <v>3403.3252324330574</v>
      </c>
      <c r="O301" s="137">
        <v>3431.1038836909688</v>
      </c>
      <c r="P301" s="137">
        <v>3487.0122371653565</v>
      </c>
      <c r="Q301" s="137">
        <v>3538.80280699479</v>
      </c>
      <c r="R301" s="137">
        <v>3564.2761842393493</v>
      </c>
      <c r="S301" s="137">
        <v>3613.0030555974172</v>
      </c>
      <c r="T301" s="137">
        <v>3637.3723250521725</v>
      </c>
      <c r="U301" s="137">
        <v>3623.1583207418207</v>
      </c>
      <c r="V301" s="137">
        <v>3632.8758593741682</v>
      </c>
      <c r="W301" s="137">
        <v>3647.8359112258067</v>
      </c>
      <c r="X301" s="137">
        <v>3649.0493189367435</v>
      </c>
      <c r="Y301" s="137">
        <v>3639.2448896372271</v>
      </c>
      <c r="Z301" s="137">
        <v>3658.1084856140628</v>
      </c>
      <c r="AA301" s="33"/>
      <c r="AB301" s="34"/>
      <c r="AD301"/>
      <c r="AE301"/>
      <c r="AF301"/>
      <c r="AG301"/>
      <c r="AH301"/>
      <c r="AI301"/>
      <c r="AJ301"/>
      <c r="AK301"/>
      <c r="AL301"/>
      <c r="AM301"/>
      <c r="AN301"/>
      <c r="AO301"/>
      <c r="AP301"/>
      <c r="AQ301"/>
      <c r="AR301"/>
      <c r="AS301"/>
      <c r="AT301"/>
      <c r="AU301"/>
      <c r="AV301"/>
      <c r="AW301"/>
      <c r="AX301"/>
      <c r="AY301"/>
      <c r="AZ301"/>
      <c r="BA301"/>
      <c r="BB301"/>
      <c r="BC301"/>
      <c r="BD301"/>
    </row>
    <row r="302" spans="2:56" s="15" customFormat="1" hidden="1" outlineLevel="2">
      <c r="B302" s="3"/>
      <c r="C302" s="3"/>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33"/>
      <c r="AB302" s="34"/>
      <c r="AD302"/>
      <c r="AE302"/>
      <c r="AF302"/>
      <c r="AG302"/>
      <c r="AH302"/>
      <c r="AI302"/>
      <c r="AJ302"/>
      <c r="AK302"/>
      <c r="AL302"/>
      <c r="AM302"/>
      <c r="AN302"/>
      <c r="AO302"/>
      <c r="AP302"/>
      <c r="AQ302"/>
      <c r="AR302"/>
      <c r="AS302"/>
      <c r="AT302"/>
      <c r="AU302"/>
      <c r="AV302"/>
      <c r="AW302"/>
      <c r="AX302"/>
      <c r="AY302"/>
      <c r="AZ302"/>
      <c r="BA302"/>
      <c r="BB302"/>
      <c r="BC302"/>
      <c r="BD302"/>
    </row>
    <row r="303" spans="2:56" s="15" customFormat="1" hidden="1" outlineLevel="2">
      <c r="B303" s="134" t="s">
        <v>146</v>
      </c>
      <c r="C303" s="134"/>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33"/>
      <c r="AB303" s="34"/>
      <c r="AD303"/>
      <c r="AE303"/>
      <c r="AF303"/>
      <c r="AG303"/>
      <c r="AH303"/>
      <c r="AI303"/>
      <c r="AJ303"/>
      <c r="AK303"/>
      <c r="AL303"/>
      <c r="AM303"/>
      <c r="AN303"/>
      <c r="AO303"/>
      <c r="AP303"/>
      <c r="AQ303"/>
      <c r="AR303"/>
      <c r="AS303"/>
      <c r="AT303"/>
      <c r="AU303"/>
      <c r="AV303"/>
      <c r="AW303"/>
      <c r="AX303"/>
      <c r="AY303"/>
      <c r="AZ303"/>
      <c r="BA303"/>
      <c r="BB303"/>
      <c r="BC303"/>
      <c r="BD303"/>
    </row>
    <row r="304" spans="2:56" s="15" customFormat="1" hidden="1" outlineLevel="2">
      <c r="B304" s="3" t="s">
        <v>147</v>
      </c>
      <c r="C304" s="3"/>
      <c r="D304" s="136">
        <v>9853.2436566666674</v>
      </c>
      <c r="E304" s="136">
        <v>10322.124303000001</v>
      </c>
      <c r="F304" s="136">
        <v>10791.004949333334</v>
      </c>
      <c r="G304" s="136">
        <v>11312.332744952382</v>
      </c>
      <c r="H304" s="136">
        <v>11833.660540571427</v>
      </c>
      <c r="I304" s="136">
        <v>12451.645108571429</v>
      </c>
      <c r="J304" s="136">
        <v>13069.629676571429</v>
      </c>
      <c r="K304" s="136">
        <v>13687.614244571429</v>
      </c>
      <c r="L304" s="136">
        <v>14305.598812571428</v>
      </c>
      <c r="M304" s="136">
        <v>14975.942008489796</v>
      </c>
      <c r="N304" s="136">
        <v>15646.285204408163</v>
      </c>
      <c r="O304" s="136">
        <v>16316.628400326532</v>
      </c>
      <c r="P304" s="136">
        <v>16986.971596244897</v>
      </c>
      <c r="Q304" s="136">
        <v>17657.314792163263</v>
      </c>
      <c r="R304" s="136">
        <v>18327.657988081628</v>
      </c>
      <c r="S304" s="136">
        <v>18998.001184000001</v>
      </c>
      <c r="T304" s="136">
        <v>19466.178017333332</v>
      </c>
      <c r="U304" s="136">
        <v>19934.354850666663</v>
      </c>
      <c r="V304" s="136">
        <v>20402.531683999998</v>
      </c>
      <c r="W304" s="136">
        <v>20870.708517333333</v>
      </c>
      <c r="X304" s="136">
        <v>21338.885350666664</v>
      </c>
      <c r="Y304" s="136">
        <v>21807.062183999999</v>
      </c>
      <c r="Z304" s="136">
        <v>22244.159728999999</v>
      </c>
      <c r="AA304" s="43"/>
      <c r="AB304" s="44"/>
      <c r="AD304"/>
      <c r="AE304"/>
      <c r="AF304"/>
      <c r="AG304"/>
      <c r="AH304"/>
      <c r="AI304"/>
      <c r="AJ304"/>
      <c r="AK304"/>
      <c r="AL304"/>
      <c r="AM304"/>
      <c r="AN304"/>
      <c r="AO304"/>
      <c r="AP304"/>
      <c r="AQ304"/>
      <c r="AR304"/>
      <c r="AS304"/>
      <c r="AT304"/>
      <c r="AU304"/>
      <c r="AV304"/>
      <c r="AW304"/>
      <c r="AX304"/>
      <c r="AY304"/>
      <c r="AZ304"/>
      <c r="BA304"/>
      <c r="BB304"/>
      <c r="BC304"/>
      <c r="BD304"/>
    </row>
    <row r="305" spans="2:56" s="15" customFormat="1" hidden="1" outlineLevel="2">
      <c r="B305" s="3" t="s">
        <v>148</v>
      </c>
      <c r="C305" s="3"/>
      <c r="D305" s="136">
        <v>382.16</v>
      </c>
      <c r="E305" s="136">
        <v>382.16</v>
      </c>
      <c r="F305" s="136">
        <v>2079.41</v>
      </c>
      <c r="G305" s="136">
        <v>2271.66</v>
      </c>
      <c r="H305" s="136">
        <v>2271.66</v>
      </c>
      <c r="I305" s="136">
        <v>2271.66</v>
      </c>
      <c r="J305" s="136">
        <v>2271.66</v>
      </c>
      <c r="K305" s="136">
        <v>2271.66</v>
      </c>
      <c r="L305" s="136">
        <v>2179.66</v>
      </c>
      <c r="M305" s="136">
        <v>2179.66</v>
      </c>
      <c r="N305" s="136">
        <v>2179.66</v>
      </c>
      <c r="O305" s="136">
        <v>2006.88</v>
      </c>
      <c r="P305" s="136">
        <v>2006.88</v>
      </c>
      <c r="Q305" s="136">
        <v>2006.88</v>
      </c>
      <c r="R305" s="136">
        <v>2006.88</v>
      </c>
      <c r="S305" s="136">
        <v>2006.88</v>
      </c>
      <c r="T305" s="136">
        <v>2006.88</v>
      </c>
      <c r="U305" s="136">
        <v>1915.56</v>
      </c>
      <c r="V305" s="136">
        <v>1915.56</v>
      </c>
      <c r="W305" s="136">
        <v>1903.5</v>
      </c>
      <c r="X305" s="136">
        <v>1903.5</v>
      </c>
      <c r="Y305" s="136">
        <v>1903.5</v>
      </c>
      <c r="Z305" s="136">
        <v>1903.5</v>
      </c>
      <c r="AA305" s="43"/>
      <c r="AB305" s="44"/>
      <c r="AD305"/>
      <c r="AE305"/>
      <c r="AF305"/>
      <c r="AG305"/>
      <c r="AH305"/>
      <c r="AI305"/>
      <c r="AJ305"/>
      <c r="AK305"/>
      <c r="AL305"/>
      <c r="AM305"/>
      <c r="AN305"/>
      <c r="AO305"/>
      <c r="AP305"/>
      <c r="AQ305"/>
      <c r="AR305"/>
      <c r="AS305"/>
      <c r="AT305"/>
      <c r="AU305"/>
      <c r="AV305"/>
      <c r="AW305"/>
      <c r="AX305"/>
      <c r="AY305"/>
      <c r="AZ305"/>
      <c r="BA305"/>
      <c r="BB305"/>
      <c r="BC305"/>
      <c r="BD305"/>
    </row>
    <row r="306" spans="2:56" s="15" customFormat="1" hidden="1" outlineLevel="2">
      <c r="B306" s="3" t="s">
        <v>149</v>
      </c>
      <c r="C306" s="3"/>
      <c r="D306" s="136">
        <v>4717.76</v>
      </c>
      <c r="E306" s="136">
        <v>6547.91</v>
      </c>
      <c r="F306" s="136">
        <v>7397.91</v>
      </c>
      <c r="G306" s="136">
        <v>8247.91</v>
      </c>
      <c r="H306" s="136">
        <v>9097.91</v>
      </c>
      <c r="I306" s="136">
        <v>9097.91</v>
      </c>
      <c r="J306" s="136">
        <v>9097.91</v>
      </c>
      <c r="K306" s="136">
        <v>9097.91</v>
      </c>
      <c r="L306" s="136">
        <v>9097.91</v>
      </c>
      <c r="M306" s="136">
        <v>10017.91</v>
      </c>
      <c r="N306" s="136">
        <v>10297.91</v>
      </c>
      <c r="O306" s="136">
        <v>9726.59</v>
      </c>
      <c r="P306" s="136">
        <v>10646.59</v>
      </c>
      <c r="Q306" s="136">
        <v>11566.59</v>
      </c>
      <c r="R306" s="136">
        <v>11566.59</v>
      </c>
      <c r="S306" s="136">
        <v>12506.59</v>
      </c>
      <c r="T306" s="136">
        <v>13446.59</v>
      </c>
      <c r="U306" s="136">
        <v>12525.67</v>
      </c>
      <c r="V306" s="136">
        <v>12578.369999999999</v>
      </c>
      <c r="W306" s="136">
        <v>13438.369999999999</v>
      </c>
      <c r="X306" s="136">
        <v>13438.369999999999</v>
      </c>
      <c r="Y306" s="136">
        <v>12600.15</v>
      </c>
      <c r="Z306" s="136">
        <v>13540.15</v>
      </c>
      <c r="AA306" s="43"/>
      <c r="AB306" s="44"/>
      <c r="AD306"/>
      <c r="AE306"/>
      <c r="AF306"/>
      <c r="AG306"/>
      <c r="AH306"/>
      <c r="AI306"/>
      <c r="AJ306"/>
      <c r="AK306"/>
      <c r="AL306"/>
      <c r="AM306"/>
      <c r="AN306"/>
      <c r="AO306"/>
      <c r="AP306"/>
      <c r="AQ306"/>
      <c r="AR306"/>
      <c r="AS306"/>
      <c r="AT306"/>
      <c r="AU306"/>
      <c r="AV306"/>
      <c r="AW306"/>
      <c r="AX306"/>
      <c r="AY306"/>
      <c r="AZ306"/>
      <c r="BA306"/>
      <c r="BB306"/>
      <c r="BC306"/>
      <c r="BD306"/>
    </row>
    <row r="307" spans="2:56" s="15" customFormat="1" hidden="1" outlineLevel="2">
      <c r="B307" s="134" t="s">
        <v>150</v>
      </c>
      <c r="C307" s="134"/>
      <c r="D307" s="137">
        <v>14953.163656666668</v>
      </c>
      <c r="E307" s="137">
        <v>17252.194303</v>
      </c>
      <c r="F307" s="137">
        <v>20268.324949333335</v>
      </c>
      <c r="G307" s="137">
        <v>21831.902744952382</v>
      </c>
      <c r="H307" s="137">
        <v>23203.230540571429</v>
      </c>
      <c r="I307" s="137">
        <v>23821.215108571429</v>
      </c>
      <c r="J307" s="137">
        <v>24439.199676571428</v>
      </c>
      <c r="K307" s="137">
        <v>25057.184244571428</v>
      </c>
      <c r="L307" s="137">
        <v>25583.168812571428</v>
      </c>
      <c r="M307" s="137">
        <v>27173.512008489797</v>
      </c>
      <c r="N307" s="137">
        <v>28123.855204408163</v>
      </c>
      <c r="O307" s="137">
        <v>28050.098400326533</v>
      </c>
      <c r="P307" s="137">
        <v>29640.441596244898</v>
      </c>
      <c r="Q307" s="137">
        <v>31230.784792163264</v>
      </c>
      <c r="R307" s="137">
        <v>31901.127988081629</v>
      </c>
      <c r="S307" s="137">
        <v>33511.471184000002</v>
      </c>
      <c r="T307" s="137">
        <v>34919.648017333333</v>
      </c>
      <c r="U307" s="137">
        <v>34375.584850666666</v>
      </c>
      <c r="V307" s="137">
        <v>34896.461683999994</v>
      </c>
      <c r="W307" s="137">
        <v>36212.578517333328</v>
      </c>
      <c r="X307" s="137">
        <v>36680.755350666659</v>
      </c>
      <c r="Y307" s="137">
        <v>36310.712183999996</v>
      </c>
      <c r="Z307" s="137">
        <v>37687.809729000001</v>
      </c>
      <c r="AA307" s="33"/>
      <c r="AB307" s="34"/>
      <c r="AD307"/>
      <c r="AE307"/>
      <c r="AF307"/>
      <c r="AG307"/>
      <c r="AH307"/>
      <c r="AI307"/>
      <c r="AJ307"/>
      <c r="AK307"/>
      <c r="AL307"/>
      <c r="AM307"/>
      <c r="AN307"/>
      <c r="AO307"/>
      <c r="AP307"/>
      <c r="AQ307"/>
      <c r="AR307"/>
      <c r="AS307"/>
      <c r="AT307"/>
      <c r="AU307"/>
      <c r="AV307"/>
      <c r="AW307"/>
      <c r="AX307"/>
      <c r="AY307"/>
      <c r="AZ307"/>
      <c r="BA307"/>
      <c r="BB307"/>
      <c r="BC307"/>
      <c r="BD307"/>
    </row>
    <row r="308" spans="2:56" s="15" customFormat="1" hidden="1" outlineLevel="2">
      <c r="B308" s="3"/>
      <c r="C308" s="3"/>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33"/>
      <c r="AB308" s="34"/>
      <c r="AD308"/>
      <c r="AE308"/>
      <c r="AF308"/>
      <c r="AG308"/>
      <c r="AH308"/>
      <c r="AI308"/>
      <c r="AJ308"/>
      <c r="AK308"/>
      <c r="AL308"/>
      <c r="AM308"/>
      <c r="AN308"/>
      <c r="AO308"/>
      <c r="AP308"/>
      <c r="AQ308"/>
      <c r="AR308"/>
      <c r="AS308"/>
      <c r="AT308"/>
      <c r="AU308"/>
      <c r="AV308"/>
      <c r="AW308"/>
      <c r="AX308"/>
      <c r="AY308"/>
      <c r="AZ308"/>
      <c r="BA308"/>
      <c r="BB308"/>
      <c r="BC308"/>
      <c r="BD308"/>
    </row>
    <row r="309" spans="2:56" s="15" customFormat="1" hidden="1" outlineLevel="2">
      <c r="B309" s="134" t="s">
        <v>151</v>
      </c>
      <c r="C309" s="134"/>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33"/>
      <c r="AB309" s="34"/>
      <c r="AD309"/>
      <c r="AE309"/>
      <c r="AF309"/>
      <c r="AG309"/>
      <c r="AH309"/>
      <c r="AI309"/>
      <c r="AJ309"/>
      <c r="AK309"/>
      <c r="AL309"/>
      <c r="AM309"/>
      <c r="AN309"/>
      <c r="AO309"/>
      <c r="AP309"/>
      <c r="AQ309"/>
      <c r="AR309"/>
      <c r="AS309"/>
      <c r="AT309"/>
      <c r="AU309"/>
      <c r="AV309"/>
      <c r="AW309"/>
      <c r="AX309"/>
      <c r="AY309"/>
      <c r="AZ309"/>
      <c r="BA309"/>
      <c r="BB309"/>
      <c r="BC309"/>
      <c r="BD309"/>
    </row>
    <row r="310" spans="2:56" s="15" customFormat="1" hidden="1" outlineLevel="2">
      <c r="B310" s="3" t="s">
        <v>152</v>
      </c>
      <c r="C310" s="3"/>
      <c r="D310" s="136">
        <v>33284.652138229911</v>
      </c>
      <c r="E310" s="136">
        <v>33533.834777179698</v>
      </c>
      <c r="F310" s="136">
        <v>33540.580429424073</v>
      </c>
      <c r="G310" s="136">
        <v>33479.332759171266</v>
      </c>
      <c r="H310" s="136">
        <v>33541.328797926821</v>
      </c>
      <c r="I310" s="136">
        <v>33561.172726487799</v>
      </c>
      <c r="J310" s="136">
        <v>33600.152169432156</v>
      </c>
      <c r="K310" s="136">
        <v>33628.634029891007</v>
      </c>
      <c r="L310" s="136">
        <v>33622.543663274264</v>
      </c>
      <c r="M310" s="136">
        <v>33638.14210988889</v>
      </c>
      <c r="N310" s="136">
        <v>33616.070542815003</v>
      </c>
      <c r="O310" s="136">
        <v>33601.754288221673</v>
      </c>
      <c r="P310" s="136">
        <v>33658.378379379006</v>
      </c>
      <c r="Q310" s="136">
        <v>33636.626886257174</v>
      </c>
      <c r="R310" s="136">
        <v>33625.547055156356</v>
      </c>
      <c r="S310" s="136">
        <v>33568.471985025011</v>
      </c>
      <c r="T310" s="136">
        <v>33502.054404130518</v>
      </c>
      <c r="U310" s="136">
        <v>33534.059193041903</v>
      </c>
      <c r="V310" s="136">
        <v>33491.313708789159</v>
      </c>
      <c r="W310" s="136">
        <v>33481.160487550384</v>
      </c>
      <c r="X310" s="136">
        <v>33462.746236101964</v>
      </c>
      <c r="Y310" s="136">
        <v>33447.634171412537</v>
      </c>
      <c r="Z310" s="136">
        <v>33524.538858351872</v>
      </c>
      <c r="AA310" s="43"/>
      <c r="AB310" s="21"/>
      <c r="AD310"/>
      <c r="AE310"/>
      <c r="AF310"/>
      <c r="AG310"/>
      <c r="AH310"/>
      <c r="AI310"/>
      <c r="AJ310"/>
      <c r="AK310"/>
      <c r="AL310"/>
      <c r="AM310"/>
      <c r="AN310"/>
      <c r="AO310"/>
      <c r="AP310"/>
      <c r="AQ310"/>
      <c r="AR310"/>
      <c r="AS310"/>
      <c r="AT310"/>
      <c r="AU310"/>
      <c r="AV310"/>
      <c r="AW310"/>
      <c r="AX310"/>
      <c r="AY310"/>
      <c r="AZ310"/>
      <c r="BA310"/>
      <c r="BB310"/>
      <c r="BC310"/>
      <c r="BD310"/>
    </row>
    <row r="311" spans="2:56" s="15" customFormat="1" hidden="1" outlineLevel="2">
      <c r="B311" s="134" t="s">
        <v>153</v>
      </c>
      <c r="C311" s="134"/>
      <c r="D311" s="143">
        <v>0.44925101198494549</v>
      </c>
      <c r="E311" s="143">
        <v>0.51447126216356232</v>
      </c>
      <c r="F311" s="143">
        <v>0.60429261181039629</v>
      </c>
      <c r="G311" s="143">
        <v>0.65210089167538121</v>
      </c>
      <c r="H311" s="143">
        <v>0.69178030126241197</v>
      </c>
      <c r="I311" s="143">
        <v>0.70978494412892756</v>
      </c>
      <c r="J311" s="143">
        <v>0.7273538391532961</v>
      </c>
      <c r="K311" s="143">
        <v>0.74511454203876393</v>
      </c>
      <c r="L311" s="143">
        <v>0.76089331814938788</v>
      </c>
      <c r="M311" s="143">
        <v>0.80781845560077381</v>
      </c>
      <c r="N311" s="143">
        <v>0.83661935349012018</v>
      </c>
      <c r="O311" s="143">
        <v>0.83478077244790916</v>
      </c>
      <c r="P311" s="143">
        <v>0.88062595476686067</v>
      </c>
      <c r="Q311" s="143">
        <v>0.92847552454562976</v>
      </c>
      <c r="R311" s="143">
        <v>0.9487169959124786</v>
      </c>
      <c r="S311" s="143">
        <v>0.99830195425486046</v>
      </c>
      <c r="T311" s="143">
        <v>1.0423136323552755</v>
      </c>
      <c r="U311" s="143">
        <v>1.0250946553407221</v>
      </c>
      <c r="V311" s="143">
        <v>1.0419555944394645</v>
      </c>
      <c r="W311" s="143">
        <v>1.0815807454105002</v>
      </c>
      <c r="X311" s="143">
        <v>1.0961669162434995</v>
      </c>
      <c r="Y311" s="143">
        <v>1.0855988198721245</v>
      </c>
      <c r="Z311" s="143">
        <v>1.1241857759248772</v>
      </c>
      <c r="AA311" s="33"/>
      <c r="AB311" s="34"/>
      <c r="AD311"/>
      <c r="AE311"/>
      <c r="AF311"/>
      <c r="AG311"/>
      <c r="AH311"/>
      <c r="AI311"/>
      <c r="AJ311"/>
      <c r="AK311"/>
      <c r="AL311"/>
      <c r="AM311"/>
      <c r="AN311"/>
      <c r="AO311"/>
      <c r="AP311"/>
      <c r="AQ311"/>
      <c r="AR311"/>
      <c r="AS311"/>
      <c r="AT311"/>
      <c r="AU311"/>
      <c r="AV311"/>
      <c r="AW311"/>
      <c r="AX311"/>
      <c r="AY311"/>
      <c r="AZ311"/>
      <c r="BA311"/>
      <c r="BB311"/>
      <c r="BC311"/>
      <c r="BD311"/>
    </row>
    <row r="312" spans="2:56" s="15" customFormat="1" hidden="1" outlineLevel="2">
      <c r="B312" s="3" t="s">
        <v>154</v>
      </c>
      <c r="C312" s="3"/>
      <c r="D312" s="136">
        <v>36044.688751633817</v>
      </c>
      <c r="E312" s="136">
        <v>37137.135754940435</v>
      </c>
      <c r="F312" s="136">
        <v>38005.302726728209</v>
      </c>
      <c r="G312" s="136">
        <v>38739.590520906015</v>
      </c>
      <c r="H312" s="136">
        <v>39684.271348421069</v>
      </c>
      <c r="I312" s="136">
        <v>40702.371753068699</v>
      </c>
      <c r="J312" s="136">
        <v>41125.105036182562</v>
      </c>
      <c r="K312" s="136">
        <v>41474.80414789811</v>
      </c>
      <c r="L312" s="136">
        <v>42031.677493168638</v>
      </c>
      <c r="M312" s="136">
        <v>42428.845285096584</v>
      </c>
      <c r="N312" s="136">
        <v>42731.676663413411</v>
      </c>
      <c r="O312" s="136">
        <v>42980.136119432573</v>
      </c>
      <c r="P312" s="136">
        <v>43561.083796919353</v>
      </c>
      <c r="Q312" s="136">
        <v>43840.181712917867</v>
      </c>
      <c r="R312" s="136">
        <v>44150.363190362325</v>
      </c>
      <c r="S312" s="136">
        <v>44336.766104564565</v>
      </c>
      <c r="T312" s="136">
        <v>44522.730311005595</v>
      </c>
      <c r="U312" s="136">
        <v>44743.643356986344</v>
      </c>
      <c r="V312" s="136">
        <v>45028.991163387989</v>
      </c>
      <c r="W312" s="136">
        <v>45379.502712074376</v>
      </c>
      <c r="X312" s="136">
        <v>45694.097094188473</v>
      </c>
      <c r="Y312" s="136">
        <v>46052.384840011509</v>
      </c>
      <c r="Z312" s="136">
        <v>46569.942965550872</v>
      </c>
      <c r="AA312" s="43"/>
      <c r="AB312" s="21"/>
      <c r="AD312"/>
      <c r="AE312"/>
      <c r="AF312"/>
      <c r="AG312"/>
      <c r="AH312"/>
      <c r="AI312"/>
      <c r="AJ312"/>
      <c r="AK312"/>
      <c r="AL312"/>
      <c r="AM312"/>
      <c r="AN312"/>
      <c r="AO312"/>
      <c r="AP312"/>
      <c r="AQ312"/>
      <c r="AR312"/>
      <c r="AS312"/>
      <c r="AT312"/>
      <c r="AU312"/>
      <c r="AV312"/>
      <c r="AW312"/>
      <c r="AX312"/>
      <c r="AY312"/>
      <c r="AZ312"/>
      <c r="BA312"/>
      <c r="BB312"/>
      <c r="BC312"/>
      <c r="BD312"/>
    </row>
    <row r="313" spans="2:56" s="15" customFormat="1" hidden="1" outlineLevel="2">
      <c r="B313" s="134" t="s">
        <v>155</v>
      </c>
      <c r="C313" s="134"/>
      <c r="D313" s="143">
        <v>0.41485068049003132</v>
      </c>
      <c r="E313" s="143">
        <v>0.46455371294230474</v>
      </c>
      <c r="F313" s="143">
        <v>0.53330255241143265</v>
      </c>
      <c r="G313" s="143">
        <v>0.56355533064219365</v>
      </c>
      <c r="H313" s="143">
        <v>0.58469589467451877</v>
      </c>
      <c r="I313" s="143">
        <v>0.58525373541101966</v>
      </c>
      <c r="J313" s="143">
        <v>0.59426473573914051</v>
      </c>
      <c r="K313" s="143">
        <v>0.60415437177757703</v>
      </c>
      <c r="L313" s="143">
        <v>0.6086639967374472</v>
      </c>
      <c r="M313" s="143">
        <v>0.6404490111833111</v>
      </c>
      <c r="N313" s="143">
        <v>0.65815005168022411</v>
      </c>
      <c r="O313" s="143">
        <v>0.65262935236829711</v>
      </c>
      <c r="P313" s="143">
        <v>0.68043397943053652</v>
      </c>
      <c r="Q313" s="143">
        <v>0.71237808722313889</v>
      </c>
      <c r="R313" s="143">
        <v>0.72255641138293947</v>
      </c>
      <c r="S313" s="143">
        <v>0.75583932091406913</v>
      </c>
      <c r="T313" s="143">
        <v>0.7843105706547725</v>
      </c>
      <c r="U313" s="143">
        <v>0.76827862622633758</v>
      </c>
      <c r="V313" s="143">
        <v>0.77497764845270356</v>
      </c>
      <c r="W313" s="143">
        <v>0.79799416814010271</v>
      </c>
      <c r="X313" s="143">
        <v>0.80274603686899071</v>
      </c>
      <c r="Y313" s="143">
        <v>0.7884654032607733</v>
      </c>
      <c r="Z313" s="143">
        <v>0.80927326359147056</v>
      </c>
      <c r="AA313" s="33"/>
      <c r="AB313" s="34"/>
      <c r="AD313"/>
      <c r="AE313"/>
      <c r="AF313"/>
      <c r="AG313"/>
      <c r="AH313"/>
      <c r="AI313"/>
      <c r="AJ313"/>
      <c r="AK313"/>
      <c r="AL313"/>
      <c r="AM313"/>
      <c r="AN313"/>
      <c r="AO313"/>
      <c r="AP313"/>
      <c r="AQ313"/>
      <c r="AR313"/>
      <c r="AS313"/>
      <c r="AT313"/>
      <c r="AU313"/>
      <c r="AV313"/>
      <c r="AW313"/>
      <c r="AX313"/>
      <c r="AY313"/>
      <c r="AZ313"/>
      <c r="BA313"/>
      <c r="BB313"/>
      <c r="BC313"/>
      <c r="BD313"/>
    </row>
    <row r="314" spans="2:56" s="15" customFormat="1" hidden="1" outlineLevel="2">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D314"/>
      <c r="AE314"/>
      <c r="AF314"/>
      <c r="AG314"/>
      <c r="AH314"/>
      <c r="AI314"/>
      <c r="AJ314"/>
      <c r="AK314"/>
      <c r="AL314"/>
      <c r="AM314"/>
      <c r="AN314"/>
      <c r="AO314"/>
      <c r="AP314"/>
      <c r="AQ314"/>
      <c r="AR314"/>
      <c r="AS314"/>
      <c r="AT314"/>
      <c r="AU314"/>
      <c r="AV314"/>
      <c r="AW314"/>
      <c r="AX314"/>
      <c r="AY314"/>
      <c r="AZ314"/>
      <c r="BA314"/>
      <c r="BB314"/>
      <c r="BC314"/>
      <c r="BD314"/>
    </row>
    <row r="315" spans="2:56" s="15" customFormat="1" hidden="1" outlineLevel="2">
      <c r="B315" s="38"/>
      <c r="C315" s="38"/>
      <c r="D315" s="25"/>
      <c r="E315" s="25"/>
      <c r="F315" s="45"/>
      <c r="G315" s="25"/>
      <c r="H315" s="25"/>
      <c r="I315" s="25"/>
      <c r="J315" s="25"/>
      <c r="K315" s="25"/>
      <c r="L315" s="25"/>
      <c r="M315" s="25"/>
      <c r="N315" s="25"/>
      <c r="O315" s="25"/>
      <c r="P315" s="25"/>
      <c r="Q315" s="25"/>
      <c r="R315" s="25"/>
      <c r="S315" s="25"/>
      <c r="T315" s="25"/>
      <c r="U315" s="25"/>
      <c r="V315" s="26"/>
      <c r="W315" s="26"/>
      <c r="X315" s="26"/>
      <c r="Y315" s="26"/>
      <c r="Z315" s="14"/>
      <c r="AD315"/>
      <c r="AE315"/>
      <c r="AF315"/>
      <c r="AG315"/>
      <c r="AH315"/>
      <c r="AI315"/>
      <c r="AJ315"/>
      <c r="AK315"/>
      <c r="AL315"/>
      <c r="AM315"/>
      <c r="AN315"/>
      <c r="AO315"/>
      <c r="AP315"/>
      <c r="AQ315"/>
      <c r="AR315"/>
      <c r="AS315"/>
      <c r="AT315"/>
      <c r="AU315"/>
      <c r="AV315"/>
      <c r="AW315"/>
      <c r="AX315"/>
      <c r="AY315"/>
      <c r="AZ315"/>
      <c r="BA315"/>
      <c r="BB315"/>
      <c r="BC315"/>
      <c r="BD315"/>
    </row>
    <row r="316" spans="2:56" s="160" customFormat="1" hidden="1" outlineLevel="3">
      <c r="B316" s="161" t="s">
        <v>157</v>
      </c>
      <c r="C316" s="161"/>
      <c r="D316" s="162"/>
      <c r="E316" s="162"/>
      <c r="F316" s="163"/>
      <c r="G316" s="162"/>
      <c r="H316" s="162"/>
      <c r="I316" s="162"/>
      <c r="J316" s="162"/>
      <c r="K316" s="162"/>
      <c r="L316" s="162"/>
      <c r="M316" s="162"/>
      <c r="N316" s="162"/>
      <c r="O316" s="162"/>
      <c r="P316" s="162"/>
      <c r="Q316" s="162"/>
      <c r="R316" s="162"/>
      <c r="S316" s="162"/>
      <c r="T316" s="162"/>
      <c r="U316" s="162"/>
      <c r="V316" s="162"/>
      <c r="W316" s="161"/>
      <c r="X316" s="164"/>
      <c r="Y316" s="162"/>
      <c r="Z316" s="165"/>
      <c r="AD316"/>
      <c r="AE316"/>
      <c r="AF316"/>
      <c r="AG316"/>
      <c r="AH316"/>
      <c r="AI316"/>
      <c r="AJ316"/>
      <c r="AK316"/>
      <c r="AL316"/>
      <c r="AM316"/>
      <c r="AN316"/>
      <c r="AO316"/>
      <c r="AP316"/>
      <c r="AQ316"/>
      <c r="AR316"/>
      <c r="AS316"/>
      <c r="AT316"/>
      <c r="AU316"/>
      <c r="AV316"/>
      <c r="AW316"/>
      <c r="AX316"/>
      <c r="AY316"/>
      <c r="AZ316"/>
      <c r="BA316"/>
      <c r="BB316"/>
      <c r="BC316"/>
      <c r="BD316"/>
    </row>
    <row r="317" spans="2:56" customFormat="1" hidden="1" outlineLevel="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C317" s="19"/>
    </row>
    <row r="318" spans="2:56" s="21" customFormat="1" hidden="1" outlineLevel="3">
      <c r="C318" s="134"/>
      <c r="D318" s="135">
        <v>2018</v>
      </c>
      <c r="E318" s="135">
        <v>2019</v>
      </c>
      <c r="F318" s="135">
        <v>2020</v>
      </c>
      <c r="G318" s="135">
        <v>2021</v>
      </c>
      <c r="H318" s="135">
        <v>2022</v>
      </c>
      <c r="I318" s="135">
        <v>2023</v>
      </c>
      <c r="J318" s="135">
        <v>2024</v>
      </c>
      <c r="K318" s="135">
        <v>2025</v>
      </c>
      <c r="L318" s="135">
        <v>2026</v>
      </c>
      <c r="M318" s="135">
        <v>2027</v>
      </c>
      <c r="N318" s="135">
        <v>2028</v>
      </c>
      <c r="O318" s="135">
        <v>2029</v>
      </c>
      <c r="P318" s="135">
        <v>2030</v>
      </c>
      <c r="Q318" s="135">
        <v>2031</v>
      </c>
      <c r="R318" s="135">
        <v>2032</v>
      </c>
      <c r="S318" s="135">
        <v>2033</v>
      </c>
      <c r="T318" s="135">
        <v>2034</v>
      </c>
      <c r="U318" s="135">
        <v>2035</v>
      </c>
      <c r="V318" s="147"/>
      <c r="W318" s="148"/>
      <c r="X318" s="135"/>
      <c r="Y318" s="135"/>
      <c r="Z318" s="135"/>
      <c r="AA318" s="15"/>
      <c r="AD318"/>
      <c r="AE318"/>
      <c r="AF318"/>
      <c r="AG318"/>
      <c r="AH318"/>
      <c r="AI318"/>
      <c r="AJ318"/>
      <c r="AK318"/>
      <c r="AL318"/>
      <c r="AM318"/>
      <c r="AN318"/>
      <c r="AO318"/>
      <c r="AP318"/>
      <c r="AQ318"/>
      <c r="AR318"/>
      <c r="AS318"/>
      <c r="AT318"/>
      <c r="AU318"/>
      <c r="AV318"/>
      <c r="AW318"/>
      <c r="AX318"/>
      <c r="AY318"/>
      <c r="AZ318"/>
      <c r="BA318"/>
      <c r="BB318"/>
      <c r="BC318"/>
      <c r="BD318"/>
    </row>
    <row r="319" spans="2:56" s="21" customFormat="1" hidden="1" outlineLevel="3">
      <c r="B319" s="134" t="s">
        <v>136</v>
      </c>
      <c r="C319" s="134"/>
      <c r="D319" s="135"/>
      <c r="E319" s="135"/>
      <c r="F319" s="135"/>
      <c r="G319" s="135"/>
      <c r="H319" s="135"/>
      <c r="I319" s="135"/>
      <c r="J319" s="135"/>
      <c r="K319" s="135"/>
      <c r="L319" s="135"/>
      <c r="M319" s="135"/>
      <c r="N319" s="135"/>
      <c r="O319" s="135"/>
      <c r="P319" s="135"/>
      <c r="Q319" s="135"/>
      <c r="R319" s="135"/>
      <c r="S319" s="135"/>
      <c r="T319" s="135"/>
      <c r="U319" s="135"/>
      <c r="V319" s="147"/>
      <c r="W319" s="148"/>
      <c r="X319" s="134"/>
      <c r="Y319" s="134"/>
      <c r="Z319" s="134"/>
      <c r="AA319" s="15"/>
      <c r="AD319"/>
      <c r="AE319"/>
      <c r="AF319"/>
      <c r="AG319"/>
      <c r="AH319"/>
      <c r="AI319"/>
      <c r="AJ319"/>
      <c r="AK319"/>
      <c r="AL319"/>
      <c r="AM319"/>
      <c r="AN319"/>
      <c r="AO319"/>
      <c r="AP319"/>
      <c r="AQ319"/>
      <c r="AR319"/>
      <c r="AS319"/>
      <c r="AT319"/>
      <c r="AU319"/>
      <c r="AV319"/>
      <c r="AW319"/>
      <c r="AX319"/>
      <c r="AY319"/>
      <c r="AZ319"/>
      <c r="BA319"/>
      <c r="BB319"/>
      <c r="BC319"/>
      <c r="BD319"/>
    </row>
    <row r="320" spans="2:56" s="21" customFormat="1" hidden="1" outlineLevel="3">
      <c r="B320" s="3" t="s">
        <v>137</v>
      </c>
      <c r="C320" s="3"/>
      <c r="D320" s="136">
        <v>3969.8395</v>
      </c>
      <c r="E320" s="136">
        <v>4019.8395000000005</v>
      </c>
      <c r="F320" s="136">
        <v>4069.8395</v>
      </c>
      <c r="G320" s="136">
        <v>4119.8395</v>
      </c>
      <c r="H320" s="136">
        <v>4169.8395</v>
      </c>
      <c r="I320" s="136">
        <v>4219.8395</v>
      </c>
      <c r="J320" s="136">
        <v>4269.8395</v>
      </c>
      <c r="K320" s="136">
        <v>4319.8395</v>
      </c>
      <c r="L320" s="136">
        <v>4369.8395</v>
      </c>
      <c r="M320" s="136">
        <v>4419.8395</v>
      </c>
      <c r="N320" s="136">
        <v>4469.839500000001</v>
      </c>
      <c r="O320" s="136">
        <v>4519.8395</v>
      </c>
      <c r="P320" s="136">
        <v>4569.8395</v>
      </c>
      <c r="Q320" s="136">
        <v>4619.8395</v>
      </c>
      <c r="R320" s="136">
        <v>4626.1895000000004</v>
      </c>
      <c r="S320" s="136">
        <v>4632.5394999999999</v>
      </c>
      <c r="T320" s="136">
        <v>4638.8895000000002</v>
      </c>
      <c r="U320" s="136">
        <v>4645.2394999999997</v>
      </c>
      <c r="V320" s="145"/>
      <c r="W320" s="149"/>
      <c r="X320" s="136"/>
      <c r="Y320" s="136"/>
      <c r="Z320" s="136"/>
      <c r="AA320" s="15"/>
    </row>
    <row r="321" spans="2:27" s="21" customFormat="1" hidden="1" outlineLevel="3">
      <c r="B321" s="3" t="s">
        <v>138</v>
      </c>
      <c r="C321" s="3"/>
      <c r="D321" s="136">
        <v>129.55000000000001</v>
      </c>
      <c r="E321" s="136">
        <v>129.55000000000001</v>
      </c>
      <c r="F321" s="136">
        <v>529.54999999999995</v>
      </c>
      <c r="G321" s="136">
        <v>529.54999999999995</v>
      </c>
      <c r="H321" s="136">
        <v>529.54999999999995</v>
      </c>
      <c r="I321" s="136">
        <v>529.54999999999995</v>
      </c>
      <c r="J321" s="136">
        <v>529.54999999999995</v>
      </c>
      <c r="K321" s="136">
        <v>529.54999999999995</v>
      </c>
      <c r="L321" s="136">
        <v>529.54999999999995</v>
      </c>
      <c r="M321" s="136">
        <v>529.54999999999995</v>
      </c>
      <c r="N321" s="136">
        <v>529.54999999999995</v>
      </c>
      <c r="O321" s="136">
        <v>529.54999999999995</v>
      </c>
      <c r="P321" s="136">
        <v>529.54999999999995</v>
      </c>
      <c r="Q321" s="136">
        <v>529.54999999999995</v>
      </c>
      <c r="R321" s="136">
        <v>529.54999999999995</v>
      </c>
      <c r="S321" s="136">
        <v>529.54999999999995</v>
      </c>
      <c r="T321" s="136">
        <v>529.54999999999995</v>
      </c>
      <c r="U321" s="136">
        <v>529.54999999999995</v>
      </c>
      <c r="V321" s="145"/>
      <c r="W321" s="149"/>
      <c r="X321" s="136"/>
      <c r="Y321" s="136"/>
      <c r="Z321" s="136"/>
      <c r="AA321" s="15"/>
    </row>
    <row r="322" spans="2:27" s="21" customFormat="1" hidden="1" outlineLevel="3">
      <c r="B322" s="3" t="s">
        <v>139</v>
      </c>
      <c r="C322" s="3"/>
      <c r="D322" s="136">
        <v>1241.5</v>
      </c>
      <c r="E322" s="136">
        <v>1391.5</v>
      </c>
      <c r="F322" s="136">
        <v>1741.5</v>
      </c>
      <c r="G322" s="136">
        <v>1941.5</v>
      </c>
      <c r="H322" s="136">
        <v>2141.5</v>
      </c>
      <c r="I322" s="136">
        <v>2141.5</v>
      </c>
      <c r="J322" s="136">
        <v>2141.5</v>
      </c>
      <c r="K322" s="136">
        <v>2141.5</v>
      </c>
      <c r="L322" s="136">
        <v>2341.5</v>
      </c>
      <c r="M322" s="136">
        <v>2541.5</v>
      </c>
      <c r="N322" s="136">
        <v>2541.5</v>
      </c>
      <c r="O322" s="136">
        <v>2741.5</v>
      </c>
      <c r="P322" s="136">
        <v>2941.5</v>
      </c>
      <c r="Q322" s="136">
        <v>2941.5</v>
      </c>
      <c r="R322" s="136">
        <v>2941.5</v>
      </c>
      <c r="S322" s="136">
        <v>2941.5</v>
      </c>
      <c r="T322" s="136">
        <v>2941.5</v>
      </c>
      <c r="U322" s="136">
        <v>2941.5</v>
      </c>
      <c r="V322" s="145"/>
      <c r="W322" s="149"/>
      <c r="X322" s="136"/>
      <c r="Y322" s="136"/>
      <c r="Z322" s="136"/>
      <c r="AA322" s="15"/>
    </row>
    <row r="323" spans="2:27" s="21" customFormat="1" hidden="1" outlineLevel="3">
      <c r="B323" s="134" t="s">
        <v>140</v>
      </c>
      <c r="C323" s="134"/>
      <c r="D323" s="137">
        <v>5340.8895000000002</v>
      </c>
      <c r="E323" s="137">
        <v>5540.8895000000002</v>
      </c>
      <c r="F323" s="137">
        <v>6340.8895000000002</v>
      </c>
      <c r="G323" s="137">
        <v>6590.8895000000002</v>
      </c>
      <c r="H323" s="137">
        <v>6840.8895000000002</v>
      </c>
      <c r="I323" s="137">
        <v>6890.8895000000002</v>
      </c>
      <c r="J323" s="137">
        <v>6940.8895000000002</v>
      </c>
      <c r="K323" s="137">
        <v>6990.8895000000002</v>
      </c>
      <c r="L323" s="137">
        <v>7240.8895000000002</v>
      </c>
      <c r="M323" s="137">
        <v>7490.8895000000002</v>
      </c>
      <c r="N323" s="137">
        <v>7540.8895000000011</v>
      </c>
      <c r="O323" s="137">
        <v>7790.8895000000002</v>
      </c>
      <c r="P323" s="137">
        <v>8040.8895000000002</v>
      </c>
      <c r="Q323" s="137">
        <v>8090.8895000000002</v>
      </c>
      <c r="R323" s="137">
        <v>8097.2395000000006</v>
      </c>
      <c r="S323" s="137">
        <v>8103.5895</v>
      </c>
      <c r="T323" s="137">
        <v>8109.9395000000004</v>
      </c>
      <c r="U323" s="137">
        <v>8116.2894999999999</v>
      </c>
      <c r="V323" s="145"/>
      <c r="W323" s="148"/>
      <c r="X323" s="136"/>
      <c r="Y323" s="136"/>
      <c r="Z323" s="136"/>
      <c r="AA323" s="15"/>
    </row>
    <row r="324" spans="2:27" s="21" customFormat="1" hidden="1" outlineLevel="3">
      <c r="B324" s="3"/>
      <c r="C324" s="3"/>
      <c r="D324" s="136"/>
      <c r="E324" s="136"/>
      <c r="F324" s="136"/>
      <c r="G324" s="136"/>
      <c r="H324" s="136"/>
      <c r="I324" s="136"/>
      <c r="J324" s="136"/>
      <c r="K324" s="136"/>
      <c r="L324" s="136"/>
      <c r="M324" s="136"/>
      <c r="N324" s="136"/>
      <c r="O324" s="136"/>
      <c r="P324" s="136"/>
      <c r="Q324" s="136"/>
      <c r="R324" s="136"/>
      <c r="S324" s="136"/>
      <c r="T324" s="136"/>
      <c r="U324" s="136"/>
      <c r="V324" s="145"/>
      <c r="W324" s="149"/>
      <c r="X324" s="136"/>
      <c r="Y324" s="136"/>
      <c r="Z324" s="136"/>
      <c r="AA324" s="15"/>
    </row>
    <row r="325" spans="2:27" s="21" customFormat="1" hidden="1" outlineLevel="3">
      <c r="B325" s="134" t="s">
        <v>141</v>
      </c>
      <c r="C325" s="134"/>
      <c r="D325" s="137"/>
      <c r="E325" s="137"/>
      <c r="F325" s="137"/>
      <c r="G325" s="137"/>
      <c r="H325" s="137"/>
      <c r="I325" s="137"/>
      <c r="J325" s="137"/>
      <c r="K325" s="137"/>
      <c r="L325" s="137"/>
      <c r="M325" s="137"/>
      <c r="N325" s="137"/>
      <c r="O325" s="137"/>
      <c r="P325" s="137"/>
      <c r="Q325" s="137"/>
      <c r="R325" s="137"/>
      <c r="S325" s="137"/>
      <c r="T325" s="137"/>
      <c r="U325" s="137"/>
      <c r="V325" s="147"/>
      <c r="W325" s="148"/>
      <c r="X325" s="136"/>
      <c r="Y325" s="136"/>
      <c r="Z325" s="136"/>
      <c r="AA325" s="15"/>
    </row>
    <row r="326" spans="2:27" s="21" customFormat="1" hidden="1" outlineLevel="3">
      <c r="B326" s="3" t="s">
        <v>142</v>
      </c>
      <c r="C326" s="3"/>
      <c r="D326" s="136">
        <v>2434.7049394026417</v>
      </c>
      <c r="E326" s="136">
        <v>2489.8235498137246</v>
      </c>
      <c r="F326" s="136">
        <v>2543.5878412053212</v>
      </c>
      <c r="G326" s="136">
        <v>2603.8134625320786</v>
      </c>
      <c r="H326" s="136">
        <v>2662.5947687640528</v>
      </c>
      <c r="I326" s="136">
        <v>2719.9831000681429</v>
      </c>
      <c r="J326" s="136">
        <v>2776.0273918291978</v>
      </c>
      <c r="K326" s="136">
        <v>2830.7743138208193</v>
      </c>
      <c r="L326" s="136">
        <v>2884.2683998217453</v>
      </c>
      <c r="M326" s="136">
        <v>2936.5521684344294</v>
      </c>
      <c r="N326" s="136">
        <v>2987.6662357946916</v>
      </c>
      <c r="O326" s="136">
        <v>3037.6494208003878</v>
      </c>
      <c r="P326" s="136">
        <v>3086.5388434320284</v>
      </c>
      <c r="Q326" s="136">
        <v>3134.370016688737</v>
      </c>
      <c r="R326" s="136">
        <v>3149.2617003074101</v>
      </c>
      <c r="S326" s="136">
        <v>3164.1125587195288</v>
      </c>
      <c r="T326" s="136">
        <v>3178.9227595773268</v>
      </c>
      <c r="U326" s="136">
        <v>3193.6924696163219</v>
      </c>
      <c r="V326" s="145"/>
      <c r="W326" s="149"/>
      <c r="X326" s="136"/>
      <c r="Y326" s="136"/>
      <c r="Z326" s="136"/>
      <c r="AA326" s="15"/>
    </row>
    <row r="327" spans="2:27" s="21" customFormat="1" hidden="1" outlineLevel="3">
      <c r="B327" s="3" t="s">
        <v>143</v>
      </c>
      <c r="C327" s="3"/>
      <c r="D327" s="136">
        <v>3064.8012350443837</v>
      </c>
      <c r="E327" s="136">
        <v>3064.8012350443837</v>
      </c>
      <c r="F327" s="136">
        <v>3967.1324709659152</v>
      </c>
      <c r="G327" s="136">
        <v>3967.1324709659152</v>
      </c>
      <c r="H327" s="136">
        <v>3967.1324709659152</v>
      </c>
      <c r="I327" s="136">
        <v>3967.1324709659152</v>
      </c>
      <c r="J327" s="136">
        <v>3967.1324709659152</v>
      </c>
      <c r="K327" s="136">
        <v>4057.7754697384576</v>
      </c>
      <c r="L327" s="136">
        <v>4057.7754697384576</v>
      </c>
      <c r="M327" s="136">
        <v>4057.7754697384576</v>
      </c>
      <c r="N327" s="136">
        <v>4103.7767916155226</v>
      </c>
      <c r="O327" s="136">
        <v>4103.7767916155226</v>
      </c>
      <c r="P327" s="136">
        <v>4103.7767916155226</v>
      </c>
      <c r="Q327" s="136">
        <v>4103.7767916155226</v>
      </c>
      <c r="R327" s="136">
        <v>4103.7767916155226</v>
      </c>
      <c r="S327" s="136">
        <v>4103.7767916155226</v>
      </c>
      <c r="T327" s="136">
        <v>4119.6959682749512</v>
      </c>
      <c r="U327" s="136">
        <v>4119.6959682749512</v>
      </c>
      <c r="V327" s="145"/>
      <c r="W327" s="149"/>
      <c r="X327" s="136"/>
      <c r="Y327" s="136"/>
      <c r="Z327" s="136"/>
      <c r="AA327" s="15"/>
    </row>
    <row r="328" spans="2:27" s="21" customFormat="1" hidden="1" outlineLevel="3">
      <c r="B328" s="3" t="s">
        <v>144</v>
      </c>
      <c r="C328" s="3"/>
      <c r="D328" s="136">
        <v>4101.8324607329841</v>
      </c>
      <c r="E328" s="136">
        <v>4144.7538627380518</v>
      </c>
      <c r="F328" s="136">
        <v>4187.438989376974</v>
      </c>
      <c r="G328" s="136">
        <v>4193.8835951583824</v>
      </c>
      <c r="H328" s="136">
        <v>4258.8956339014703</v>
      </c>
      <c r="I328" s="136">
        <v>4336.2246089189812</v>
      </c>
      <c r="J328" s="136">
        <v>4336.2246089189812</v>
      </c>
      <c r="K328" s="136">
        <v>4336.2246089189812</v>
      </c>
      <c r="L328" s="136">
        <v>4367.2966047405507</v>
      </c>
      <c r="M328" s="136">
        <v>4393.478260869565</v>
      </c>
      <c r="N328" s="136">
        <v>4393.478260869565</v>
      </c>
      <c r="O328" s="136">
        <v>4442.5606419843152</v>
      </c>
      <c r="P328" s="136">
        <v>4488.2134965153837</v>
      </c>
      <c r="Q328" s="136">
        <v>4488.2134965153837</v>
      </c>
      <c r="R328" s="136">
        <v>4488.2134965153837</v>
      </c>
      <c r="S328" s="136">
        <v>4488.2134965153837</v>
      </c>
      <c r="T328" s="136">
        <v>4488.2134965153837</v>
      </c>
      <c r="U328" s="136">
        <v>4488.2134965153837</v>
      </c>
      <c r="V328" s="145"/>
      <c r="W328" s="149"/>
      <c r="X328" s="136"/>
      <c r="Y328" s="136"/>
      <c r="Z328" s="136"/>
      <c r="AA328" s="15"/>
    </row>
    <row r="329" spans="2:27" s="21" customFormat="1" hidden="1" outlineLevel="3">
      <c r="B329" s="134" t="s">
        <v>145</v>
      </c>
      <c r="C329" s="134"/>
      <c r="D329" s="137">
        <v>2837.5157058174891</v>
      </c>
      <c r="E329" s="137">
        <v>2918.8744972393743</v>
      </c>
      <c r="F329" s="137">
        <v>3113.9502222609526</v>
      </c>
      <c r="G329" s="137">
        <v>3181.7425483421366</v>
      </c>
      <c r="H329" s="137">
        <v>3263.2909564298193</v>
      </c>
      <c r="I329" s="137">
        <v>3318.1074990391298</v>
      </c>
      <c r="J329" s="137">
        <v>3348.2756656354036</v>
      </c>
      <c r="K329" s="137">
        <v>3384.8783758388072</v>
      </c>
      <c r="L329" s="137">
        <v>3449.6604294462522</v>
      </c>
      <c r="M329" s="137">
        <v>3510.118426904728</v>
      </c>
      <c r="N329" s="137">
        <v>3539.8434831290692</v>
      </c>
      <c r="O329" s="137">
        <v>3604.4822403508242</v>
      </c>
      <c r="P329" s="137">
        <v>3666.2886767689074</v>
      </c>
      <c r="Q329" s="137">
        <v>3690.0171990625117</v>
      </c>
      <c r="R329" s="137">
        <v>3698.0895045421698</v>
      </c>
      <c r="S329" s="137">
        <v>3706.1491590503551</v>
      </c>
      <c r="T329" s="137">
        <v>3715.235657518072</v>
      </c>
      <c r="U329" s="137">
        <v>3723.2692858866471</v>
      </c>
      <c r="V329" s="145"/>
      <c r="W329" s="148"/>
      <c r="X329" s="136"/>
      <c r="Y329" s="136"/>
      <c r="Z329" s="136"/>
      <c r="AA329" s="15"/>
    </row>
    <row r="330" spans="2:27" s="21" customFormat="1" hidden="1" outlineLevel="3">
      <c r="B330" s="3"/>
      <c r="C330" s="3"/>
      <c r="D330" s="136"/>
      <c r="E330" s="136"/>
      <c r="F330" s="136"/>
      <c r="G330" s="136"/>
      <c r="H330" s="136"/>
      <c r="I330" s="136"/>
      <c r="J330" s="136"/>
      <c r="K330" s="136"/>
      <c r="L330" s="136"/>
      <c r="M330" s="136"/>
      <c r="N330" s="136"/>
      <c r="O330" s="136"/>
      <c r="P330" s="136"/>
      <c r="Q330" s="136"/>
      <c r="R330" s="136"/>
      <c r="S330" s="136"/>
      <c r="T330" s="136"/>
      <c r="U330" s="136"/>
      <c r="V330" s="145"/>
      <c r="W330" s="149"/>
      <c r="X330" s="136"/>
      <c r="Y330" s="136"/>
      <c r="Z330" s="136"/>
      <c r="AA330" s="15"/>
    </row>
    <row r="331" spans="2:27" s="21" customFormat="1" hidden="1" outlineLevel="3">
      <c r="B331" s="134" t="s">
        <v>146</v>
      </c>
      <c r="C331" s="134"/>
      <c r="D331" s="137"/>
      <c r="E331" s="137"/>
      <c r="F331" s="137"/>
      <c r="G331" s="137"/>
      <c r="H331" s="137"/>
      <c r="I331" s="137"/>
      <c r="J331" s="137"/>
      <c r="K331" s="137"/>
      <c r="L331" s="137"/>
      <c r="M331" s="137"/>
      <c r="N331" s="137"/>
      <c r="O331" s="137"/>
      <c r="P331" s="137"/>
      <c r="Q331" s="137"/>
      <c r="R331" s="137"/>
      <c r="S331" s="137"/>
      <c r="T331" s="137"/>
      <c r="U331" s="137"/>
      <c r="V331" s="147"/>
      <c r="W331" s="148"/>
      <c r="X331" s="136"/>
      <c r="Y331" s="136"/>
      <c r="Z331" s="136"/>
      <c r="AA331" s="15"/>
    </row>
    <row r="332" spans="2:27" s="21" customFormat="1" hidden="1" outlineLevel="3">
      <c r="B332" s="3" t="s">
        <v>147</v>
      </c>
      <c r="C332" s="3"/>
      <c r="D332" s="136">
        <v>9665.387839285715</v>
      </c>
      <c r="E332" s="136">
        <v>10008.691053571429</v>
      </c>
      <c r="F332" s="136">
        <v>10351.994267857142</v>
      </c>
      <c r="G332" s="136">
        <v>10727.293553571428</v>
      </c>
      <c r="H332" s="136">
        <v>11102.592839285713</v>
      </c>
      <c r="I332" s="136">
        <v>11477.892125000002</v>
      </c>
      <c r="J332" s="136">
        <v>11853.191410714286</v>
      </c>
      <c r="K332" s="136">
        <v>12228.490696428573</v>
      </c>
      <c r="L332" s="136">
        <v>12603.789982142856</v>
      </c>
      <c r="M332" s="136">
        <v>12979.089267857144</v>
      </c>
      <c r="N332" s="136">
        <v>13354.388553571429</v>
      </c>
      <c r="O332" s="136">
        <v>13729.687839285714</v>
      </c>
      <c r="P332" s="136">
        <v>14104.987125</v>
      </c>
      <c r="Q332" s="136">
        <v>14480.286410714287</v>
      </c>
      <c r="R332" s="136">
        <v>14569.081410714287</v>
      </c>
      <c r="S332" s="136">
        <v>14657.876410714285</v>
      </c>
      <c r="T332" s="136">
        <v>14746.671410714287</v>
      </c>
      <c r="U332" s="136">
        <v>14835.466410714287</v>
      </c>
      <c r="V332" s="145"/>
      <c r="W332" s="149"/>
      <c r="X332" s="136"/>
      <c r="Y332" s="136"/>
      <c r="Z332" s="136"/>
      <c r="AA332" s="15"/>
    </row>
    <row r="333" spans="2:27" s="21" customFormat="1" hidden="1" outlineLevel="3">
      <c r="B333" s="3" t="s">
        <v>148</v>
      </c>
      <c r="C333" s="3"/>
      <c r="D333" s="136">
        <v>397.04499999999996</v>
      </c>
      <c r="E333" s="136">
        <v>397.04499999999996</v>
      </c>
      <c r="F333" s="136">
        <v>2100.7950000000001</v>
      </c>
      <c r="G333" s="136">
        <v>2100.7950000000001</v>
      </c>
      <c r="H333" s="136">
        <v>2100.7950000000001</v>
      </c>
      <c r="I333" s="136">
        <v>2100.7950000000001</v>
      </c>
      <c r="J333" s="136">
        <v>2100.7950000000001</v>
      </c>
      <c r="K333" s="136">
        <v>2148.7950000000001</v>
      </c>
      <c r="L333" s="136">
        <v>2148.7950000000001</v>
      </c>
      <c r="M333" s="136">
        <v>2148.7950000000001</v>
      </c>
      <c r="N333" s="136">
        <v>2173.1549999999997</v>
      </c>
      <c r="O333" s="136">
        <v>2173.1549999999997</v>
      </c>
      <c r="P333" s="136">
        <v>2173.1549999999997</v>
      </c>
      <c r="Q333" s="136">
        <v>2173.1549999999997</v>
      </c>
      <c r="R333" s="136">
        <v>2173.1549999999997</v>
      </c>
      <c r="S333" s="136">
        <v>2173.1549999999997</v>
      </c>
      <c r="T333" s="136">
        <v>2181.585</v>
      </c>
      <c r="U333" s="136">
        <v>2181.585</v>
      </c>
      <c r="V333" s="145"/>
      <c r="W333" s="149"/>
      <c r="X333" s="136"/>
      <c r="Y333" s="136"/>
      <c r="Z333" s="136"/>
      <c r="AA333" s="15"/>
    </row>
    <row r="334" spans="2:27" s="21" customFormat="1" hidden="1" outlineLevel="3">
      <c r="B334" s="3" t="s">
        <v>149</v>
      </c>
      <c r="C334" s="3"/>
      <c r="D334" s="136">
        <v>5092.4250000000002</v>
      </c>
      <c r="E334" s="136">
        <v>5767.4250000000002</v>
      </c>
      <c r="F334" s="136">
        <v>7292.4250000000002</v>
      </c>
      <c r="G334" s="136">
        <v>8142.4250000000002</v>
      </c>
      <c r="H334" s="136">
        <v>9120.4249999999993</v>
      </c>
      <c r="I334" s="136">
        <v>9286.0249999999996</v>
      </c>
      <c r="J334" s="136">
        <v>9286.0249999999996</v>
      </c>
      <c r="K334" s="136">
        <v>9286.0249999999996</v>
      </c>
      <c r="L334" s="136">
        <v>10226.025</v>
      </c>
      <c r="M334" s="136">
        <v>11166.025</v>
      </c>
      <c r="N334" s="136">
        <v>11166.025</v>
      </c>
      <c r="O334" s="136">
        <v>12179.279999999999</v>
      </c>
      <c r="P334" s="136">
        <v>13202.08</v>
      </c>
      <c r="Q334" s="136">
        <v>13202.08</v>
      </c>
      <c r="R334" s="136">
        <v>13202.08</v>
      </c>
      <c r="S334" s="136">
        <v>13202.08</v>
      </c>
      <c r="T334" s="136">
        <v>13202.08</v>
      </c>
      <c r="U334" s="136">
        <v>13202.08</v>
      </c>
      <c r="V334" s="145"/>
      <c r="W334" s="149"/>
      <c r="X334" s="136"/>
      <c r="Y334" s="136"/>
      <c r="Z334" s="136"/>
      <c r="AA334" s="15"/>
    </row>
    <row r="335" spans="2:27" s="21" customFormat="1" hidden="1" outlineLevel="3">
      <c r="B335" s="134" t="s">
        <v>150</v>
      </c>
      <c r="C335" s="134"/>
      <c r="D335" s="137">
        <v>15154.857839285716</v>
      </c>
      <c r="E335" s="137">
        <v>16173.161053571428</v>
      </c>
      <c r="F335" s="137">
        <v>19745.214267857144</v>
      </c>
      <c r="G335" s="137">
        <v>20970.513553571429</v>
      </c>
      <c r="H335" s="137">
        <v>22323.812839285711</v>
      </c>
      <c r="I335" s="137">
        <v>22864.712125000002</v>
      </c>
      <c r="J335" s="137">
        <v>23240.011410714287</v>
      </c>
      <c r="K335" s="137">
        <v>23663.310696428573</v>
      </c>
      <c r="L335" s="137">
        <v>24978.609982142858</v>
      </c>
      <c r="M335" s="137">
        <v>26293.909267857143</v>
      </c>
      <c r="N335" s="137">
        <v>26693.568553571429</v>
      </c>
      <c r="O335" s="137">
        <v>28082.122839285712</v>
      </c>
      <c r="P335" s="137">
        <v>29480.222125</v>
      </c>
      <c r="Q335" s="137">
        <v>29855.521410714289</v>
      </c>
      <c r="R335" s="137">
        <v>29944.316410714287</v>
      </c>
      <c r="S335" s="137">
        <v>30033.111410714286</v>
      </c>
      <c r="T335" s="137">
        <v>30130.336410714284</v>
      </c>
      <c r="U335" s="137">
        <v>30219.13141071429</v>
      </c>
      <c r="V335" s="145"/>
      <c r="W335" s="148"/>
      <c r="X335" s="136"/>
      <c r="Y335" s="136"/>
      <c r="Z335" s="136"/>
      <c r="AA335" s="15"/>
    </row>
    <row r="336" spans="2:27" s="21" customFormat="1" hidden="1" outlineLevel="3">
      <c r="B336" s="3"/>
      <c r="C336" s="3"/>
      <c r="D336" s="136"/>
      <c r="E336" s="136"/>
      <c r="F336" s="136"/>
      <c r="G336" s="136"/>
      <c r="H336" s="136"/>
      <c r="I336" s="136"/>
      <c r="J336" s="136"/>
      <c r="K336" s="136"/>
      <c r="L336" s="136"/>
      <c r="M336" s="136"/>
      <c r="N336" s="136"/>
      <c r="O336" s="136"/>
      <c r="P336" s="136"/>
      <c r="Q336" s="136"/>
      <c r="R336" s="136"/>
      <c r="S336" s="136"/>
      <c r="T336" s="136"/>
      <c r="U336" s="138"/>
      <c r="V336" s="145"/>
      <c r="W336" s="145"/>
      <c r="X336" s="145"/>
      <c r="Y336" s="145"/>
      <c r="Z336" s="146"/>
      <c r="AA336" s="15"/>
    </row>
    <row r="337" spans="1:37" s="21" customFormat="1" hidden="1" outlineLevel="3">
      <c r="B337" s="134" t="s">
        <v>151</v>
      </c>
      <c r="C337" s="134"/>
      <c r="D337" s="137"/>
      <c r="E337" s="137"/>
      <c r="F337" s="137"/>
      <c r="G337" s="137"/>
      <c r="H337" s="137"/>
      <c r="I337" s="137"/>
      <c r="J337" s="137"/>
      <c r="K337" s="137"/>
      <c r="L337" s="137"/>
      <c r="M337" s="137"/>
      <c r="N337" s="137"/>
      <c r="O337" s="137"/>
      <c r="P337" s="137"/>
      <c r="Q337" s="137"/>
      <c r="R337" s="137"/>
      <c r="S337" s="137"/>
      <c r="T337" s="137"/>
      <c r="U337" s="138"/>
      <c r="V337" s="145"/>
      <c r="W337" s="150"/>
      <c r="X337" s="151"/>
      <c r="Y337" s="151"/>
      <c r="Z337" s="151"/>
      <c r="AA337" s="15"/>
    </row>
    <row r="338" spans="1:37" s="21" customFormat="1" hidden="1" outlineLevel="3">
      <c r="B338" s="3" t="s">
        <v>152</v>
      </c>
      <c r="C338" s="3"/>
      <c r="D338" s="136">
        <v>33722.118953751211</v>
      </c>
      <c r="E338" s="136">
        <v>33900.678565415146</v>
      </c>
      <c r="F338" s="136">
        <v>34059.266493877753</v>
      </c>
      <c r="G338" s="136">
        <v>34311.523086892346</v>
      </c>
      <c r="H338" s="136">
        <v>34624.364014995212</v>
      </c>
      <c r="I338" s="136">
        <v>34833.71480596358</v>
      </c>
      <c r="J338" s="136">
        <v>34989.709177535813</v>
      </c>
      <c r="K338" s="136">
        <v>35104.921960860323</v>
      </c>
      <c r="L338" s="136">
        <v>35244.061619219312</v>
      </c>
      <c r="M338" s="136">
        <v>35349.967439535161</v>
      </c>
      <c r="N338" s="136">
        <v>35418.746872989788</v>
      </c>
      <c r="O338" s="136">
        <v>35473.675860002615</v>
      </c>
      <c r="P338" s="136">
        <v>35592.610825065647</v>
      </c>
      <c r="Q338" s="136">
        <v>35621.643622309413</v>
      </c>
      <c r="R338" s="136">
        <v>35652.561423285675</v>
      </c>
      <c r="S338" s="136">
        <v>35622.353800018216</v>
      </c>
      <c r="T338" s="136">
        <v>35578.890286421272</v>
      </c>
      <c r="U338" s="136">
        <v>35641.777341419533</v>
      </c>
      <c r="V338" s="152"/>
      <c r="W338" s="145"/>
      <c r="X338" s="145"/>
      <c r="Y338" s="145"/>
      <c r="Z338" s="146"/>
      <c r="AA338" s="15"/>
    </row>
    <row r="339" spans="1:37" s="21" customFormat="1" hidden="1" outlineLevel="3">
      <c r="B339" s="134" t="s">
        <v>153</v>
      </c>
      <c r="C339" s="134"/>
      <c r="D339" s="143">
        <v>0.44940407985838943</v>
      </c>
      <c r="E339" s="143">
        <v>0.47707484740647615</v>
      </c>
      <c r="F339" s="143">
        <v>0.57973104827158861</v>
      </c>
      <c r="G339" s="143">
        <v>0.61117990887389562</v>
      </c>
      <c r="H339" s="143">
        <v>0.64474289923759043</v>
      </c>
      <c r="I339" s="143">
        <v>0.65639603046544814</v>
      </c>
      <c r="J339" s="143">
        <v>0.66419561513917647</v>
      </c>
      <c r="K339" s="143">
        <v>0.67407387268405283</v>
      </c>
      <c r="L339" s="143">
        <v>0.70873244553974757</v>
      </c>
      <c r="M339" s="143">
        <v>0.74381707176483036</v>
      </c>
      <c r="N339" s="143">
        <v>0.75365649296666259</v>
      </c>
      <c r="O339" s="143">
        <v>0.79163272929797923</v>
      </c>
      <c r="P339" s="143">
        <v>0.82826804332765958</v>
      </c>
      <c r="Q339" s="143">
        <v>0.83812868735838264</v>
      </c>
      <c r="R339" s="143">
        <v>0.83989242891134397</v>
      </c>
      <c r="S339" s="143">
        <v>0.84309733094332828</v>
      </c>
      <c r="T339" s="143">
        <v>0.84685992643827801</v>
      </c>
      <c r="U339" s="143">
        <v>0.84785702803873497</v>
      </c>
      <c r="V339" s="153"/>
      <c r="W339" s="145"/>
      <c r="X339" s="145"/>
      <c r="Y339" s="145"/>
      <c r="Z339" s="146"/>
      <c r="AA339" s="15"/>
    </row>
    <row r="340" spans="1:37" s="21" customFormat="1" hidden="1" outlineLevel="3">
      <c r="B340" s="3" t="s">
        <v>154</v>
      </c>
      <c r="C340" s="3"/>
      <c r="D340" s="136">
        <v>35219.782876881254</v>
      </c>
      <c r="E340" s="136">
        <v>35556.351084949711</v>
      </c>
      <c r="F340" s="136">
        <v>35892.606922868843</v>
      </c>
      <c r="G340" s="136">
        <v>36373.975326642969</v>
      </c>
      <c r="H340" s="136">
        <v>36998.95647981271</v>
      </c>
      <c r="I340" s="136">
        <v>37485.247676533851</v>
      </c>
      <c r="J340" s="136">
        <v>38097.782005095069</v>
      </c>
      <c r="K340" s="136">
        <v>38740.816860439314</v>
      </c>
      <c r="L340" s="136">
        <v>39451.196924792559</v>
      </c>
      <c r="M340" s="136">
        <v>40028.404328384</v>
      </c>
      <c r="N340" s="136">
        <v>40371.644893136159</v>
      </c>
      <c r="O340" s="136">
        <v>40634.869148591126</v>
      </c>
      <c r="P340" s="136">
        <v>41180.176775339656</v>
      </c>
      <c r="Q340" s="136">
        <v>41435.79096477032</v>
      </c>
      <c r="R340" s="136">
        <v>41723.553084568834</v>
      </c>
      <c r="S340" s="136">
        <v>41898.391117281564</v>
      </c>
      <c r="T340" s="136">
        <v>42151.560013483439</v>
      </c>
      <c r="U340" s="136">
        <v>42472.394480405375</v>
      </c>
      <c r="V340" s="153"/>
      <c r="W340" s="145"/>
      <c r="X340" s="145"/>
      <c r="Y340" s="145"/>
      <c r="Z340" s="146"/>
      <c r="AA340" s="15"/>
    </row>
    <row r="341" spans="1:37" s="21" customFormat="1" hidden="1" outlineLevel="3">
      <c r="B341" s="134" t="s">
        <v>155</v>
      </c>
      <c r="C341" s="134"/>
      <c r="D341" s="143">
        <v>0.4302939030675732</v>
      </c>
      <c r="E341" s="143">
        <v>0.45485997747438156</v>
      </c>
      <c r="F341" s="143">
        <v>0.55011925743617562</v>
      </c>
      <c r="G341" s="143">
        <v>0.57652520422234643</v>
      </c>
      <c r="H341" s="143">
        <v>0.60336330975891117</v>
      </c>
      <c r="I341" s="143">
        <v>0.60996561426786422</v>
      </c>
      <c r="J341" s="143">
        <v>0.61000956453596822</v>
      </c>
      <c r="K341" s="143">
        <v>0.61081083503411282</v>
      </c>
      <c r="L341" s="143">
        <v>0.63315214566900491</v>
      </c>
      <c r="M341" s="143">
        <v>0.65688127491038217</v>
      </c>
      <c r="N341" s="143">
        <v>0.6611959612799867</v>
      </c>
      <c r="O341" s="143">
        <v>0.69108436738399992</v>
      </c>
      <c r="P341" s="143">
        <v>0.71588381676530199</v>
      </c>
      <c r="Q341" s="143">
        <v>0.7205249547691307</v>
      </c>
      <c r="R341" s="143">
        <v>0.71768375885966873</v>
      </c>
      <c r="S341" s="143">
        <v>0.7168082260401335</v>
      </c>
      <c r="T341" s="143">
        <v>0.71480952071705517</v>
      </c>
      <c r="U341" s="143">
        <v>0.71150053535728663</v>
      </c>
      <c r="V341" s="154"/>
      <c r="W341" s="145"/>
      <c r="X341" s="145"/>
      <c r="Y341" s="145"/>
      <c r="Z341" s="146"/>
      <c r="AA341" s="15"/>
    </row>
    <row r="342" spans="1:37" s="15" customFormat="1" hidden="1" outlineLevel="1" collapsed="1">
      <c r="A342" s="16"/>
      <c r="B342" s="144"/>
      <c r="C342" s="144"/>
      <c r="D342" s="167"/>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c r="AA342" s="167"/>
      <c r="AB342" s="167"/>
      <c r="AC342" s="167"/>
      <c r="AD342" s="167"/>
      <c r="AE342" s="167"/>
      <c r="AF342" s="167"/>
      <c r="AG342" s="167"/>
      <c r="AH342" s="167"/>
      <c r="AI342" s="167"/>
      <c r="AJ342" s="167"/>
      <c r="AK342" s="167"/>
    </row>
    <row r="343" spans="1:37" s="15" customFormat="1" hidden="1" outlineLevel="1">
      <c r="A343" s="16"/>
      <c r="B343" s="144"/>
      <c r="C343" s="155"/>
      <c r="D343" s="156"/>
      <c r="E343" s="156"/>
      <c r="F343" s="156"/>
      <c r="G343" s="156"/>
      <c r="H343" s="156"/>
      <c r="I343" s="156"/>
      <c r="J343" s="156"/>
      <c r="K343" s="180"/>
      <c r="L343" s="95"/>
      <c r="M343" s="156"/>
      <c r="N343" s="156"/>
      <c r="O343" s="156"/>
      <c r="P343" s="156"/>
      <c r="Q343" s="156"/>
      <c r="R343" s="156"/>
      <c r="S343" s="156"/>
      <c r="T343" s="156"/>
      <c r="U343" s="156"/>
      <c r="V343" s="95"/>
      <c r="W343" s="156"/>
      <c r="X343" s="156"/>
      <c r="Y343" s="156"/>
      <c r="Z343" s="156"/>
      <c r="AA343" s="95"/>
      <c r="AB343" s="156"/>
      <c r="AC343" s="156"/>
      <c r="AD343" s="156"/>
      <c r="AE343" s="156"/>
      <c r="AF343" s="156"/>
      <c r="AG343" s="156"/>
      <c r="AH343" s="156"/>
      <c r="AI343" s="156"/>
      <c r="AJ343" s="156"/>
      <c r="AK343" s="156"/>
    </row>
    <row r="344" spans="1:37" s="15" customFormat="1" hidden="1" outlineLevel="1">
      <c r="A344" s="16"/>
      <c r="B344" s="144"/>
      <c r="C344" s="155"/>
      <c r="D344" s="156"/>
      <c r="E344" s="156"/>
      <c r="F344" s="156"/>
      <c r="G344" s="156"/>
      <c r="H344" s="156"/>
      <c r="I344" s="156"/>
      <c r="J344" s="156"/>
      <c r="K344" s="180"/>
      <c r="L344" s="95"/>
      <c r="M344" s="156"/>
      <c r="N344" s="156"/>
      <c r="O344" s="156"/>
      <c r="P344" s="156"/>
      <c r="Q344" s="156"/>
      <c r="R344" s="156"/>
      <c r="S344" s="156"/>
      <c r="T344" s="156"/>
      <c r="U344" s="156"/>
      <c r="V344" s="95"/>
      <c r="W344" s="156"/>
      <c r="X344" s="156"/>
      <c r="Y344" s="156"/>
      <c r="Z344" s="156"/>
      <c r="AA344" s="95"/>
      <c r="AB344" s="156"/>
      <c r="AC344" s="156"/>
      <c r="AD344" s="156"/>
      <c r="AE344" s="156"/>
      <c r="AF344" s="156"/>
      <c r="AG344" s="156"/>
      <c r="AH344" s="156"/>
      <c r="AI344" s="156"/>
      <c r="AJ344" s="156"/>
      <c r="AK344" s="156"/>
    </row>
    <row r="345" spans="1:37" s="43" customFormat="1" collapsed="1">
      <c r="B345" s="182" t="s">
        <v>418</v>
      </c>
      <c r="C345" s="38"/>
      <c r="D345" s="183"/>
      <c r="E345" s="183"/>
      <c r="F345" s="183"/>
      <c r="G345" s="47"/>
      <c r="H345" s="183"/>
      <c r="I345" s="183"/>
      <c r="J345" s="183"/>
      <c r="K345" s="183"/>
      <c r="L345" s="183"/>
      <c r="M345" s="183"/>
      <c r="N345" s="183"/>
      <c r="O345" s="183"/>
      <c r="P345" s="183"/>
      <c r="Q345" s="183"/>
      <c r="R345" s="183"/>
      <c r="S345" s="183"/>
      <c r="T345" s="183"/>
      <c r="U345" s="183"/>
      <c r="V345" s="183"/>
      <c r="W345" s="184"/>
      <c r="X345" s="117"/>
      <c r="Y345" s="117"/>
      <c r="Z345" s="117"/>
      <c r="AA345" s="185"/>
    </row>
    <row r="346" spans="1:37" s="15" customFormat="1">
      <c r="B346" s="38"/>
      <c r="C346" s="38"/>
      <c r="D346" s="25"/>
      <c r="E346" s="25"/>
      <c r="F346" s="25"/>
      <c r="G346" s="46"/>
      <c r="H346" s="25"/>
      <c r="I346" s="25"/>
      <c r="J346" s="25"/>
      <c r="K346" s="25"/>
      <c r="L346" s="25"/>
      <c r="M346" s="25"/>
      <c r="N346" s="25"/>
      <c r="O346" s="25"/>
      <c r="P346" s="25"/>
      <c r="Q346" s="25"/>
      <c r="R346" s="25"/>
      <c r="S346" s="25"/>
      <c r="T346" s="25"/>
      <c r="U346" s="25"/>
      <c r="V346" s="25"/>
      <c r="W346" s="17"/>
      <c r="X346" s="26"/>
      <c r="Y346" s="26"/>
      <c r="Z346" s="26"/>
      <c r="AA346" s="14"/>
    </row>
    <row r="347" spans="1:37" s="15" customFormat="1">
      <c r="B347" s="38"/>
      <c r="C347" s="38"/>
      <c r="D347" s="25"/>
      <c r="E347" s="25"/>
      <c r="F347" s="25"/>
      <c r="G347" s="45"/>
      <c r="H347" s="25"/>
      <c r="I347" s="25"/>
      <c r="J347" s="25"/>
      <c r="K347" s="25"/>
      <c r="L347" s="25"/>
      <c r="M347" s="25"/>
      <c r="N347" s="25"/>
      <c r="O347" s="25"/>
      <c r="P347" s="25"/>
      <c r="Q347" s="25"/>
      <c r="R347" s="25"/>
      <c r="S347" s="25"/>
      <c r="T347" s="25"/>
      <c r="U347" s="25"/>
      <c r="V347" s="25"/>
      <c r="W347" s="26"/>
      <c r="X347" s="26"/>
      <c r="Y347" s="26"/>
      <c r="Z347" s="26"/>
      <c r="AA347" s="14"/>
    </row>
    <row r="348" spans="1:37" s="37" customFormat="1">
      <c r="B348" s="38"/>
      <c r="C348" s="38"/>
      <c r="D348" s="47"/>
      <c r="E348" s="48"/>
      <c r="F348" s="47"/>
      <c r="G348" s="47"/>
      <c r="H348" s="47"/>
      <c r="I348" s="47"/>
      <c r="J348" s="47"/>
      <c r="K348" s="47"/>
      <c r="L348" s="47"/>
      <c r="M348" s="47"/>
      <c r="N348" s="47"/>
      <c r="O348" s="47"/>
      <c r="P348" s="47"/>
      <c r="Q348" s="47"/>
      <c r="R348" s="47"/>
      <c r="S348" s="47"/>
      <c r="T348" s="47"/>
      <c r="U348" s="48"/>
      <c r="V348" s="47"/>
      <c r="W348" s="27"/>
      <c r="X348" s="36"/>
      <c r="Y348" s="36"/>
      <c r="Z348" s="36"/>
      <c r="AA348" s="39"/>
    </row>
    <row r="349" spans="1:37" s="37" customFormat="1">
      <c r="B349" s="16"/>
      <c r="C349" s="16"/>
      <c r="D349" s="39"/>
      <c r="E349" s="39"/>
      <c r="F349" s="39"/>
      <c r="G349" s="39"/>
      <c r="H349" s="39"/>
      <c r="I349" s="39"/>
      <c r="J349" s="39"/>
      <c r="K349" s="39"/>
      <c r="L349" s="39"/>
      <c r="N349" s="39"/>
      <c r="O349" s="39"/>
      <c r="P349" s="39"/>
      <c r="Q349" s="39"/>
      <c r="R349" s="39"/>
      <c r="S349" s="39"/>
      <c r="T349" s="39"/>
      <c r="U349" s="39"/>
      <c r="V349" s="39"/>
      <c r="W349" s="49"/>
      <c r="X349" s="36"/>
      <c r="Y349" s="36"/>
      <c r="Z349" s="36"/>
    </row>
    <row r="350" spans="1:37" s="15" customFormat="1">
      <c r="B350" s="16"/>
      <c r="C350" s="16"/>
      <c r="D350" s="17"/>
      <c r="E350" s="17"/>
      <c r="F350" s="17"/>
      <c r="G350" s="17"/>
      <c r="H350" s="17"/>
      <c r="I350" s="17"/>
      <c r="J350" s="17"/>
      <c r="K350" s="17"/>
      <c r="L350" s="17"/>
      <c r="M350" s="17"/>
      <c r="N350" s="17"/>
      <c r="O350" s="17"/>
      <c r="P350" s="17"/>
      <c r="Q350" s="17"/>
      <c r="R350" s="17"/>
      <c r="S350" s="17"/>
      <c r="T350" s="17"/>
      <c r="U350" s="17"/>
      <c r="V350" s="17"/>
      <c r="W350" s="17"/>
      <c r="X350" s="17"/>
      <c r="Y350" s="17"/>
      <c r="Z350" s="14"/>
      <c r="AA350" s="14"/>
      <c r="AG350"/>
    </row>
    <row r="351" spans="1:37" s="15" customFormat="1">
      <c r="B351" s="16"/>
      <c r="C351" s="16"/>
      <c r="D351" s="17"/>
      <c r="E351" s="17"/>
      <c r="F351" s="17"/>
      <c r="G351" s="17"/>
      <c r="H351" s="17"/>
      <c r="I351" s="17"/>
      <c r="J351" s="17"/>
      <c r="K351" s="17"/>
      <c r="L351" s="17"/>
      <c r="M351" s="17"/>
      <c r="N351" s="17"/>
      <c r="O351" s="17"/>
      <c r="P351" s="17"/>
      <c r="Q351" s="17"/>
      <c r="R351" s="17"/>
      <c r="S351" s="17"/>
      <c r="T351" s="17"/>
      <c r="U351" s="17"/>
      <c r="V351" s="17"/>
      <c r="W351" s="17"/>
      <c r="X351" s="17"/>
      <c r="Y351" s="17"/>
      <c r="Z351" s="14"/>
      <c r="AA351" s="14"/>
    </row>
    <row r="352" spans="1:37" s="15" customFormat="1">
      <c r="B352" s="16"/>
      <c r="C352" s="16"/>
      <c r="D352" s="17"/>
      <c r="E352" s="17"/>
      <c r="F352" s="17"/>
      <c r="G352" s="17"/>
      <c r="H352" s="17"/>
      <c r="I352" s="17"/>
      <c r="J352" s="17"/>
      <c r="K352" s="17"/>
      <c r="L352" s="17"/>
      <c r="M352" s="17"/>
      <c r="N352" s="17"/>
      <c r="O352" s="17"/>
      <c r="P352" s="17"/>
      <c r="Q352" s="17"/>
      <c r="R352" s="17"/>
      <c r="S352" s="17"/>
      <c r="T352" s="17"/>
      <c r="U352" s="17"/>
      <c r="V352" s="17"/>
      <c r="W352" s="17"/>
      <c r="X352" s="17"/>
      <c r="Y352" s="17"/>
      <c r="Z352" s="14"/>
      <c r="AA352" s="14"/>
    </row>
    <row r="353" spans="2:27" s="15" customFormat="1">
      <c r="B353" s="16"/>
      <c r="C353" s="16"/>
      <c r="D353" s="17"/>
      <c r="E353" s="17"/>
      <c r="F353" s="17"/>
      <c r="G353" s="17"/>
      <c r="H353" s="17"/>
      <c r="I353" s="17"/>
      <c r="J353" s="17"/>
      <c r="K353" s="17"/>
      <c r="L353" s="17"/>
      <c r="M353" s="17"/>
      <c r="N353" s="17"/>
      <c r="O353" s="17"/>
      <c r="P353" s="17"/>
      <c r="Q353" s="17"/>
      <c r="R353" s="17"/>
      <c r="S353" s="17"/>
      <c r="T353" s="17"/>
      <c r="U353" s="17"/>
      <c r="V353" s="17"/>
      <c r="W353" s="17"/>
      <c r="X353" s="17"/>
      <c r="Y353" s="17"/>
      <c r="Z353" s="14"/>
      <c r="AA353" s="14"/>
    </row>
    <row r="354" spans="2:27" s="15" customFormat="1">
      <c r="B354" s="16"/>
      <c r="C354" s="16"/>
      <c r="D354" s="17"/>
      <c r="E354" s="17"/>
      <c r="F354" s="17"/>
      <c r="G354" s="17"/>
      <c r="H354" s="17"/>
      <c r="I354" s="17"/>
      <c r="J354" s="17"/>
      <c r="K354" s="17"/>
      <c r="L354" s="17"/>
      <c r="M354" s="17"/>
      <c r="N354" s="17"/>
      <c r="O354" s="17"/>
      <c r="P354" s="17"/>
      <c r="Q354" s="17"/>
      <c r="R354" s="17"/>
      <c r="S354" s="17"/>
      <c r="T354" s="17"/>
      <c r="U354" s="17"/>
      <c r="V354" s="17"/>
      <c r="W354" s="17"/>
      <c r="X354" s="17"/>
      <c r="Y354" s="17"/>
      <c r="Z354" s="14"/>
      <c r="AA354" s="14"/>
    </row>
    <row r="355" spans="2:27" s="15" customFormat="1">
      <c r="B355" s="16"/>
      <c r="C355" s="16"/>
      <c r="D355" s="17"/>
      <c r="E355" s="17"/>
      <c r="F355" s="17"/>
      <c r="G355" s="17"/>
      <c r="H355" s="17"/>
      <c r="I355" s="17"/>
      <c r="J355" s="17"/>
      <c r="K355" s="17"/>
      <c r="L355" s="17"/>
      <c r="M355" s="17"/>
      <c r="N355" s="17"/>
      <c r="O355" s="17"/>
      <c r="P355" s="17"/>
      <c r="Q355" s="17"/>
      <c r="R355" s="17"/>
      <c r="S355" s="17"/>
      <c r="T355" s="17"/>
      <c r="U355" s="17"/>
      <c r="V355" s="17"/>
      <c r="W355" s="17"/>
      <c r="X355" s="17"/>
      <c r="Y355" s="17"/>
      <c r="Z355" s="14"/>
      <c r="AA355" s="14"/>
    </row>
    <row r="356" spans="2:27" s="15" customFormat="1">
      <c r="B356" s="16"/>
      <c r="C356" s="16"/>
      <c r="D356" s="17"/>
      <c r="E356" s="17"/>
      <c r="F356" s="17"/>
      <c r="G356" s="17"/>
      <c r="H356" s="17"/>
      <c r="I356" s="17"/>
      <c r="J356" s="17"/>
      <c r="K356" s="17"/>
      <c r="L356" s="17"/>
      <c r="M356" s="17"/>
      <c r="N356" s="17"/>
      <c r="O356" s="17"/>
      <c r="P356" s="17"/>
      <c r="Q356" s="17"/>
      <c r="R356" s="17"/>
      <c r="S356" s="17"/>
      <c r="T356" s="17"/>
      <c r="U356" s="17"/>
      <c r="V356" s="17"/>
      <c r="W356" s="17"/>
      <c r="X356" s="17"/>
      <c r="Y356" s="17"/>
      <c r="Z356" s="14"/>
      <c r="AA356" s="14"/>
    </row>
    <row r="357" spans="2:27" s="15" customFormat="1">
      <c r="B357" s="16"/>
      <c r="C357" s="16"/>
      <c r="D357" s="17"/>
      <c r="E357" s="17"/>
      <c r="F357" s="17"/>
      <c r="G357" s="17"/>
      <c r="H357" s="17"/>
      <c r="I357" s="17"/>
      <c r="J357" s="17"/>
      <c r="K357" s="17"/>
      <c r="L357" s="17"/>
      <c r="M357" s="17"/>
      <c r="N357" s="17"/>
      <c r="O357" s="17"/>
      <c r="P357" s="17"/>
      <c r="Q357" s="17"/>
      <c r="R357" s="17"/>
      <c r="S357" s="17"/>
      <c r="T357" s="17"/>
      <c r="U357" s="17"/>
      <c r="V357" s="17"/>
      <c r="W357" s="17"/>
      <c r="X357" s="17"/>
      <c r="Y357" s="17"/>
      <c r="Z357" s="14"/>
      <c r="AA357" s="14"/>
    </row>
    <row r="358" spans="2:27" s="15" customFormat="1">
      <c r="B358" s="16"/>
      <c r="C358" s="16"/>
      <c r="D358" s="17"/>
      <c r="E358" s="17"/>
      <c r="F358" s="17"/>
      <c r="G358" s="17"/>
      <c r="H358" s="17"/>
      <c r="I358" s="17"/>
      <c r="J358" s="17"/>
      <c r="K358" s="17"/>
      <c r="L358" s="17"/>
      <c r="M358" s="17"/>
      <c r="N358" s="17"/>
      <c r="O358" s="17"/>
      <c r="P358" s="17"/>
      <c r="Q358" s="17"/>
      <c r="R358" s="17"/>
      <c r="S358" s="17"/>
      <c r="T358" s="17"/>
      <c r="U358" s="17"/>
      <c r="V358" s="17"/>
      <c r="W358" s="17"/>
      <c r="X358" s="17"/>
      <c r="Y358" s="17"/>
      <c r="Z358" s="14"/>
      <c r="AA358" s="14"/>
    </row>
    <row r="359" spans="2:27" s="15" customFormat="1">
      <c r="B359" s="16"/>
      <c r="C359" s="16"/>
      <c r="D359" s="17"/>
      <c r="E359" s="17"/>
      <c r="F359" s="17"/>
      <c r="G359" s="17"/>
      <c r="H359" s="17"/>
      <c r="I359" s="17"/>
      <c r="J359" s="17"/>
      <c r="K359" s="17"/>
      <c r="L359" s="17"/>
      <c r="M359" s="17"/>
      <c r="N359" s="17"/>
      <c r="O359" s="17"/>
      <c r="P359" s="17"/>
      <c r="Q359" s="17"/>
      <c r="R359" s="17"/>
      <c r="S359" s="17"/>
      <c r="T359" s="17"/>
      <c r="U359" s="17"/>
      <c r="V359" s="17"/>
      <c r="W359" s="17"/>
      <c r="X359" s="17"/>
      <c r="Y359" s="17"/>
      <c r="Z359" s="14"/>
      <c r="AA359" s="14"/>
    </row>
    <row r="360" spans="2:27" s="15" customFormat="1">
      <c r="B360" s="16"/>
      <c r="C360" s="16"/>
      <c r="D360" s="17"/>
      <c r="E360" s="17"/>
      <c r="F360" s="17"/>
      <c r="G360" s="17"/>
      <c r="H360" s="17"/>
      <c r="I360" s="17"/>
      <c r="J360" s="17"/>
      <c r="K360" s="17"/>
      <c r="L360" s="17"/>
      <c r="M360" s="17"/>
      <c r="N360" s="17"/>
      <c r="O360" s="17"/>
      <c r="P360" s="17"/>
      <c r="Q360" s="17"/>
      <c r="R360" s="17"/>
      <c r="S360" s="17"/>
      <c r="T360" s="17"/>
      <c r="U360" s="17"/>
      <c r="V360" s="17"/>
      <c r="W360" s="17"/>
      <c r="X360" s="17"/>
      <c r="Y360" s="17"/>
      <c r="Z360" s="14"/>
      <c r="AA360" s="14"/>
    </row>
    <row r="361" spans="2:27" s="15" customFormat="1">
      <c r="B361" s="16"/>
      <c r="C361" s="16"/>
      <c r="D361" s="17"/>
      <c r="E361" s="17"/>
      <c r="F361" s="17"/>
      <c r="G361" s="17"/>
      <c r="H361" s="17"/>
      <c r="I361" s="17"/>
      <c r="J361" s="17"/>
      <c r="K361" s="17"/>
      <c r="L361" s="17"/>
      <c r="M361" s="17"/>
      <c r="N361" s="17"/>
      <c r="O361" s="17"/>
      <c r="P361" s="17"/>
      <c r="Q361" s="17"/>
      <c r="R361" s="17"/>
      <c r="S361" s="17"/>
      <c r="T361" s="17"/>
      <c r="U361" s="17"/>
      <c r="V361" s="17"/>
      <c r="W361" s="17"/>
      <c r="X361" s="17"/>
      <c r="Y361" s="17"/>
      <c r="Z361" s="14"/>
      <c r="AA361" s="14"/>
    </row>
    <row r="362" spans="2:27" s="15" customFormat="1">
      <c r="B362" s="16"/>
      <c r="C362" s="16"/>
      <c r="D362" s="17"/>
      <c r="E362" s="17"/>
      <c r="F362" s="17"/>
      <c r="G362" s="17"/>
      <c r="H362" s="17"/>
      <c r="I362" s="17"/>
      <c r="J362" s="17"/>
      <c r="K362" s="17"/>
      <c r="L362" s="17"/>
      <c r="M362" s="17"/>
      <c r="N362" s="17"/>
      <c r="O362" s="17"/>
      <c r="P362" s="17"/>
      <c r="Q362" s="17"/>
      <c r="R362" s="17"/>
      <c r="S362" s="17"/>
      <c r="T362" s="17"/>
      <c r="U362" s="17"/>
      <c r="V362" s="17"/>
      <c r="W362" s="17"/>
      <c r="X362" s="17"/>
      <c r="Y362" s="17"/>
      <c r="Z362" s="14"/>
      <c r="AA362" s="14"/>
    </row>
    <row r="363" spans="2:27" s="15" customFormat="1">
      <c r="B363" s="16"/>
      <c r="C363" s="16"/>
      <c r="D363" s="17"/>
      <c r="E363" s="17"/>
      <c r="F363" s="17"/>
      <c r="G363" s="17"/>
      <c r="H363" s="17"/>
      <c r="I363" s="17"/>
      <c r="J363" s="17"/>
      <c r="K363" s="17"/>
      <c r="L363" s="17"/>
      <c r="M363" s="17"/>
      <c r="N363" s="17"/>
      <c r="O363" s="17"/>
      <c r="P363" s="17"/>
      <c r="Q363" s="17"/>
      <c r="R363" s="17"/>
      <c r="S363" s="17"/>
      <c r="T363" s="17"/>
      <c r="U363" s="17"/>
      <c r="V363" s="17"/>
      <c r="W363" s="17"/>
      <c r="X363" s="17"/>
      <c r="Y363" s="17"/>
      <c r="Z363" s="14"/>
      <c r="AA363" s="14"/>
    </row>
    <row r="364" spans="2:27" s="15" customFormat="1">
      <c r="B364" s="16" t="s">
        <v>158</v>
      </c>
      <c r="C364" s="16"/>
      <c r="D364" s="17"/>
      <c r="E364" s="17"/>
      <c r="F364" s="17"/>
      <c r="G364" s="17"/>
      <c r="H364" s="17"/>
      <c r="I364" s="17"/>
      <c r="J364" s="17"/>
      <c r="K364" s="17"/>
      <c r="L364" s="17"/>
      <c r="M364" s="17"/>
      <c r="N364" s="17"/>
      <c r="O364" s="17"/>
      <c r="P364" s="17"/>
      <c r="Q364" s="17"/>
      <c r="R364" s="17"/>
      <c r="S364" s="17"/>
      <c r="T364" s="17"/>
      <c r="U364" s="17"/>
      <c r="V364" s="17"/>
      <c r="W364" s="17"/>
      <c r="X364" s="17"/>
      <c r="Y364" s="17"/>
      <c r="Z364" s="14"/>
      <c r="AA364" s="14"/>
    </row>
    <row r="365" spans="2:27" s="15" customFormat="1">
      <c r="B365" s="16"/>
      <c r="C365" s="16"/>
      <c r="D365" s="17"/>
      <c r="E365" s="17"/>
      <c r="F365" s="17"/>
      <c r="G365" s="17"/>
      <c r="H365" s="17"/>
      <c r="I365" s="17"/>
      <c r="J365" s="17"/>
      <c r="K365" s="17"/>
      <c r="L365" s="17"/>
      <c r="M365" s="17"/>
      <c r="N365" s="17"/>
      <c r="O365" s="17"/>
      <c r="P365" s="17"/>
      <c r="Q365" s="17"/>
      <c r="R365" s="17"/>
      <c r="S365" s="17"/>
      <c r="T365" s="17"/>
      <c r="U365" s="17"/>
      <c r="V365" s="17"/>
      <c r="W365" s="17"/>
      <c r="X365" s="17"/>
      <c r="Y365" s="17"/>
      <c r="Z365" s="14"/>
      <c r="AA365" s="14"/>
    </row>
    <row r="366" spans="2:27" s="15" customFormat="1">
      <c r="B366" s="16"/>
      <c r="C366" s="16"/>
      <c r="D366" s="17"/>
      <c r="E366" s="17"/>
      <c r="F366" s="17"/>
      <c r="G366" s="17"/>
      <c r="H366" s="17"/>
      <c r="I366" s="17"/>
      <c r="J366" s="17"/>
      <c r="K366" s="17"/>
      <c r="L366" s="17"/>
      <c r="M366" s="17"/>
      <c r="N366" s="17"/>
      <c r="O366" s="17"/>
      <c r="P366" s="17"/>
      <c r="Q366" s="17"/>
      <c r="R366" s="17"/>
      <c r="S366" s="17"/>
      <c r="T366" s="17"/>
      <c r="U366" s="17"/>
      <c r="V366" s="17"/>
      <c r="W366" s="17"/>
      <c r="X366" s="17"/>
      <c r="Y366" s="17"/>
      <c r="Z366" s="14"/>
      <c r="AA366" s="14"/>
    </row>
    <row r="367" spans="2:27" s="15" customFormat="1">
      <c r="B367" s="16"/>
      <c r="C367" s="16"/>
      <c r="D367" s="17"/>
      <c r="E367" s="17"/>
      <c r="F367" s="17"/>
      <c r="G367" s="17"/>
      <c r="H367" s="17"/>
      <c r="I367" s="17"/>
      <c r="J367" s="17"/>
      <c r="K367" s="17"/>
      <c r="L367" s="17"/>
      <c r="M367" s="17"/>
      <c r="N367" s="17"/>
      <c r="O367" s="17"/>
      <c r="P367" s="17"/>
      <c r="Q367" s="17"/>
      <c r="R367" s="17"/>
      <c r="S367" s="17"/>
      <c r="T367" s="17"/>
      <c r="U367" s="17"/>
      <c r="V367" s="17"/>
      <c r="W367" s="17"/>
      <c r="X367" s="17"/>
      <c r="Y367" s="17"/>
      <c r="Z367" s="14"/>
      <c r="AA367" s="14"/>
    </row>
    <row r="368" spans="2:27" s="15" customFormat="1">
      <c r="B368" s="16"/>
      <c r="C368" s="16"/>
      <c r="D368" s="17"/>
      <c r="E368" s="17"/>
      <c r="F368" s="17"/>
      <c r="G368" s="17"/>
      <c r="H368" s="17"/>
      <c r="I368" s="17"/>
      <c r="J368" s="17"/>
      <c r="K368" s="17"/>
      <c r="L368" s="17"/>
      <c r="M368" s="17"/>
      <c r="N368" s="17"/>
      <c r="O368" s="17"/>
      <c r="P368" s="17"/>
      <c r="Q368" s="17"/>
      <c r="R368" s="17"/>
      <c r="S368" s="17"/>
      <c r="T368" s="17"/>
      <c r="U368" s="17"/>
      <c r="V368" s="17"/>
      <c r="W368" s="17"/>
      <c r="X368" s="17"/>
      <c r="Y368" s="17"/>
      <c r="Z368" s="14"/>
      <c r="AA368" s="14"/>
    </row>
    <row r="369" spans="2:27" s="15" customFormat="1">
      <c r="B369" s="16"/>
      <c r="C369" s="16"/>
      <c r="D369" s="17"/>
      <c r="E369" s="17"/>
      <c r="F369" s="17"/>
      <c r="G369" s="17"/>
      <c r="H369" s="17"/>
      <c r="I369" s="17"/>
      <c r="J369" s="17"/>
      <c r="K369" s="17"/>
      <c r="L369" s="17"/>
      <c r="M369" s="17"/>
      <c r="N369" s="17"/>
      <c r="O369" s="17"/>
      <c r="P369" s="17"/>
      <c r="Q369" s="17"/>
      <c r="R369" s="17"/>
      <c r="S369" s="17"/>
      <c r="T369" s="17"/>
      <c r="U369" s="17"/>
      <c r="V369" s="17"/>
      <c r="W369" s="17"/>
      <c r="X369" s="17"/>
      <c r="Y369" s="17"/>
      <c r="Z369" s="14"/>
      <c r="AA369" s="14"/>
    </row>
    <row r="370" spans="2:27" s="15" customFormat="1">
      <c r="B370" s="16"/>
      <c r="C370" s="16"/>
      <c r="D370" s="17"/>
      <c r="E370" s="17"/>
      <c r="F370" s="17"/>
      <c r="G370" s="17"/>
      <c r="H370" s="17"/>
      <c r="I370" s="17"/>
      <c r="J370" s="17"/>
      <c r="K370" s="17"/>
      <c r="L370" s="17"/>
      <c r="M370" s="17"/>
      <c r="N370" s="17"/>
      <c r="O370" s="17"/>
      <c r="P370" s="17"/>
      <c r="Q370" s="17"/>
      <c r="R370" s="17"/>
      <c r="S370" s="17"/>
      <c r="T370" s="17"/>
      <c r="U370" s="17"/>
      <c r="V370" s="17"/>
      <c r="W370" s="17"/>
      <c r="X370" s="17"/>
      <c r="Y370" s="17"/>
      <c r="Z370" s="14"/>
      <c r="AA370" s="14"/>
    </row>
    <row r="371" spans="2:27" s="15" customFormat="1">
      <c r="B371" s="16"/>
      <c r="C371" s="16"/>
      <c r="D371" s="17"/>
      <c r="E371" s="17"/>
      <c r="F371" s="17"/>
      <c r="G371" s="17"/>
      <c r="H371" s="17"/>
      <c r="I371" s="17"/>
      <c r="J371" s="17"/>
      <c r="K371" s="17"/>
      <c r="L371" s="17"/>
      <c r="M371" s="17"/>
      <c r="N371" s="17"/>
      <c r="O371" s="17"/>
      <c r="P371" s="17"/>
      <c r="Q371" s="17"/>
      <c r="R371" s="17"/>
      <c r="S371" s="17"/>
      <c r="T371" s="17"/>
      <c r="U371" s="17"/>
      <c r="V371" s="17"/>
      <c r="W371" s="17"/>
      <c r="X371" s="17"/>
      <c r="Y371" s="17"/>
      <c r="Z371" s="14"/>
      <c r="AA371" s="14"/>
    </row>
    <row r="372" spans="2:27" s="15" customFormat="1">
      <c r="B372" s="16"/>
      <c r="C372" s="16"/>
      <c r="D372" s="17"/>
      <c r="E372" s="17"/>
      <c r="F372" s="17"/>
      <c r="G372" s="17"/>
      <c r="H372" s="17"/>
      <c r="I372" s="17"/>
      <c r="J372" s="17"/>
      <c r="K372" s="17"/>
      <c r="L372" s="17"/>
      <c r="M372" s="17"/>
      <c r="N372" s="17"/>
      <c r="O372" s="17"/>
      <c r="P372" s="17"/>
      <c r="Q372" s="17"/>
      <c r="R372" s="17"/>
      <c r="S372" s="17"/>
      <c r="T372" s="17"/>
      <c r="U372" s="17"/>
      <c r="V372" s="17"/>
      <c r="W372" s="17"/>
      <c r="X372" s="17"/>
      <c r="Y372" s="17"/>
      <c r="Z372" s="14"/>
      <c r="AA372" s="14"/>
    </row>
    <row r="373" spans="2:27" s="15" customFormat="1">
      <c r="B373" s="16"/>
      <c r="C373" s="16"/>
      <c r="D373" s="17"/>
      <c r="E373" s="17"/>
      <c r="F373" s="17"/>
      <c r="G373" s="17"/>
      <c r="H373" s="17"/>
      <c r="I373" s="17"/>
      <c r="J373" s="17"/>
      <c r="K373" s="17"/>
      <c r="L373" s="17"/>
      <c r="M373" s="17"/>
      <c r="N373" s="17"/>
      <c r="O373" s="17"/>
      <c r="P373" s="17"/>
      <c r="Q373" s="17"/>
      <c r="R373" s="17"/>
      <c r="S373" s="17"/>
      <c r="T373" s="17"/>
      <c r="U373" s="17"/>
      <c r="V373" s="17"/>
      <c r="W373" s="17"/>
      <c r="X373" s="17"/>
      <c r="Y373" s="17"/>
      <c r="Z373" s="14"/>
      <c r="AA373" s="14"/>
    </row>
    <row r="374" spans="2:27" s="15" customFormat="1">
      <c r="B374" s="16"/>
      <c r="C374" s="16"/>
      <c r="D374" s="17"/>
      <c r="E374" s="17"/>
      <c r="F374" s="17"/>
      <c r="G374" s="17"/>
      <c r="H374" s="17"/>
      <c r="I374" s="17"/>
      <c r="J374" s="17"/>
      <c r="K374" s="17"/>
      <c r="L374" s="17"/>
      <c r="M374" s="17"/>
      <c r="N374" s="17"/>
      <c r="O374" s="17"/>
      <c r="P374" s="17"/>
      <c r="Q374" s="17"/>
      <c r="R374" s="17"/>
      <c r="S374" s="17"/>
      <c r="T374" s="17"/>
      <c r="U374" s="17"/>
      <c r="V374" s="17"/>
      <c r="W374" s="17"/>
      <c r="X374" s="17"/>
      <c r="Y374" s="17"/>
      <c r="Z374" s="14"/>
      <c r="AA374" s="14"/>
    </row>
    <row r="375" spans="2:27" s="15" customFormat="1">
      <c r="B375" s="16"/>
      <c r="C375" s="16"/>
      <c r="D375" s="17"/>
      <c r="E375" s="17"/>
      <c r="F375" s="17"/>
      <c r="G375" s="17"/>
      <c r="H375" s="17"/>
      <c r="I375" s="17"/>
      <c r="J375" s="17"/>
      <c r="K375" s="17"/>
      <c r="L375" s="17"/>
      <c r="M375" s="17"/>
      <c r="N375" s="17"/>
      <c r="O375" s="17"/>
      <c r="P375" s="17"/>
      <c r="Q375" s="17"/>
      <c r="R375" s="17"/>
      <c r="S375" s="17"/>
      <c r="T375" s="17"/>
      <c r="U375" s="17"/>
      <c r="V375" s="17"/>
      <c r="W375" s="17"/>
      <c r="X375" s="17"/>
      <c r="Y375" s="17"/>
      <c r="Z375" s="14"/>
      <c r="AA375" s="14"/>
    </row>
    <row r="376" spans="2:27" s="15" customFormat="1">
      <c r="B376" s="16"/>
      <c r="C376" s="16"/>
      <c r="D376" s="17"/>
      <c r="E376" s="17"/>
      <c r="F376" s="17"/>
      <c r="G376" s="17"/>
      <c r="H376" s="17"/>
      <c r="I376" s="17"/>
      <c r="J376" s="17"/>
      <c r="K376" s="17"/>
      <c r="L376" s="17"/>
      <c r="M376" s="17"/>
      <c r="N376" s="17"/>
      <c r="O376" s="17"/>
      <c r="P376" s="17"/>
      <c r="Q376" s="17"/>
      <c r="R376" s="17"/>
      <c r="S376" s="17"/>
      <c r="T376" s="17"/>
      <c r="U376" s="17"/>
      <c r="V376" s="17"/>
      <c r="W376" s="17"/>
      <c r="X376" s="17"/>
      <c r="Y376" s="17"/>
      <c r="Z376" s="14"/>
      <c r="AA376" s="14"/>
    </row>
    <row r="377" spans="2:27" s="15" customFormat="1">
      <c r="B377" s="16"/>
      <c r="C377" s="16"/>
      <c r="D377" s="17"/>
      <c r="E377" s="17"/>
      <c r="F377" s="17"/>
      <c r="G377" s="17"/>
      <c r="H377" s="17"/>
      <c r="I377" s="17"/>
      <c r="J377" s="17"/>
      <c r="K377" s="17"/>
      <c r="L377" s="17"/>
      <c r="M377" s="17"/>
      <c r="N377" s="17"/>
      <c r="O377" s="17"/>
      <c r="P377" s="17"/>
      <c r="Q377" s="17"/>
      <c r="R377" s="17"/>
      <c r="S377" s="17"/>
      <c r="T377" s="17"/>
      <c r="U377" s="17"/>
      <c r="V377" s="17"/>
      <c r="W377" s="17"/>
      <c r="X377" s="17"/>
      <c r="Y377" s="17"/>
      <c r="Z377" s="14"/>
      <c r="AA377" s="14"/>
    </row>
    <row r="378" spans="2:27" s="15" customFormat="1">
      <c r="B378" s="16"/>
      <c r="C378" s="16"/>
      <c r="D378" s="17"/>
      <c r="E378" s="17"/>
      <c r="F378" s="17"/>
      <c r="G378" s="17"/>
      <c r="H378" s="17"/>
      <c r="I378" s="17"/>
      <c r="J378" s="17"/>
      <c r="K378" s="17"/>
      <c r="L378" s="17"/>
      <c r="M378" s="17"/>
      <c r="N378" s="17"/>
      <c r="O378" s="17"/>
      <c r="P378" s="17"/>
      <c r="Q378" s="17"/>
      <c r="R378" s="17"/>
      <c r="S378" s="17"/>
      <c r="T378" s="17"/>
      <c r="U378" s="17"/>
      <c r="V378" s="17"/>
      <c r="W378" s="17"/>
      <c r="X378" s="17"/>
      <c r="Y378" s="17"/>
      <c r="Z378" s="14"/>
      <c r="AA378" s="14"/>
    </row>
    <row r="379" spans="2:27" s="15" customFormat="1">
      <c r="B379" s="16"/>
      <c r="C379" s="16"/>
      <c r="D379" s="17"/>
      <c r="E379" s="17"/>
      <c r="F379" s="17"/>
      <c r="G379" s="17"/>
      <c r="H379" s="17"/>
      <c r="I379" s="17"/>
      <c r="J379" s="17"/>
      <c r="K379" s="17"/>
      <c r="L379" s="17"/>
      <c r="M379" s="17"/>
      <c r="N379" s="17"/>
      <c r="O379" s="17"/>
      <c r="P379" s="17"/>
      <c r="Q379" s="17"/>
      <c r="R379" s="17"/>
      <c r="S379" s="17"/>
      <c r="T379" s="17"/>
      <c r="U379" s="17"/>
      <c r="V379" s="17"/>
      <c r="W379" s="17"/>
      <c r="X379" s="17"/>
      <c r="Y379" s="17"/>
      <c r="Z379" s="14"/>
      <c r="AA379" s="14"/>
    </row>
    <row r="380" spans="2:27" s="15" customFormat="1">
      <c r="B380" s="16"/>
      <c r="C380" s="16"/>
      <c r="D380" s="17"/>
      <c r="E380" s="17"/>
      <c r="F380" s="17"/>
      <c r="G380" s="17"/>
      <c r="H380" s="17"/>
      <c r="I380" s="17"/>
      <c r="J380" s="17"/>
      <c r="K380" s="17"/>
      <c r="L380" s="17"/>
      <c r="M380" s="17"/>
      <c r="N380" s="17"/>
      <c r="O380" s="17"/>
      <c r="P380" s="17"/>
      <c r="Q380" s="17"/>
      <c r="R380" s="17"/>
      <c r="S380" s="17"/>
      <c r="T380" s="17"/>
      <c r="U380" s="17"/>
      <c r="V380" s="17"/>
      <c r="W380" s="17"/>
      <c r="X380" s="17"/>
      <c r="Y380" s="17"/>
      <c r="Z380" s="14"/>
      <c r="AA380" s="14"/>
    </row>
    <row r="381" spans="2:27" s="15" customFormat="1">
      <c r="B381" s="16"/>
      <c r="C381" s="16"/>
      <c r="D381" s="17"/>
      <c r="E381" s="17"/>
      <c r="F381" s="17"/>
      <c r="G381" s="17"/>
      <c r="H381" s="17"/>
      <c r="I381" s="17"/>
      <c r="J381" s="17"/>
      <c r="K381" s="17"/>
      <c r="L381" s="17"/>
      <c r="M381" s="17"/>
      <c r="N381" s="17"/>
      <c r="O381" s="17"/>
      <c r="P381" s="17"/>
      <c r="Q381" s="17"/>
      <c r="R381" s="17"/>
      <c r="S381" s="17"/>
      <c r="T381" s="17"/>
      <c r="U381" s="17"/>
      <c r="V381" s="17"/>
      <c r="W381" s="17"/>
      <c r="X381" s="17"/>
      <c r="Y381" s="17"/>
      <c r="Z381" s="14"/>
      <c r="AA381" s="14"/>
    </row>
    <row r="382" spans="2:27" s="15" customFormat="1">
      <c r="B382" s="16"/>
      <c r="C382" s="16"/>
      <c r="D382" s="17"/>
      <c r="E382" s="17"/>
      <c r="F382" s="17"/>
      <c r="G382" s="17"/>
      <c r="H382" s="17"/>
      <c r="I382" s="17"/>
      <c r="J382" s="17"/>
      <c r="K382" s="17"/>
      <c r="L382" s="17"/>
      <c r="M382" s="17"/>
      <c r="N382" s="17"/>
      <c r="O382" s="17"/>
      <c r="P382" s="17"/>
      <c r="Q382" s="17"/>
      <c r="R382" s="17"/>
      <c r="S382" s="17"/>
      <c r="T382" s="17"/>
      <c r="U382" s="17"/>
      <c r="V382" s="17"/>
      <c r="W382" s="17"/>
      <c r="X382" s="17"/>
      <c r="Y382" s="17"/>
      <c r="Z382" s="14"/>
      <c r="AA382" s="14"/>
    </row>
    <row r="383" spans="2:27" s="15" customFormat="1">
      <c r="B383" s="16"/>
      <c r="C383" s="16"/>
      <c r="D383" s="17"/>
      <c r="E383" s="17"/>
      <c r="F383" s="17"/>
      <c r="G383" s="17"/>
      <c r="H383" s="17"/>
      <c r="I383" s="17"/>
      <c r="J383" s="17"/>
      <c r="K383" s="17"/>
      <c r="L383" s="17"/>
      <c r="M383" s="17"/>
      <c r="N383" s="17"/>
      <c r="O383" s="17"/>
      <c r="P383" s="17"/>
      <c r="Q383" s="17"/>
      <c r="R383" s="17"/>
      <c r="S383" s="17"/>
      <c r="T383" s="17"/>
      <c r="U383" s="17"/>
      <c r="V383" s="17"/>
      <c r="W383" s="17"/>
      <c r="X383" s="17"/>
      <c r="Y383" s="17"/>
      <c r="Z383" s="14"/>
      <c r="AA383" s="14"/>
    </row>
    <row r="384" spans="2:27" s="15" customFormat="1">
      <c r="B384" s="16"/>
      <c r="C384" s="16"/>
      <c r="D384" s="17"/>
      <c r="E384" s="17"/>
      <c r="F384" s="17"/>
      <c r="G384" s="17"/>
      <c r="H384" s="17"/>
      <c r="I384" s="17"/>
      <c r="J384" s="17"/>
      <c r="K384" s="17"/>
      <c r="L384" s="17"/>
      <c r="M384" s="17"/>
      <c r="N384" s="17"/>
      <c r="O384" s="17"/>
      <c r="P384" s="17"/>
      <c r="Q384" s="17"/>
      <c r="R384" s="17"/>
      <c r="S384" s="17"/>
      <c r="T384" s="17"/>
      <c r="U384" s="17"/>
      <c r="V384" s="17"/>
      <c r="W384" s="17"/>
      <c r="X384" s="17"/>
      <c r="Y384" s="17"/>
      <c r="Z384" s="14"/>
      <c r="AA384" s="14"/>
    </row>
    <row r="385" spans="2:31" s="15" customFormat="1">
      <c r="B385" s="16"/>
      <c r="C385" s="16"/>
      <c r="D385" s="17"/>
      <c r="E385" s="17"/>
      <c r="F385" s="17"/>
      <c r="G385" s="17"/>
      <c r="H385" s="17"/>
      <c r="I385" s="17"/>
      <c r="J385" s="17"/>
      <c r="K385" s="17"/>
      <c r="L385" s="17"/>
      <c r="M385" s="17"/>
      <c r="N385" s="17"/>
      <c r="O385" s="17"/>
      <c r="P385" s="17"/>
      <c r="Q385" s="17"/>
      <c r="R385" s="17"/>
      <c r="S385" s="17"/>
      <c r="T385" s="17"/>
      <c r="U385" s="17"/>
      <c r="V385" s="17"/>
      <c r="W385" s="17"/>
      <c r="X385" s="17"/>
      <c r="Y385" s="17"/>
      <c r="Z385" s="14"/>
      <c r="AA385" s="14"/>
    </row>
    <row r="386" spans="2:31" s="15" customFormat="1">
      <c r="B386" s="16"/>
      <c r="C386" s="16"/>
      <c r="D386" s="17"/>
      <c r="E386" s="17"/>
      <c r="F386" s="17"/>
      <c r="G386" s="17"/>
      <c r="H386" s="17"/>
      <c r="I386" s="17"/>
      <c r="J386" s="17"/>
      <c r="K386" s="17"/>
      <c r="L386" s="17"/>
      <c r="M386" s="17"/>
      <c r="N386" s="17"/>
      <c r="O386" s="17"/>
      <c r="P386" s="17"/>
      <c r="Q386" s="17"/>
      <c r="R386" s="17"/>
      <c r="S386" s="17"/>
      <c r="T386" s="17"/>
      <c r="U386" s="17"/>
      <c r="V386" s="17"/>
      <c r="W386" s="17"/>
      <c r="X386" s="17"/>
      <c r="Y386" s="17"/>
      <c r="Z386" s="14"/>
      <c r="AA386" s="14"/>
    </row>
    <row r="387" spans="2:31" s="15" customFormat="1">
      <c r="B387" s="16"/>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4"/>
      <c r="AA387" s="14"/>
    </row>
    <row r="388" spans="2:31" s="15" customFormat="1">
      <c r="B388" s="16"/>
      <c r="C388" s="16"/>
      <c r="D388" s="17"/>
      <c r="E388" s="17"/>
      <c r="F388" s="17"/>
      <c r="G388" s="17"/>
      <c r="H388" s="17"/>
      <c r="I388" s="17"/>
      <c r="J388" s="17"/>
      <c r="K388" s="17"/>
      <c r="L388" s="17"/>
      <c r="M388" s="17"/>
      <c r="N388" s="17"/>
      <c r="O388" s="17"/>
      <c r="P388" s="17"/>
      <c r="Q388" s="17"/>
      <c r="R388" s="17"/>
      <c r="S388" s="17"/>
      <c r="T388" s="17"/>
      <c r="U388" s="17"/>
      <c r="V388" s="17"/>
      <c r="W388" s="17"/>
      <c r="X388" s="17"/>
      <c r="Y388" s="17"/>
      <c r="Z388" s="14"/>
      <c r="AA388" s="14"/>
    </row>
    <row r="389" spans="2:31" s="15" customFormat="1">
      <c r="B389" s="16"/>
      <c r="C389" s="16"/>
      <c r="D389" s="17"/>
      <c r="E389" s="17"/>
      <c r="F389" s="17"/>
      <c r="G389" s="17"/>
      <c r="H389" s="17"/>
      <c r="I389" s="17"/>
      <c r="J389" s="17"/>
      <c r="K389" s="17"/>
      <c r="L389" s="17"/>
      <c r="M389" s="17"/>
      <c r="N389" s="17"/>
      <c r="O389" s="17"/>
      <c r="P389" s="17"/>
      <c r="Q389" s="17"/>
      <c r="R389" s="17"/>
      <c r="S389" s="17"/>
      <c r="T389" s="17"/>
      <c r="U389" s="17"/>
      <c r="V389" s="17"/>
      <c r="W389" s="17"/>
      <c r="X389" s="17"/>
      <c r="Y389" s="17"/>
      <c r="Z389" s="14"/>
      <c r="AA389" s="14"/>
    </row>
    <row r="390" spans="2:31" s="15" customFormat="1">
      <c r="B390" s="16"/>
      <c r="C390" s="16"/>
      <c r="D390" s="17"/>
      <c r="E390" s="17"/>
      <c r="F390" s="17"/>
      <c r="G390" s="17"/>
      <c r="H390" s="17"/>
      <c r="I390" s="17"/>
      <c r="J390" s="17"/>
      <c r="K390" s="17"/>
      <c r="L390" s="17"/>
      <c r="M390" s="17"/>
      <c r="N390" s="17"/>
      <c r="O390" s="17"/>
      <c r="P390" s="17"/>
      <c r="Q390" s="17"/>
      <c r="R390" s="17"/>
      <c r="S390" s="17"/>
      <c r="T390" s="17"/>
      <c r="U390" s="17"/>
      <c r="V390" s="17"/>
      <c r="W390" s="17"/>
      <c r="X390" s="17"/>
      <c r="Y390" s="17"/>
      <c r="Z390" s="14"/>
      <c r="AA390" s="14"/>
    </row>
    <row r="391" spans="2:31" s="15" customFormat="1">
      <c r="B391" s="16"/>
      <c r="C391" s="16"/>
      <c r="D391" s="17"/>
      <c r="E391" s="17"/>
      <c r="F391" s="17"/>
      <c r="G391" s="17"/>
      <c r="H391" s="17"/>
      <c r="I391" s="17"/>
      <c r="J391" s="17"/>
      <c r="K391" s="17"/>
      <c r="L391" s="17"/>
      <c r="M391" s="17"/>
      <c r="N391" s="17"/>
      <c r="O391" s="17"/>
      <c r="P391" s="17"/>
      <c r="Q391" s="17"/>
      <c r="R391" s="17"/>
      <c r="S391" s="17"/>
      <c r="T391" s="17"/>
      <c r="U391" s="17"/>
      <c r="V391" s="17"/>
      <c r="W391" s="17"/>
      <c r="X391" s="17"/>
      <c r="Y391" s="17"/>
      <c r="Z391" s="14"/>
      <c r="AA391" s="14"/>
    </row>
    <row r="392" spans="2:31" s="15" customFormat="1">
      <c r="B392" s="16"/>
      <c r="C392" s="16"/>
      <c r="D392" s="17"/>
      <c r="E392" s="17"/>
      <c r="F392" s="17"/>
      <c r="G392" s="17"/>
      <c r="H392" s="17"/>
      <c r="I392" s="17"/>
      <c r="J392" s="17"/>
      <c r="K392" s="17"/>
      <c r="L392" s="17"/>
      <c r="M392" s="17"/>
      <c r="N392" s="17"/>
      <c r="O392" s="17"/>
      <c r="P392" s="17"/>
      <c r="Q392" s="17"/>
      <c r="R392" s="17"/>
      <c r="S392" s="17"/>
      <c r="T392" s="17"/>
      <c r="U392" s="17"/>
      <c r="V392" s="17"/>
      <c r="W392" s="17"/>
      <c r="X392" s="17"/>
      <c r="Y392" s="17"/>
      <c r="Z392" s="14"/>
      <c r="AA392" s="14"/>
    </row>
    <row r="393" spans="2:31" s="15" customFormat="1">
      <c r="B393" s="16"/>
      <c r="C393" s="16"/>
      <c r="D393" s="17"/>
      <c r="E393" s="17"/>
      <c r="F393" s="17"/>
      <c r="G393" s="17"/>
      <c r="H393" s="17"/>
      <c r="I393" s="17"/>
      <c r="J393" s="17"/>
      <c r="K393" s="17"/>
      <c r="L393" s="17"/>
      <c r="M393" s="17"/>
      <c r="N393" s="17"/>
      <c r="O393" s="17"/>
      <c r="P393" s="17"/>
      <c r="Q393" s="17"/>
      <c r="R393" s="17"/>
      <c r="S393" s="17"/>
      <c r="T393" s="17"/>
      <c r="U393" s="17"/>
      <c r="V393" s="17"/>
      <c r="W393" s="17"/>
      <c r="X393" s="17"/>
      <c r="Y393" s="17"/>
      <c r="Z393" s="14"/>
      <c r="AA393" s="14"/>
    </row>
    <row r="394" spans="2:31" s="15" customFormat="1">
      <c r="B394" s="16"/>
      <c r="C394" s="16"/>
      <c r="D394" s="17"/>
      <c r="E394" s="17"/>
      <c r="F394" s="17"/>
      <c r="G394" s="17"/>
      <c r="H394" s="17"/>
      <c r="I394" s="17"/>
      <c r="J394" s="17"/>
      <c r="K394" s="17"/>
      <c r="L394" s="17"/>
      <c r="M394" s="17"/>
      <c r="N394" s="17"/>
      <c r="O394" s="17"/>
      <c r="P394" s="17"/>
      <c r="Q394" s="17"/>
      <c r="R394" s="17"/>
      <c r="S394" s="17"/>
      <c r="T394" s="17"/>
      <c r="U394" s="17"/>
      <c r="V394" s="17"/>
      <c r="W394" s="17"/>
      <c r="X394" s="17"/>
      <c r="Y394" s="17"/>
      <c r="Z394" s="14"/>
      <c r="AA394" s="14"/>
    </row>
    <row r="395" spans="2:31" s="15" customFormat="1">
      <c r="B395" s="16"/>
      <c r="C395" s="16"/>
      <c r="D395" s="17"/>
      <c r="E395" s="17"/>
      <c r="F395" s="17"/>
      <c r="G395" s="17"/>
      <c r="H395" s="17"/>
      <c r="I395" s="17"/>
      <c r="J395" s="17"/>
      <c r="K395" s="17"/>
      <c r="L395" s="17"/>
      <c r="M395" s="17"/>
      <c r="N395" s="17"/>
      <c r="O395" s="17"/>
      <c r="P395" s="17"/>
      <c r="Q395" s="17"/>
      <c r="R395" s="17"/>
      <c r="S395" s="17"/>
      <c r="T395" s="17"/>
      <c r="U395" s="17"/>
      <c r="V395" s="17"/>
      <c r="W395" s="17"/>
      <c r="X395" s="17"/>
      <c r="Y395" s="17"/>
      <c r="Z395" s="14"/>
      <c r="AA395" s="14"/>
    </row>
    <row r="396" spans="2:31" s="15" customFormat="1">
      <c r="B396" s="16"/>
      <c r="C396" s="16"/>
      <c r="D396" s="17"/>
      <c r="E396" s="17"/>
      <c r="F396" s="17"/>
      <c r="G396" s="17"/>
      <c r="H396" s="17"/>
      <c r="I396" s="17"/>
      <c r="J396" s="17"/>
      <c r="K396" s="17"/>
      <c r="L396" s="17"/>
      <c r="M396" s="17"/>
      <c r="N396" s="17"/>
      <c r="O396" s="17"/>
      <c r="P396" s="17"/>
      <c r="Q396" s="17"/>
      <c r="R396" s="17"/>
      <c r="S396" s="17"/>
      <c r="T396" s="17"/>
      <c r="U396" s="17"/>
      <c r="V396"/>
      <c r="W396"/>
      <c r="X396"/>
      <c r="Y396"/>
      <c r="Z396"/>
      <c r="AA396"/>
      <c r="AB396"/>
      <c r="AC396"/>
    </row>
    <row r="397" spans="2:31" s="15" customFormat="1">
      <c r="B397" s="16"/>
      <c r="C397" s="16"/>
      <c r="D397" s="17"/>
      <c r="E397" s="17"/>
      <c r="F397" s="17"/>
      <c r="G397" s="17"/>
      <c r="H397" s="17"/>
      <c r="I397" s="17"/>
      <c r="J397" s="17"/>
      <c r="K397" s="17"/>
      <c r="L397" s="17"/>
      <c r="M397" s="17"/>
      <c r="N397" s="17"/>
      <c r="O397" s="17"/>
      <c r="P397" s="17"/>
      <c r="Q397" s="17"/>
      <c r="R397" s="17"/>
      <c r="S397" s="17"/>
      <c r="T397" s="17"/>
      <c r="U397" s="17"/>
      <c r="V397"/>
      <c r="W397"/>
      <c r="X397"/>
      <c r="Y397"/>
      <c r="Z397"/>
      <c r="AA397"/>
      <c r="AB397"/>
      <c r="AC397"/>
      <c r="AD397"/>
      <c r="AE397"/>
    </row>
    <row r="398" spans="2:31" s="15" customFormat="1">
      <c r="B398" s="16"/>
      <c r="C398" s="16"/>
      <c r="D398" s="17"/>
      <c r="E398" s="17"/>
      <c r="F398" s="17"/>
      <c r="G398" s="17"/>
      <c r="H398" s="17"/>
      <c r="I398" s="17"/>
      <c r="J398" s="17"/>
      <c r="K398" s="17"/>
      <c r="L398" s="17"/>
      <c r="M398" s="17"/>
      <c r="N398" s="17"/>
      <c r="O398" s="17"/>
      <c r="P398" s="17"/>
      <c r="Q398" s="17"/>
      <c r="R398" s="17"/>
      <c r="S398" s="17"/>
      <c r="T398" s="17"/>
      <c r="U398" s="17"/>
      <c r="V398"/>
      <c r="W398"/>
      <c r="X398"/>
      <c r="Y398"/>
      <c r="Z398"/>
      <c r="AA398"/>
      <c r="AB398"/>
      <c r="AC398"/>
      <c r="AD398"/>
      <c r="AE398"/>
    </row>
    <row r="399" spans="2:31" s="15" customFormat="1">
      <c r="B399" s="16"/>
      <c r="C399" s="16"/>
      <c r="D399" s="17"/>
      <c r="E399" s="17"/>
      <c r="F399" s="17"/>
      <c r="G399" s="17"/>
      <c r="H399" s="17"/>
      <c r="I399" s="17"/>
      <c r="J399" s="17"/>
      <c r="K399" s="17"/>
      <c r="L399" s="17"/>
      <c r="M399" s="17"/>
      <c r="N399" s="17"/>
      <c r="O399" s="17"/>
      <c r="P399" s="17"/>
      <c r="Q399" s="17"/>
      <c r="R399" s="17"/>
      <c r="S399" s="17"/>
      <c r="T399" s="17"/>
      <c r="U399" s="17"/>
      <c r="V399"/>
      <c r="W399"/>
      <c r="X399"/>
      <c r="Y399"/>
      <c r="Z399"/>
      <c r="AA399"/>
      <c r="AB399"/>
      <c r="AC399"/>
      <c r="AD399"/>
      <c r="AE399"/>
    </row>
    <row r="400" spans="2:31" s="15" customFormat="1">
      <c r="B400" s="16"/>
      <c r="C400" s="16"/>
      <c r="D400" s="17"/>
      <c r="E400" s="17"/>
      <c r="F400" s="17"/>
      <c r="G400" s="17"/>
      <c r="H400" s="17"/>
      <c r="I400" s="17"/>
      <c r="J400" s="17"/>
      <c r="K400" s="17"/>
      <c r="L400" s="17"/>
      <c r="M400" s="17"/>
      <c r="N400" s="17"/>
      <c r="O400" s="17"/>
      <c r="P400" s="17"/>
      <c r="Q400" s="17"/>
      <c r="R400" s="17"/>
      <c r="S400" s="17"/>
      <c r="T400" s="17"/>
      <c r="U400" s="17"/>
      <c r="V400"/>
      <c r="W400"/>
      <c r="X400"/>
      <c r="Y400"/>
      <c r="Z400"/>
      <c r="AA400"/>
      <c r="AB400"/>
      <c r="AC400"/>
      <c r="AD400"/>
      <c r="AE400"/>
    </row>
    <row r="401" spans="2:31" s="15" customFormat="1">
      <c r="B401" s="16"/>
      <c r="C401" s="16"/>
      <c r="D401" s="17"/>
      <c r="E401" s="17"/>
      <c r="F401" s="17"/>
      <c r="G401" s="17"/>
      <c r="H401" s="17"/>
      <c r="I401" s="17"/>
      <c r="J401" s="17"/>
      <c r="K401" s="17"/>
      <c r="L401" s="17"/>
      <c r="M401" s="17"/>
      <c r="N401" s="17"/>
      <c r="O401" s="17"/>
      <c r="P401" s="17"/>
      <c r="Q401" s="17"/>
      <c r="R401" s="17"/>
      <c r="S401" s="17"/>
      <c r="T401" s="17"/>
      <c r="U401" s="17"/>
      <c r="V401"/>
      <c r="W401"/>
      <c r="X401"/>
      <c r="Y401"/>
      <c r="Z401"/>
      <c r="AA401"/>
      <c r="AB401"/>
      <c r="AC401"/>
      <c r="AD401"/>
      <c r="AE401"/>
    </row>
    <row r="402" spans="2:31" s="15" customFormat="1">
      <c r="B402" s="16"/>
      <c r="C402" s="16"/>
      <c r="D402" s="17"/>
      <c r="E402" s="17"/>
      <c r="F402" s="17"/>
      <c r="G402" s="17"/>
      <c r="H402" s="17"/>
      <c r="I402" s="17"/>
      <c r="J402" s="17"/>
      <c r="K402" s="17"/>
      <c r="L402" s="17"/>
      <c r="M402" s="17"/>
      <c r="N402" s="17"/>
      <c r="O402" s="17"/>
      <c r="P402" s="17"/>
      <c r="Q402" s="17"/>
      <c r="R402" s="17"/>
      <c r="S402" s="17"/>
      <c r="T402" s="17"/>
      <c r="U402" s="17"/>
      <c r="V402"/>
      <c r="W402"/>
      <c r="X402"/>
      <c r="Y402"/>
      <c r="Z402"/>
      <c r="AA402"/>
      <c r="AB402"/>
      <c r="AC402"/>
      <c r="AD402"/>
      <c r="AE402"/>
    </row>
    <row r="403" spans="2:31" s="15" customFormat="1">
      <c r="B403" s="16"/>
      <c r="C403" s="16"/>
      <c r="D403" s="17"/>
      <c r="E403" s="17"/>
      <c r="F403" s="17"/>
      <c r="G403" s="17"/>
      <c r="H403" s="17"/>
      <c r="I403" s="17"/>
      <c r="J403" s="17"/>
      <c r="K403" s="17"/>
      <c r="L403" s="17"/>
      <c r="M403" s="17"/>
      <c r="N403" s="17"/>
      <c r="O403" s="17"/>
      <c r="P403" s="17"/>
      <c r="Q403" s="17"/>
      <c r="R403" s="17"/>
      <c r="S403" s="17"/>
      <c r="T403" s="17"/>
      <c r="U403" s="17"/>
      <c r="V403"/>
      <c r="W403"/>
      <c r="X403"/>
      <c r="Y403"/>
      <c r="Z403"/>
      <c r="AA403"/>
      <c r="AB403"/>
      <c r="AC403"/>
      <c r="AD403"/>
      <c r="AE403"/>
    </row>
    <row r="404" spans="2:31" s="15" customFormat="1">
      <c r="B404" s="16"/>
      <c r="C404" s="16"/>
      <c r="D404" s="17"/>
      <c r="E404" s="17"/>
      <c r="F404" s="17"/>
      <c r="G404" s="17"/>
      <c r="H404" s="17"/>
      <c r="I404" s="17"/>
      <c r="J404" s="17"/>
      <c r="K404" s="17"/>
      <c r="L404" s="17"/>
      <c r="M404" s="17"/>
      <c r="N404" s="17"/>
      <c r="O404" s="17"/>
      <c r="P404" s="17"/>
      <c r="Q404" s="17"/>
      <c r="R404" s="17"/>
      <c r="S404" s="17"/>
      <c r="T404" s="17"/>
      <c r="U404" s="17"/>
      <c r="V404"/>
      <c r="W404"/>
      <c r="X404"/>
      <c r="Y404"/>
      <c r="Z404"/>
      <c r="AA404"/>
      <c r="AB404"/>
      <c r="AC404"/>
      <c r="AD404"/>
      <c r="AE404"/>
    </row>
    <row r="405" spans="2:31" s="15" customFormat="1">
      <c r="B405" s="16"/>
      <c r="C405" s="16"/>
      <c r="D405" s="17"/>
      <c r="E405" s="17"/>
      <c r="F405" s="17"/>
      <c r="G405" s="17"/>
      <c r="H405" s="17"/>
      <c r="I405" s="17"/>
      <c r="J405" s="17"/>
      <c r="K405" s="17"/>
      <c r="L405" s="17"/>
      <c r="M405" s="17"/>
      <c r="N405" s="17"/>
      <c r="O405" s="17"/>
      <c r="P405" s="17"/>
      <c r="Q405" s="17"/>
      <c r="R405" s="17"/>
      <c r="S405" s="17"/>
      <c r="T405" s="17"/>
      <c r="U405" s="17"/>
      <c r="V405"/>
      <c r="W405"/>
      <c r="X405"/>
      <c r="Y405"/>
      <c r="Z405"/>
      <c r="AA405"/>
      <c r="AB405"/>
      <c r="AC405"/>
      <c r="AD405"/>
      <c r="AE405"/>
    </row>
    <row r="406" spans="2:31" s="15" customFormat="1">
      <c r="B406" s="16"/>
      <c r="C406" s="16"/>
      <c r="D406" s="17"/>
      <c r="E406" s="17"/>
      <c r="F406" s="17"/>
      <c r="G406" s="17"/>
      <c r="H406" s="17"/>
      <c r="I406" s="17"/>
      <c r="J406" s="17"/>
      <c r="K406" s="17"/>
      <c r="L406" s="17"/>
      <c r="M406" s="17"/>
      <c r="N406" s="17"/>
      <c r="O406" s="17"/>
      <c r="P406" s="17"/>
      <c r="Q406" s="17"/>
      <c r="R406" s="17"/>
      <c r="S406" s="17"/>
      <c r="T406" s="17"/>
      <c r="U406" s="17"/>
      <c r="V406" s="17"/>
      <c r="W406" s="17"/>
      <c r="X406" s="17"/>
      <c r="Y406" s="17"/>
      <c r="Z406" s="14"/>
      <c r="AA406" s="14"/>
      <c r="AD406"/>
      <c r="AE406"/>
    </row>
    <row r="407" spans="2:31" s="15" customFormat="1">
      <c r="B407" s="16"/>
      <c r="C407" s="16"/>
      <c r="D407" s="17"/>
      <c r="E407" s="17"/>
      <c r="F407" s="17"/>
      <c r="G407" s="17"/>
      <c r="H407" s="17"/>
      <c r="I407" s="17"/>
      <c r="J407" s="17"/>
      <c r="K407" s="17"/>
      <c r="L407" s="17"/>
      <c r="M407" s="17"/>
      <c r="N407" s="17"/>
      <c r="O407" s="17"/>
      <c r="P407" s="17"/>
      <c r="Q407" s="17"/>
      <c r="R407" s="17"/>
      <c r="S407" s="17"/>
      <c r="T407" s="17"/>
      <c r="U407" s="17"/>
      <c r="V407" s="17"/>
      <c r="W407" s="17"/>
      <c r="X407" s="17"/>
      <c r="Y407" s="17"/>
      <c r="Z407" s="14"/>
      <c r="AA407" s="14"/>
    </row>
    <row r="408" spans="2:31" s="15" customFormat="1">
      <c r="B408" s="16"/>
      <c r="C408" s="16"/>
      <c r="D408" s="17"/>
      <c r="E408" s="17"/>
      <c r="F408" s="17"/>
      <c r="G408" s="17"/>
      <c r="H408" s="17"/>
      <c r="I408" s="17"/>
      <c r="J408" s="17"/>
      <c r="K408" s="17"/>
      <c r="L408" s="17"/>
      <c r="M408" s="17"/>
      <c r="N408" s="17"/>
      <c r="O408" s="17"/>
      <c r="P408" s="17"/>
      <c r="Q408" s="17"/>
      <c r="R408" s="17"/>
      <c r="S408" s="17"/>
      <c r="T408" s="17"/>
      <c r="U408" s="17"/>
      <c r="V408" s="17"/>
      <c r="W408" s="17"/>
      <c r="X408" s="17"/>
      <c r="Y408" s="17"/>
      <c r="Z408" s="14"/>
      <c r="AA408" s="14"/>
    </row>
    <row r="409" spans="2:31" s="15" customFormat="1">
      <c r="B409" s="16"/>
      <c r="C409" s="16"/>
      <c r="D409" s="17"/>
      <c r="E409" s="17"/>
      <c r="F409" s="17"/>
      <c r="G409" s="17"/>
      <c r="H409" s="17"/>
      <c r="I409" s="17"/>
      <c r="J409" s="17"/>
      <c r="K409" s="17"/>
      <c r="L409" s="17"/>
      <c r="M409" s="17"/>
      <c r="N409" s="17"/>
      <c r="O409" s="17"/>
      <c r="P409" s="17"/>
      <c r="Q409" s="17"/>
      <c r="R409" s="17"/>
      <c r="S409" s="17"/>
      <c r="T409" s="17"/>
      <c r="U409" s="17"/>
      <c r="V409" s="17"/>
      <c r="W409" s="17"/>
      <c r="X409" s="17"/>
      <c r="Y409" s="17"/>
      <c r="Z409" s="14"/>
      <c r="AA409" s="14"/>
    </row>
    <row r="410" spans="2:31" s="15" customFormat="1">
      <c r="B410" s="16"/>
      <c r="C410" s="16"/>
      <c r="D410" s="17"/>
      <c r="E410" s="17"/>
      <c r="F410" s="17"/>
      <c r="G410" s="17"/>
      <c r="H410" s="17"/>
      <c r="I410" s="17"/>
      <c r="J410" s="17"/>
      <c r="K410" s="17"/>
      <c r="L410" s="17"/>
      <c r="M410" s="17"/>
      <c r="N410" s="17"/>
      <c r="O410" s="17"/>
      <c r="P410" s="17"/>
      <c r="Q410" s="17"/>
      <c r="R410" s="17"/>
      <c r="S410" s="17"/>
      <c r="T410" s="17"/>
      <c r="U410" s="17"/>
      <c r="V410" s="17"/>
      <c r="W410" s="17"/>
      <c r="X410" s="17"/>
      <c r="Y410" s="17"/>
      <c r="Z410" s="14"/>
      <c r="AA410" s="14"/>
    </row>
    <row r="411" spans="2:31" s="15" customFormat="1">
      <c r="B411" s="16"/>
      <c r="C411" s="16"/>
      <c r="D411" s="17"/>
      <c r="E411" s="17"/>
      <c r="F411" s="17"/>
      <c r="G411" s="17"/>
      <c r="H411" s="17"/>
      <c r="I411" s="17"/>
      <c r="J411" s="17"/>
      <c r="K411" s="17"/>
      <c r="L411" s="17"/>
      <c r="M411" s="17"/>
      <c r="N411" s="17"/>
      <c r="O411" s="17"/>
      <c r="P411" s="17"/>
      <c r="Q411" s="17"/>
      <c r="R411" s="17"/>
      <c r="S411" s="17"/>
      <c r="T411" s="17"/>
      <c r="U411" s="17"/>
      <c r="V411" s="17"/>
      <c r="W411" s="17"/>
      <c r="X411" s="17"/>
      <c r="Y411" s="17"/>
      <c r="Z411" s="14"/>
      <c r="AA411" s="14"/>
    </row>
    <row r="412" spans="2:31" s="15" customFormat="1">
      <c r="B412" s="16"/>
      <c r="C412" s="16"/>
      <c r="D412" s="17"/>
      <c r="E412" s="17"/>
      <c r="F412" s="17"/>
      <c r="G412" s="17"/>
      <c r="H412" s="17"/>
      <c r="I412" s="17"/>
      <c r="J412" s="17"/>
      <c r="K412" s="17"/>
      <c r="L412" s="17"/>
      <c r="M412" s="17"/>
      <c r="N412" s="17"/>
      <c r="O412" s="17"/>
      <c r="P412" s="17"/>
      <c r="Q412" s="17"/>
      <c r="R412" s="17"/>
      <c r="S412" s="17"/>
      <c r="T412" s="17"/>
      <c r="U412" s="17"/>
      <c r="V412" s="17"/>
      <c r="W412" s="17"/>
      <c r="X412" s="17"/>
      <c r="Y412" s="17"/>
      <c r="Z412" s="14"/>
      <c r="AA412" s="14"/>
    </row>
    <row r="413" spans="2:31" s="15" customFormat="1">
      <c r="B413" s="16"/>
      <c r="C413" s="16"/>
      <c r="D413" s="17"/>
      <c r="E413" s="17"/>
      <c r="F413" s="17"/>
      <c r="G413" s="17"/>
      <c r="H413" s="17"/>
      <c r="I413" s="17"/>
      <c r="J413" s="17"/>
      <c r="K413" s="17"/>
      <c r="L413" s="17"/>
      <c r="M413" s="17"/>
      <c r="N413" s="17"/>
      <c r="O413" s="17"/>
      <c r="P413" s="17"/>
      <c r="Q413" s="17"/>
      <c r="R413" s="17"/>
      <c r="S413" s="17"/>
      <c r="T413" s="17"/>
      <c r="U413" s="17"/>
      <c r="V413" s="17"/>
      <c r="W413" s="17"/>
      <c r="X413" s="17"/>
      <c r="Y413" s="17"/>
      <c r="Z413" s="14"/>
      <c r="AA413" s="14"/>
    </row>
    <row r="414" spans="2:31" s="15" customFormat="1">
      <c r="B414" s="16"/>
      <c r="C414" s="16"/>
      <c r="D414" s="17"/>
      <c r="E414" s="17"/>
      <c r="F414" s="17"/>
      <c r="G414" s="17"/>
      <c r="H414" s="17"/>
      <c r="I414" s="17"/>
      <c r="J414" s="17"/>
      <c r="K414" s="17"/>
      <c r="L414" s="17"/>
      <c r="M414" s="17"/>
      <c r="N414" s="17"/>
      <c r="O414" s="17"/>
      <c r="P414" s="17"/>
      <c r="Q414" s="17"/>
      <c r="R414" s="17"/>
      <c r="S414" s="17"/>
      <c r="T414" s="17"/>
      <c r="U414" s="17"/>
      <c r="V414" s="17"/>
      <c r="W414" s="17"/>
      <c r="X414" s="17"/>
      <c r="Y414" s="17"/>
      <c r="Z414" s="14"/>
      <c r="AA414" s="14"/>
    </row>
    <row r="415" spans="2:31" s="15" customFormat="1">
      <c r="B415" s="16"/>
      <c r="C415" s="16"/>
      <c r="D415" s="17"/>
      <c r="E415" s="17"/>
      <c r="F415" s="17"/>
      <c r="G415" s="17"/>
      <c r="H415" s="17"/>
      <c r="I415" s="17"/>
      <c r="J415" s="17"/>
      <c r="K415" s="17"/>
      <c r="L415" s="17"/>
      <c r="M415" s="17"/>
      <c r="N415" s="17"/>
      <c r="O415" s="17"/>
      <c r="P415" s="17"/>
      <c r="Q415" s="17"/>
      <c r="R415" s="17"/>
      <c r="S415" s="17"/>
      <c r="T415" s="17"/>
      <c r="U415" s="17"/>
      <c r="V415" s="17"/>
      <c r="W415" s="17"/>
      <c r="X415" s="17"/>
      <c r="Y415" s="17"/>
      <c r="Z415" s="14"/>
      <c r="AA415" s="14"/>
    </row>
    <row r="416" spans="2:31" s="15" customFormat="1">
      <c r="B416" s="16"/>
      <c r="C416" s="16"/>
      <c r="D416" s="17"/>
      <c r="E416" s="17"/>
      <c r="F416" s="17"/>
      <c r="G416" s="17"/>
      <c r="H416" s="17"/>
      <c r="I416" s="17"/>
      <c r="J416" s="17"/>
      <c r="K416" s="17"/>
      <c r="L416" s="17"/>
      <c r="M416" s="17"/>
      <c r="N416" s="17"/>
      <c r="O416" s="17"/>
      <c r="P416" s="17"/>
      <c r="Q416" s="17"/>
      <c r="R416" s="17"/>
      <c r="S416" s="17"/>
      <c r="T416" s="17"/>
      <c r="U416" s="17"/>
      <c r="V416" s="17"/>
      <c r="W416" s="17"/>
      <c r="X416" s="17"/>
      <c r="Y416" s="17"/>
      <c r="Z416" s="14"/>
      <c r="AA416" s="14"/>
    </row>
    <row r="417" spans="2:27" s="15" customFormat="1">
      <c r="B417" s="16"/>
      <c r="C417" s="16"/>
      <c r="D417" s="17"/>
      <c r="E417" s="17"/>
      <c r="F417" s="17"/>
      <c r="G417" s="17"/>
      <c r="H417" s="17"/>
      <c r="I417" s="17"/>
      <c r="J417" s="17"/>
      <c r="K417" s="17"/>
      <c r="L417" s="17"/>
      <c r="M417" s="17"/>
      <c r="N417" s="17"/>
      <c r="O417" s="17"/>
      <c r="P417" s="17"/>
      <c r="Q417" s="17"/>
      <c r="R417" s="17"/>
      <c r="S417" s="17"/>
      <c r="T417" s="17"/>
      <c r="U417" s="17"/>
      <c r="V417" s="17"/>
      <c r="W417" s="17"/>
      <c r="X417" s="17"/>
      <c r="Y417" s="17"/>
      <c r="Z417" s="14"/>
      <c r="AA417" s="14"/>
    </row>
    <row r="418" spans="2:27" s="15" customFormat="1">
      <c r="B418" s="16"/>
      <c r="C418" s="16"/>
      <c r="D418" s="17"/>
      <c r="E418" s="17"/>
      <c r="F418" s="17"/>
      <c r="G418" s="17"/>
      <c r="H418" s="17"/>
      <c r="I418" s="17"/>
      <c r="J418" s="17"/>
      <c r="K418" s="17"/>
      <c r="L418" s="17"/>
      <c r="M418" s="17"/>
      <c r="N418" s="17"/>
      <c r="O418" s="17"/>
      <c r="P418" s="17"/>
      <c r="Q418" s="17"/>
      <c r="R418" s="17"/>
      <c r="S418" s="17"/>
      <c r="T418" s="17"/>
      <c r="U418" s="17"/>
      <c r="V418" s="17"/>
      <c r="W418" s="17"/>
      <c r="X418" s="17"/>
      <c r="Y418" s="17"/>
      <c r="Z418" s="14"/>
      <c r="AA418" s="14"/>
    </row>
    <row r="419" spans="2:27" s="15" customFormat="1">
      <c r="B419" s="16"/>
      <c r="C419" s="16"/>
      <c r="D419" s="17"/>
      <c r="E419" s="17"/>
      <c r="F419" s="17"/>
      <c r="G419" s="17"/>
      <c r="H419" s="17"/>
      <c r="I419" s="17"/>
      <c r="J419" s="17"/>
      <c r="K419" s="17"/>
      <c r="L419" s="17"/>
      <c r="M419" s="17"/>
      <c r="N419" s="17"/>
      <c r="O419" s="17"/>
      <c r="P419" s="17"/>
      <c r="Q419" s="17"/>
      <c r="R419" s="17"/>
      <c r="S419" s="17"/>
      <c r="T419" s="17"/>
      <c r="U419" s="17"/>
      <c r="V419" s="17"/>
      <c r="W419" s="17"/>
      <c r="X419" s="17"/>
      <c r="Y419" s="17"/>
      <c r="Z419" s="14"/>
      <c r="AA419" s="14"/>
    </row>
    <row r="420" spans="2:27" s="15" customFormat="1">
      <c r="B420" s="16"/>
      <c r="C420" s="16"/>
      <c r="D420" s="17"/>
      <c r="E420" s="17"/>
      <c r="F420" s="17"/>
      <c r="G420" s="17"/>
      <c r="H420" s="17"/>
      <c r="I420" s="17"/>
      <c r="J420" s="17"/>
      <c r="K420" s="17"/>
      <c r="L420" s="17"/>
      <c r="M420" s="17"/>
      <c r="N420" s="17"/>
      <c r="O420" s="17"/>
      <c r="P420" s="17"/>
      <c r="Q420" s="17"/>
      <c r="R420" s="17"/>
      <c r="S420" s="17"/>
      <c r="T420" s="17"/>
      <c r="U420" s="17"/>
      <c r="V420" s="17"/>
      <c r="W420" s="17"/>
      <c r="X420" s="17"/>
      <c r="Y420" s="17"/>
      <c r="Z420" s="14"/>
      <c r="AA420" s="14"/>
    </row>
    <row r="421" spans="2:27" s="15" customFormat="1">
      <c r="B421" s="16"/>
      <c r="C421" s="16"/>
      <c r="D421" s="17"/>
      <c r="E421" s="17"/>
      <c r="F421" s="17"/>
      <c r="G421" s="17"/>
      <c r="H421" s="17"/>
      <c r="I421" s="17"/>
      <c r="J421" s="17"/>
      <c r="K421" s="17"/>
      <c r="L421" s="17"/>
      <c r="M421" s="17"/>
      <c r="N421" s="17"/>
      <c r="O421" s="17"/>
      <c r="P421" s="17"/>
      <c r="Q421" s="17"/>
      <c r="R421" s="17"/>
      <c r="S421" s="17"/>
      <c r="T421" s="17"/>
      <c r="U421" s="17"/>
      <c r="V421" s="17"/>
      <c r="W421" s="17"/>
      <c r="X421" s="17"/>
      <c r="Y421" s="17"/>
      <c r="Z421" s="14"/>
      <c r="AA421" s="14"/>
    </row>
    <row r="422" spans="2:27" s="15" customFormat="1">
      <c r="B422" s="16"/>
      <c r="C422" s="16"/>
      <c r="D422" s="17"/>
      <c r="E422" s="17"/>
      <c r="F422" s="17"/>
      <c r="G422" s="17"/>
      <c r="H422" s="17"/>
      <c r="I422" s="17"/>
      <c r="J422" s="17"/>
      <c r="K422" s="17"/>
      <c r="L422" s="17"/>
      <c r="M422" s="17"/>
      <c r="N422" s="17"/>
      <c r="O422" s="17"/>
      <c r="P422" s="17"/>
      <c r="Q422" s="17"/>
      <c r="R422" s="17"/>
      <c r="S422" s="17"/>
      <c r="T422" s="17"/>
      <c r="U422" s="17"/>
      <c r="V422" s="17"/>
      <c r="W422" s="17"/>
      <c r="X422" s="17"/>
      <c r="Y422" s="17"/>
      <c r="Z422" s="14"/>
      <c r="AA422" s="14"/>
    </row>
    <row r="423" spans="2:27" s="15" customFormat="1">
      <c r="B423" s="16"/>
      <c r="C423" s="16"/>
      <c r="D423" s="17"/>
      <c r="E423" s="17"/>
      <c r="F423" s="17"/>
      <c r="G423" s="17"/>
      <c r="H423" s="17"/>
      <c r="I423" s="17"/>
      <c r="J423" s="17"/>
      <c r="K423" s="17"/>
      <c r="L423" s="17"/>
      <c r="M423" s="17"/>
      <c r="N423" s="17"/>
      <c r="O423" s="17"/>
      <c r="P423" s="17"/>
      <c r="Q423" s="17"/>
      <c r="R423" s="17"/>
      <c r="S423" s="17"/>
      <c r="T423" s="17"/>
      <c r="U423" s="17"/>
      <c r="V423" s="17"/>
      <c r="W423" s="17"/>
      <c r="X423" s="17"/>
      <c r="Y423" s="17"/>
      <c r="Z423" s="14"/>
      <c r="AA423" s="14"/>
    </row>
    <row r="424" spans="2:27" s="15" customFormat="1">
      <c r="B424" s="16"/>
      <c r="C424" s="16"/>
      <c r="D424" s="17"/>
      <c r="E424" s="17"/>
      <c r="F424" s="17"/>
      <c r="G424" s="17"/>
      <c r="H424" s="17"/>
      <c r="I424" s="17"/>
      <c r="J424" s="17"/>
      <c r="K424" s="17"/>
      <c r="L424" s="17"/>
      <c r="M424" s="17"/>
      <c r="N424" s="17"/>
      <c r="O424" s="17"/>
      <c r="P424" s="17"/>
      <c r="Q424" s="17"/>
      <c r="R424" s="17"/>
      <c r="S424" s="17"/>
      <c r="T424" s="17"/>
      <c r="U424" s="17"/>
      <c r="V424" s="17"/>
      <c r="W424" s="17"/>
      <c r="X424" s="17"/>
      <c r="Y424" s="17"/>
      <c r="Z424" s="14"/>
      <c r="AA424" s="14"/>
    </row>
    <row r="425" spans="2:27" s="15" customFormat="1">
      <c r="B425" s="16"/>
      <c r="C425" s="16"/>
      <c r="D425" s="17"/>
      <c r="E425" s="17"/>
      <c r="F425" s="17"/>
      <c r="G425" s="17"/>
      <c r="H425" s="17"/>
      <c r="I425" s="17"/>
      <c r="J425" s="17"/>
      <c r="K425" s="17"/>
      <c r="L425" s="17"/>
      <c r="M425" s="17"/>
      <c r="N425" s="17"/>
      <c r="O425" s="17"/>
      <c r="P425" s="17"/>
      <c r="Q425" s="17"/>
      <c r="R425" s="17"/>
      <c r="S425" s="17"/>
      <c r="T425" s="17"/>
      <c r="U425" s="17"/>
      <c r="V425" s="17"/>
      <c r="W425" s="17"/>
      <c r="X425" s="17"/>
      <c r="Y425" s="17"/>
      <c r="Z425" s="14"/>
      <c r="AA425" s="14"/>
    </row>
    <row r="426" spans="2:27" s="15" customFormat="1">
      <c r="B426" s="16"/>
      <c r="C426" s="16"/>
      <c r="D426" s="17"/>
      <c r="E426" s="17"/>
      <c r="F426" s="17"/>
      <c r="G426" s="17"/>
      <c r="H426" s="17"/>
      <c r="I426" s="17"/>
      <c r="J426" s="17"/>
      <c r="K426" s="17"/>
      <c r="L426" s="17"/>
      <c r="M426" s="17"/>
      <c r="N426" s="17"/>
      <c r="O426" s="17"/>
      <c r="P426" s="17"/>
      <c r="Q426" s="17"/>
      <c r="R426" s="17"/>
      <c r="S426" s="17"/>
      <c r="T426" s="17"/>
      <c r="U426" s="17"/>
      <c r="V426" s="17"/>
      <c r="W426" s="17"/>
      <c r="X426" s="17"/>
      <c r="Y426" s="17"/>
      <c r="Z426" s="14"/>
      <c r="AA426" s="14"/>
    </row>
    <row r="427" spans="2:27" s="15" customFormat="1">
      <c r="B427" s="16"/>
      <c r="C427" s="16"/>
      <c r="D427" s="17"/>
      <c r="E427" s="17"/>
      <c r="F427" s="17"/>
      <c r="G427" s="17"/>
      <c r="H427" s="17"/>
      <c r="I427" s="17"/>
      <c r="J427" s="17"/>
      <c r="K427" s="17"/>
      <c r="L427" s="17"/>
      <c r="M427" s="17"/>
      <c r="N427" s="17"/>
      <c r="O427" s="17"/>
      <c r="P427" s="17"/>
      <c r="Q427" s="17"/>
      <c r="R427" s="17"/>
      <c r="S427" s="17"/>
      <c r="T427" s="17"/>
      <c r="U427" s="17"/>
      <c r="V427" s="17"/>
      <c r="W427" s="17"/>
      <c r="X427" s="17"/>
      <c r="Y427" s="17"/>
      <c r="Z427" s="14"/>
      <c r="AA427" s="14"/>
    </row>
    <row r="428" spans="2:27" s="15" customFormat="1">
      <c r="B428" s="16"/>
      <c r="C428" s="16"/>
      <c r="D428" s="17"/>
      <c r="E428" s="17"/>
      <c r="F428" s="17"/>
      <c r="G428" s="17"/>
      <c r="H428" s="17"/>
      <c r="I428" s="17"/>
      <c r="J428" s="17"/>
      <c r="K428" s="17"/>
      <c r="L428" s="17"/>
      <c r="M428" s="17"/>
      <c r="N428" s="17"/>
      <c r="O428" s="17"/>
      <c r="P428" s="17"/>
      <c r="Q428" s="17"/>
      <c r="R428" s="17"/>
      <c r="S428" s="17"/>
      <c r="T428" s="17"/>
      <c r="U428" s="17"/>
      <c r="V428" s="17"/>
      <c r="W428" s="17"/>
      <c r="X428" s="17"/>
      <c r="Y428" s="17"/>
      <c r="Z428" s="14"/>
      <c r="AA428" s="14"/>
    </row>
    <row r="429" spans="2:27" s="15" customFormat="1">
      <c r="B429" s="16"/>
      <c r="C429" s="16"/>
      <c r="D429" s="17"/>
      <c r="E429" s="17"/>
      <c r="F429" s="17"/>
      <c r="G429" s="17"/>
      <c r="H429" s="17"/>
      <c r="I429" s="17"/>
      <c r="J429" s="17"/>
      <c r="K429" s="17"/>
      <c r="L429" s="17"/>
      <c r="M429" s="17"/>
      <c r="N429" s="17"/>
      <c r="O429" s="17"/>
      <c r="P429" s="17"/>
      <c r="Q429" s="17"/>
      <c r="R429" s="17"/>
      <c r="S429" s="17"/>
      <c r="T429" s="17"/>
      <c r="U429" s="17"/>
      <c r="V429" s="17"/>
      <c r="W429" s="17"/>
      <c r="X429" s="17"/>
      <c r="Y429" s="17"/>
      <c r="Z429" s="14"/>
      <c r="AA429" s="14"/>
    </row>
    <row r="430" spans="2:27" s="15" customFormat="1">
      <c r="B430" s="16"/>
      <c r="C430" s="16"/>
      <c r="D430" s="17"/>
      <c r="E430" s="17"/>
      <c r="F430" s="17"/>
      <c r="G430" s="17"/>
      <c r="H430" s="17"/>
      <c r="I430" s="17"/>
      <c r="J430" s="17"/>
      <c r="K430" s="17"/>
      <c r="L430" s="17"/>
      <c r="M430" s="17"/>
      <c r="N430" s="17"/>
      <c r="O430" s="17"/>
      <c r="P430" s="17"/>
      <c r="Q430" s="17"/>
      <c r="R430" s="17"/>
      <c r="S430" s="17"/>
      <c r="T430" s="17"/>
      <c r="U430" s="17"/>
      <c r="V430" s="17"/>
      <c r="W430" s="17"/>
      <c r="X430" s="17"/>
      <c r="Y430" s="17"/>
      <c r="Z430" s="14"/>
      <c r="AA430" s="14"/>
    </row>
    <row r="431" spans="2:27" s="15" customFormat="1">
      <c r="B431" s="16"/>
      <c r="C431" s="16"/>
      <c r="D431" s="17"/>
      <c r="E431" s="17"/>
      <c r="F431" s="17"/>
      <c r="G431" s="17"/>
      <c r="H431" s="17"/>
      <c r="I431" s="17"/>
      <c r="J431" s="17"/>
      <c r="K431" s="17"/>
      <c r="L431" s="17"/>
      <c r="M431" s="17"/>
      <c r="N431" s="17"/>
      <c r="O431" s="17"/>
      <c r="P431" s="17"/>
      <c r="Q431" s="17"/>
      <c r="R431" s="17"/>
      <c r="S431" s="17"/>
      <c r="T431" s="17"/>
      <c r="U431" s="17"/>
      <c r="V431" s="17"/>
      <c r="W431" s="17"/>
      <c r="X431" s="17"/>
      <c r="Y431" s="17"/>
      <c r="Z431" s="14"/>
      <c r="AA431" s="14"/>
    </row>
    <row r="432" spans="2:27" s="15" customFormat="1">
      <c r="B432" s="16"/>
      <c r="C432" s="16"/>
      <c r="D432" s="17"/>
      <c r="E432" s="17"/>
      <c r="F432" s="17"/>
      <c r="G432" s="17"/>
      <c r="H432" s="17"/>
      <c r="I432" s="17"/>
      <c r="J432" s="17"/>
      <c r="K432" s="17"/>
      <c r="L432" s="17"/>
      <c r="M432" s="17"/>
      <c r="N432" s="17"/>
      <c r="O432" s="17"/>
      <c r="P432" s="17"/>
      <c r="Q432" s="17"/>
      <c r="R432" s="17"/>
      <c r="S432" s="17"/>
      <c r="T432" s="17"/>
      <c r="U432" s="17"/>
      <c r="V432" s="17"/>
      <c r="W432" s="17"/>
      <c r="X432" s="17"/>
      <c r="Y432" s="17"/>
      <c r="Z432" s="14"/>
      <c r="AA432" s="14"/>
    </row>
    <row r="433" spans="2:27" s="15" customFormat="1">
      <c r="B433" s="16"/>
      <c r="C433" s="16"/>
      <c r="D433" s="17"/>
      <c r="E433" s="17"/>
      <c r="F433" s="17"/>
      <c r="G433" s="17"/>
      <c r="H433" s="17"/>
      <c r="I433" s="17"/>
      <c r="J433" s="17"/>
      <c r="K433" s="17"/>
      <c r="L433" s="17"/>
      <c r="M433" s="17"/>
      <c r="N433" s="17"/>
      <c r="O433" s="17"/>
      <c r="P433" s="17"/>
      <c r="Q433" s="17"/>
      <c r="R433" s="17"/>
      <c r="S433" s="17"/>
      <c r="T433" s="17"/>
      <c r="U433" s="17"/>
      <c r="V433" s="17"/>
      <c r="W433" s="17"/>
      <c r="X433" s="17"/>
      <c r="Y433" s="17"/>
      <c r="Z433" s="14"/>
      <c r="AA433" s="14"/>
    </row>
    <row r="434" spans="2:27" s="15" customFormat="1">
      <c r="B434" s="16"/>
      <c r="C434" s="16"/>
      <c r="D434" s="17"/>
      <c r="E434" s="17"/>
      <c r="F434" s="17"/>
      <c r="G434" s="17"/>
      <c r="H434" s="17"/>
      <c r="I434" s="17"/>
      <c r="J434" s="17"/>
      <c r="K434" s="17"/>
      <c r="L434" s="17"/>
      <c r="M434" s="17"/>
      <c r="N434" s="17"/>
      <c r="O434" s="17"/>
      <c r="P434" s="17"/>
      <c r="Q434" s="17"/>
      <c r="R434" s="17"/>
      <c r="S434" s="17"/>
      <c r="T434" s="17"/>
      <c r="U434" s="17"/>
      <c r="V434" s="17"/>
      <c r="W434" s="17"/>
      <c r="X434" s="17"/>
      <c r="Y434" s="17"/>
      <c r="Z434" s="14"/>
      <c r="AA434" s="14"/>
    </row>
    <row r="435" spans="2:27" s="15" customFormat="1">
      <c r="B435" s="16"/>
      <c r="C435" s="16"/>
      <c r="D435" s="17"/>
      <c r="E435" s="17"/>
      <c r="F435" s="17"/>
      <c r="G435" s="17"/>
      <c r="H435" s="17"/>
      <c r="I435" s="17"/>
      <c r="J435" s="17"/>
      <c r="K435" s="17"/>
      <c r="L435" s="17"/>
      <c r="M435" s="17"/>
      <c r="N435" s="17"/>
      <c r="O435" s="17"/>
      <c r="P435" s="17"/>
      <c r="Q435" s="17"/>
      <c r="R435" s="17"/>
      <c r="S435" s="17"/>
      <c r="T435" s="17"/>
      <c r="U435" s="17"/>
      <c r="V435" s="17"/>
      <c r="W435" s="17"/>
      <c r="X435" s="17"/>
      <c r="Y435" s="17"/>
      <c r="Z435" s="14"/>
      <c r="AA435" s="14"/>
    </row>
    <row r="436" spans="2:27" s="15" customFormat="1">
      <c r="B436" s="16"/>
      <c r="C436" s="16"/>
      <c r="D436" s="17"/>
      <c r="E436" s="17"/>
      <c r="F436" s="17"/>
      <c r="G436" s="17"/>
      <c r="H436" s="17"/>
      <c r="I436" s="17"/>
      <c r="J436" s="17"/>
      <c r="K436" s="17"/>
      <c r="L436" s="17"/>
      <c r="M436" s="17"/>
      <c r="N436" s="17"/>
      <c r="O436" s="17"/>
      <c r="P436" s="17"/>
      <c r="Q436" s="17"/>
      <c r="R436" s="17"/>
      <c r="S436" s="17"/>
      <c r="T436" s="17"/>
      <c r="U436" s="17"/>
      <c r="V436" s="17"/>
      <c r="W436" s="17"/>
      <c r="X436" s="17"/>
      <c r="Y436" s="17"/>
      <c r="Z436" s="14"/>
      <c r="AA436" s="14"/>
    </row>
    <row r="437" spans="2:27" s="15" customFormat="1">
      <c r="B437" s="16"/>
      <c r="C437" s="16"/>
      <c r="D437" s="17"/>
      <c r="E437" s="17"/>
      <c r="F437" s="17"/>
      <c r="G437" s="17"/>
      <c r="H437" s="17"/>
      <c r="I437" s="17"/>
      <c r="J437" s="17"/>
      <c r="K437" s="17"/>
      <c r="L437" s="17"/>
      <c r="M437" s="17"/>
      <c r="N437" s="17"/>
      <c r="O437" s="17"/>
      <c r="P437" s="17"/>
      <c r="Q437" s="17"/>
      <c r="R437" s="17"/>
      <c r="S437" s="17"/>
      <c r="T437" s="17"/>
      <c r="U437" s="17"/>
      <c r="V437" s="17"/>
      <c r="W437" s="17"/>
      <c r="X437" s="17"/>
      <c r="Y437" s="17"/>
      <c r="Z437" s="14"/>
      <c r="AA437" s="14"/>
    </row>
    <row r="438" spans="2:27" s="15" customFormat="1">
      <c r="B438" s="16"/>
      <c r="C438" s="16"/>
      <c r="D438" s="17"/>
      <c r="E438" s="17"/>
      <c r="F438" s="17"/>
      <c r="G438" s="17"/>
      <c r="H438" s="17"/>
      <c r="I438" s="17"/>
      <c r="J438" s="17"/>
      <c r="K438" s="17"/>
      <c r="L438" s="17"/>
      <c r="M438" s="17"/>
      <c r="N438" s="17"/>
      <c r="O438" s="17"/>
      <c r="P438" s="17"/>
      <c r="Q438" s="17"/>
      <c r="R438" s="17"/>
      <c r="S438" s="17"/>
      <c r="T438" s="17"/>
      <c r="U438" s="17"/>
      <c r="V438" s="17"/>
      <c r="W438" s="17"/>
      <c r="X438" s="17"/>
      <c r="Y438" s="17"/>
      <c r="Z438" s="14"/>
      <c r="AA438" s="14"/>
    </row>
    <row r="439" spans="2:27" s="15" customFormat="1">
      <c r="B439" s="16"/>
      <c r="C439" s="16"/>
      <c r="D439" s="17"/>
      <c r="E439" s="17"/>
      <c r="F439" s="17"/>
      <c r="G439" s="17"/>
      <c r="H439" s="17"/>
      <c r="I439" s="17"/>
      <c r="J439" s="17"/>
      <c r="K439" s="17"/>
      <c r="L439" s="17"/>
      <c r="M439" s="17"/>
      <c r="N439" s="17"/>
      <c r="O439" s="17"/>
      <c r="P439" s="17"/>
      <c r="Q439" s="17"/>
      <c r="R439" s="17"/>
      <c r="S439" s="17"/>
      <c r="T439" s="17"/>
      <c r="U439" s="17"/>
      <c r="V439" s="17"/>
      <c r="W439" s="17"/>
      <c r="X439" s="17"/>
      <c r="Y439" s="17"/>
      <c r="Z439" s="14"/>
      <c r="AA439" s="14"/>
    </row>
    <row r="440" spans="2:27" s="15" customFormat="1">
      <c r="B440" s="16"/>
      <c r="C440" s="16"/>
      <c r="D440" s="17"/>
      <c r="E440" s="17"/>
      <c r="F440" s="17"/>
      <c r="G440" s="17"/>
      <c r="H440" s="17"/>
      <c r="I440" s="17"/>
      <c r="J440" s="17"/>
      <c r="K440" s="17"/>
      <c r="L440" s="17"/>
      <c r="M440" s="17"/>
      <c r="N440" s="17"/>
      <c r="O440" s="17"/>
      <c r="P440" s="17"/>
      <c r="Q440" s="17"/>
      <c r="R440" s="17"/>
      <c r="S440" s="17"/>
      <c r="T440" s="17"/>
      <c r="U440" s="17"/>
      <c r="V440" s="17"/>
      <c r="W440" s="17"/>
      <c r="X440" s="17"/>
      <c r="Y440" s="17"/>
      <c r="Z440" s="14"/>
      <c r="AA440" s="14"/>
    </row>
    <row r="441" spans="2:27" s="15" customFormat="1">
      <c r="B441" s="16"/>
      <c r="C441" s="16"/>
      <c r="D441" s="17"/>
      <c r="E441" s="17"/>
      <c r="F441" s="17"/>
      <c r="G441" s="17"/>
      <c r="H441" s="17"/>
      <c r="I441" s="17"/>
      <c r="J441" s="17"/>
      <c r="K441" s="17"/>
      <c r="L441" s="17"/>
      <c r="M441" s="17"/>
      <c r="N441" s="17"/>
      <c r="O441" s="17"/>
      <c r="P441" s="17"/>
      <c r="Q441" s="17"/>
      <c r="R441" s="17"/>
      <c r="S441" s="17"/>
      <c r="T441" s="17"/>
      <c r="U441" s="17"/>
      <c r="V441" s="17"/>
      <c r="W441" s="17"/>
      <c r="X441" s="17"/>
      <c r="Y441" s="17"/>
      <c r="Z441" s="14"/>
      <c r="AA441" s="14"/>
    </row>
    <row r="442" spans="2:27" s="15" customFormat="1">
      <c r="B442" s="16"/>
      <c r="C442" s="16"/>
      <c r="D442" s="17"/>
      <c r="E442" s="17"/>
      <c r="F442" s="17"/>
      <c r="G442" s="17"/>
      <c r="H442" s="17"/>
      <c r="I442" s="17"/>
      <c r="J442" s="17"/>
      <c r="K442" s="17"/>
      <c r="L442" s="17"/>
      <c r="M442" s="17"/>
      <c r="N442" s="17"/>
      <c r="O442" s="17"/>
      <c r="P442" s="17"/>
      <c r="Q442" s="17"/>
      <c r="R442" s="17"/>
      <c r="S442" s="17"/>
      <c r="T442" s="17"/>
      <c r="U442" s="17"/>
      <c r="V442" s="17"/>
      <c r="W442" s="17"/>
      <c r="X442" s="17"/>
      <c r="Y442" s="17"/>
      <c r="Z442" s="14"/>
      <c r="AA442" s="14"/>
    </row>
    <row r="443" spans="2:27" s="15" customFormat="1">
      <c r="B443" s="16"/>
      <c r="C443" s="16"/>
      <c r="D443" s="17"/>
      <c r="E443" s="17"/>
      <c r="F443" s="17"/>
      <c r="G443" s="17"/>
      <c r="H443" s="17"/>
      <c r="I443" s="17"/>
      <c r="J443" s="17"/>
      <c r="K443" s="17"/>
      <c r="L443" s="17"/>
      <c r="M443" s="17"/>
      <c r="N443" s="17"/>
      <c r="O443" s="17"/>
      <c r="P443" s="17"/>
      <c r="Q443" s="17"/>
      <c r="R443" s="17"/>
      <c r="S443" s="17"/>
      <c r="T443" s="17"/>
      <c r="U443" s="17"/>
      <c r="V443" s="17"/>
      <c r="W443" s="17"/>
      <c r="X443" s="17"/>
      <c r="Y443" s="17"/>
      <c r="Z443" s="14"/>
      <c r="AA443" s="14"/>
    </row>
    <row r="444" spans="2:27" s="15" customFormat="1">
      <c r="B444" s="16"/>
      <c r="C444" s="16"/>
      <c r="D444" s="17"/>
      <c r="E444" s="17"/>
      <c r="F444" s="17"/>
      <c r="G444" s="17"/>
      <c r="H444" s="17"/>
      <c r="I444" s="17"/>
      <c r="J444" s="17"/>
      <c r="K444" s="17"/>
      <c r="L444" s="17"/>
      <c r="M444" s="17"/>
      <c r="N444" s="17"/>
      <c r="O444" s="17"/>
      <c r="P444" s="17"/>
      <c r="Q444" s="17"/>
      <c r="R444" s="17"/>
      <c r="S444" s="17"/>
      <c r="T444" s="17"/>
      <c r="U444" s="17"/>
      <c r="V444" s="17"/>
      <c r="W444" s="17"/>
      <c r="X444" s="17"/>
      <c r="Y444" s="17"/>
      <c r="Z444" s="14"/>
      <c r="AA444" s="14"/>
    </row>
    <row r="445" spans="2:27" s="15" customFormat="1">
      <c r="B445" s="16"/>
      <c r="C445" s="16"/>
      <c r="D445" s="17"/>
      <c r="E445" s="17"/>
      <c r="F445" s="17"/>
      <c r="G445" s="17"/>
      <c r="H445" s="17"/>
      <c r="I445" s="17"/>
      <c r="J445" s="17"/>
      <c r="K445" s="17"/>
      <c r="L445" s="17"/>
      <c r="M445" s="17"/>
      <c r="N445" s="17"/>
      <c r="O445" s="17"/>
      <c r="P445" s="17"/>
      <c r="Q445" s="17"/>
      <c r="R445" s="17"/>
      <c r="S445" s="17"/>
      <c r="T445" s="17"/>
      <c r="U445" s="17"/>
      <c r="V445" s="17"/>
      <c r="W445" s="17"/>
      <c r="X445" s="17"/>
      <c r="Y445" s="17"/>
      <c r="Z445" s="14"/>
      <c r="AA445" s="14"/>
    </row>
    <row r="446" spans="2:27" s="15" customFormat="1">
      <c r="B446" s="16"/>
      <c r="C446" s="16"/>
      <c r="D446" s="17"/>
      <c r="E446" s="17"/>
      <c r="F446" s="17"/>
      <c r="G446" s="17"/>
      <c r="H446" s="17"/>
      <c r="I446" s="17"/>
      <c r="J446" s="17"/>
      <c r="K446" s="17"/>
      <c r="L446" s="17"/>
      <c r="M446" s="17"/>
      <c r="N446" s="17"/>
      <c r="O446" s="17"/>
      <c r="P446" s="17"/>
      <c r="Q446" s="17"/>
      <c r="R446" s="17"/>
      <c r="S446" s="17"/>
      <c r="T446" s="17"/>
      <c r="U446" s="17"/>
      <c r="V446" s="17"/>
      <c r="W446" s="17"/>
      <c r="X446" s="17"/>
      <c r="Y446" s="17"/>
      <c r="Z446" s="14"/>
      <c r="AA446" s="14"/>
    </row>
    <row r="447" spans="2:27" s="15" customFormat="1">
      <c r="B447" s="16"/>
      <c r="C447" s="16"/>
      <c r="D447" s="17"/>
      <c r="E447" s="17"/>
      <c r="F447" s="17"/>
      <c r="G447" s="17"/>
      <c r="H447" s="17"/>
      <c r="I447" s="17"/>
      <c r="J447" s="17"/>
      <c r="K447" s="17"/>
      <c r="L447" s="17"/>
      <c r="M447" s="17"/>
      <c r="N447" s="17"/>
      <c r="O447" s="17"/>
      <c r="P447" s="17"/>
      <c r="Q447" s="17"/>
      <c r="R447" s="17"/>
      <c r="S447" s="17"/>
      <c r="T447" s="17"/>
      <c r="U447" s="17"/>
      <c r="V447" s="17"/>
      <c r="W447" s="17"/>
      <c r="X447" s="17"/>
      <c r="Y447" s="17"/>
      <c r="Z447" s="14"/>
      <c r="AA447" s="14"/>
    </row>
    <row r="448" spans="2:27" s="15" customFormat="1">
      <c r="B448" s="16"/>
      <c r="C448" s="16"/>
      <c r="D448" s="17"/>
      <c r="E448" s="17"/>
      <c r="F448" s="17"/>
      <c r="G448" s="17"/>
      <c r="H448" s="17"/>
      <c r="I448" s="17"/>
      <c r="J448" s="17"/>
      <c r="K448" s="17"/>
      <c r="L448" s="17"/>
      <c r="M448" s="17"/>
      <c r="N448" s="17"/>
      <c r="O448" s="17"/>
      <c r="P448" s="17"/>
      <c r="Q448" s="17"/>
      <c r="R448" s="17"/>
      <c r="S448" s="17"/>
      <c r="T448" s="17"/>
      <c r="U448" s="17"/>
      <c r="V448" s="17"/>
      <c r="W448" s="17"/>
      <c r="X448" s="17"/>
      <c r="Y448" s="17"/>
      <c r="Z448" s="14"/>
      <c r="AA448" s="14"/>
    </row>
    <row r="449" spans="2:28" s="15" customFormat="1">
      <c r="B449" s="16"/>
      <c r="C449" s="16"/>
      <c r="D449" s="17"/>
      <c r="E449" s="17"/>
      <c r="F449" s="17"/>
      <c r="G449" s="17"/>
      <c r="H449" s="17"/>
      <c r="I449" s="17"/>
      <c r="J449" s="17"/>
      <c r="K449" s="17"/>
      <c r="L449" s="17"/>
      <c r="M449" s="17"/>
      <c r="N449" s="17"/>
      <c r="O449" s="17"/>
      <c r="P449" s="17"/>
      <c r="Q449" s="17"/>
      <c r="R449" s="17"/>
      <c r="S449" s="17"/>
      <c r="T449" s="17"/>
      <c r="U449" s="17"/>
      <c r="V449" s="17"/>
      <c r="W449" s="17"/>
      <c r="X449" s="17"/>
      <c r="Y449" s="17"/>
      <c r="Z449" s="14"/>
      <c r="AA449" s="14"/>
    </row>
    <row r="450" spans="2:28" s="15" customFormat="1">
      <c r="B450" s="16"/>
      <c r="C450" s="16"/>
      <c r="D450" s="17"/>
      <c r="E450" s="17"/>
      <c r="F450" s="17"/>
      <c r="G450" s="17"/>
      <c r="H450" s="17"/>
      <c r="I450" s="17"/>
      <c r="J450" s="17"/>
      <c r="K450" s="17"/>
      <c r="L450" s="17"/>
      <c r="M450" s="17"/>
      <c r="N450" s="17"/>
      <c r="O450" s="17"/>
      <c r="P450" s="17"/>
      <c r="Q450" s="17"/>
      <c r="R450" s="17"/>
      <c r="S450" s="17"/>
      <c r="T450" s="17"/>
      <c r="U450" s="17"/>
      <c r="V450" s="17"/>
      <c r="W450" s="17"/>
      <c r="X450" s="17"/>
      <c r="Y450" s="17"/>
      <c r="Z450" s="14"/>
      <c r="AA450" s="14"/>
    </row>
    <row r="451" spans="2:28" s="15" customFormat="1">
      <c r="B451" s="16"/>
      <c r="C451" s="16"/>
      <c r="D451" s="17"/>
      <c r="E451" s="17"/>
      <c r="F451" s="17"/>
      <c r="G451" s="17"/>
      <c r="H451" s="17"/>
      <c r="I451" s="17"/>
      <c r="J451" s="17"/>
      <c r="K451" s="17"/>
      <c r="L451" s="17"/>
      <c r="M451" s="17"/>
      <c r="N451" s="17"/>
      <c r="O451" s="17"/>
      <c r="P451" s="17"/>
      <c r="Q451" s="17"/>
      <c r="R451" s="17"/>
      <c r="S451" s="17"/>
      <c r="T451" s="17"/>
      <c r="U451" s="17"/>
      <c r="V451" s="17"/>
      <c r="W451" s="17"/>
      <c r="X451" s="17"/>
      <c r="Y451" s="17"/>
      <c r="Z451" s="14"/>
      <c r="AA451" s="14"/>
    </row>
    <row r="452" spans="2:28" s="15" customFormat="1">
      <c r="B452" s="16"/>
      <c r="C452" s="16"/>
      <c r="D452" s="17"/>
      <c r="E452" s="17"/>
      <c r="F452" s="17"/>
      <c r="G452" s="17"/>
      <c r="H452" s="17"/>
      <c r="I452" s="17"/>
      <c r="J452" s="17"/>
      <c r="K452" s="17"/>
      <c r="L452" s="17"/>
      <c r="M452" s="17"/>
      <c r="N452" s="17"/>
      <c r="O452" s="17"/>
      <c r="P452" s="17"/>
      <c r="Q452" s="17"/>
      <c r="R452" s="17"/>
      <c r="S452" s="17"/>
      <c r="T452" s="17"/>
      <c r="U452" s="17"/>
      <c r="V452" s="17"/>
      <c r="W452" s="17"/>
      <c r="X452" s="17"/>
      <c r="Y452" s="17"/>
      <c r="Z452" s="14"/>
      <c r="AA452" s="14"/>
    </row>
    <row r="453" spans="2:28" s="21" customFormat="1">
      <c r="B453" s="177" t="s">
        <v>347</v>
      </c>
      <c r="C453" s="24"/>
      <c r="D453" s="18"/>
      <c r="E453" s="18"/>
      <c r="F453" s="28"/>
      <c r="G453" s="28"/>
      <c r="H453" s="18"/>
      <c r="I453" s="18"/>
      <c r="J453" s="18"/>
      <c r="K453" s="28"/>
      <c r="L453" s="28"/>
      <c r="M453" s="18"/>
      <c r="N453" s="18"/>
      <c r="O453" s="18"/>
      <c r="P453" s="28"/>
      <c r="Q453" s="28"/>
      <c r="R453" s="18"/>
      <c r="S453" s="18"/>
      <c r="T453" s="18"/>
      <c r="U453" s="28"/>
      <c r="V453" s="28"/>
      <c r="W453" s="18"/>
      <c r="X453" s="18"/>
      <c r="Y453" s="18"/>
      <c r="Z453" s="13"/>
      <c r="AA453" s="14"/>
      <c r="AB453" s="15"/>
    </row>
    <row r="454" spans="2:28" s="21" customFormat="1">
      <c r="B454" s="20"/>
      <c r="C454" s="29"/>
      <c r="D454" s="353">
        <v>2018</v>
      </c>
      <c r="E454" s="353">
        <v>2019</v>
      </c>
      <c r="F454" s="343">
        <v>2020</v>
      </c>
      <c r="G454" s="343">
        <v>2021</v>
      </c>
      <c r="H454" s="345">
        <v>2022</v>
      </c>
      <c r="I454" s="353">
        <v>2023</v>
      </c>
      <c r="J454" s="353">
        <v>2024</v>
      </c>
      <c r="K454" s="343">
        <v>2025</v>
      </c>
      <c r="L454" s="343">
        <v>2026</v>
      </c>
      <c r="M454" s="345">
        <v>2027</v>
      </c>
      <c r="N454" s="353">
        <v>2028</v>
      </c>
      <c r="O454" s="353">
        <v>2029</v>
      </c>
      <c r="P454" s="343">
        <v>2030</v>
      </c>
      <c r="Q454" s="343">
        <v>2031</v>
      </c>
      <c r="R454" s="345">
        <v>2032</v>
      </c>
      <c r="S454" s="353">
        <v>2033</v>
      </c>
      <c r="T454" s="353">
        <v>2034</v>
      </c>
      <c r="U454" s="348">
        <v>2035</v>
      </c>
      <c r="V454" s="353">
        <v>2036</v>
      </c>
      <c r="W454" s="348">
        <v>2037</v>
      </c>
      <c r="X454" s="353">
        <v>2038</v>
      </c>
      <c r="Y454" s="348">
        <v>2039</v>
      </c>
      <c r="Z454" s="343">
        <v>2040</v>
      </c>
      <c r="AB454" s="15"/>
    </row>
    <row r="455" spans="2:28" s="21" customFormat="1">
      <c r="B455" s="11" t="s">
        <v>350</v>
      </c>
      <c r="C455" s="11"/>
      <c r="D455" s="8">
        <f t="shared" ref="D455:Z455" si="188">+D10+D26</f>
        <v>2308.1419999999998</v>
      </c>
      <c r="E455" s="8">
        <f t="shared" si="188"/>
        <v>2223.2304999999997</v>
      </c>
      <c r="F455" s="8">
        <f t="shared" si="188"/>
        <v>2207.1554999999998</v>
      </c>
      <c r="G455" s="8">
        <f t="shared" si="188"/>
        <v>2162.2254999999996</v>
      </c>
      <c r="H455" s="8">
        <f t="shared" si="188"/>
        <v>2162.2254999999996</v>
      </c>
      <c r="I455" s="8">
        <f t="shared" si="188"/>
        <v>2162.2254999999996</v>
      </c>
      <c r="J455" s="8">
        <f t="shared" si="188"/>
        <v>2162.2254999999996</v>
      </c>
      <c r="K455" s="8">
        <f t="shared" si="188"/>
        <v>2098.3395</v>
      </c>
      <c r="L455" s="8">
        <f t="shared" si="188"/>
        <v>1923.8514999999998</v>
      </c>
      <c r="M455" s="8">
        <f t="shared" si="188"/>
        <v>1649.0544999999997</v>
      </c>
      <c r="N455" s="8">
        <f t="shared" si="188"/>
        <v>1371.4655</v>
      </c>
      <c r="O455" s="8">
        <f t="shared" si="188"/>
        <v>1057.4545000000001</v>
      </c>
      <c r="P455" s="8">
        <f t="shared" si="188"/>
        <v>495.55700000000007</v>
      </c>
      <c r="Q455" s="8">
        <f t="shared" si="188"/>
        <v>386.39800000000002</v>
      </c>
      <c r="R455" s="8">
        <f t="shared" si="188"/>
        <v>59.793000000000006</v>
      </c>
      <c r="S455" s="8">
        <f t="shared" si="188"/>
        <v>38.289000000000001</v>
      </c>
      <c r="T455" s="8">
        <f t="shared" si="188"/>
        <v>36.136000000000003</v>
      </c>
      <c r="U455" s="8">
        <f t="shared" si="188"/>
        <v>13.943</v>
      </c>
      <c r="V455" s="8">
        <f t="shared" si="188"/>
        <v>2.6070000000000002</v>
      </c>
      <c r="W455" s="8">
        <f t="shared" si="188"/>
        <v>0</v>
      </c>
      <c r="X455" s="8">
        <f t="shared" si="188"/>
        <v>0</v>
      </c>
      <c r="Y455" s="8">
        <f t="shared" si="188"/>
        <v>0</v>
      </c>
      <c r="Z455" s="8">
        <f t="shared" si="188"/>
        <v>0</v>
      </c>
      <c r="AB455" s="15"/>
    </row>
    <row r="456" spans="2:28" s="21" customFormat="1">
      <c r="B456" s="11" t="s">
        <v>351</v>
      </c>
      <c r="C456" s="11"/>
      <c r="D456" s="8">
        <f t="shared" ref="D456:Z456" si="189">+D11+D27</f>
        <v>1017.073</v>
      </c>
      <c r="E456" s="8">
        <f t="shared" si="189"/>
        <v>1017.073</v>
      </c>
      <c r="F456" s="8">
        <f t="shared" si="189"/>
        <v>1017.073</v>
      </c>
      <c r="G456" s="8">
        <f t="shared" si="189"/>
        <v>1017.073</v>
      </c>
      <c r="H456" s="8">
        <f t="shared" si="189"/>
        <v>1017.073</v>
      </c>
      <c r="I456" s="8">
        <f t="shared" si="189"/>
        <v>1017.073</v>
      </c>
      <c r="J456" s="8">
        <f t="shared" si="189"/>
        <v>1017.073</v>
      </c>
      <c r="K456" s="8">
        <f t="shared" si="189"/>
        <v>1017.073</v>
      </c>
      <c r="L456" s="8">
        <f t="shared" si="189"/>
        <v>1017.073</v>
      </c>
      <c r="M456" s="8">
        <f t="shared" si="189"/>
        <v>1017.073</v>
      </c>
      <c r="N456" s="8">
        <f t="shared" si="189"/>
        <v>1017.073</v>
      </c>
      <c r="O456" s="8">
        <f t="shared" si="189"/>
        <v>1017.073</v>
      </c>
      <c r="P456" s="8">
        <f t="shared" si="189"/>
        <v>1017.073</v>
      </c>
      <c r="Q456" s="8">
        <f t="shared" si="189"/>
        <v>1017.073</v>
      </c>
      <c r="R456" s="8">
        <f t="shared" si="189"/>
        <v>1017.073</v>
      </c>
      <c r="S456" s="8">
        <f t="shared" si="189"/>
        <v>1017.073</v>
      </c>
      <c r="T456" s="8">
        <f t="shared" si="189"/>
        <v>948.08899999999994</v>
      </c>
      <c r="U456" s="8">
        <f t="shared" si="189"/>
        <v>845.62899999999991</v>
      </c>
      <c r="V456" s="8">
        <f t="shared" si="189"/>
        <v>691.56</v>
      </c>
      <c r="W456" s="8">
        <f t="shared" si="189"/>
        <v>504.66800000000001</v>
      </c>
      <c r="X456" s="8">
        <f t="shared" si="189"/>
        <v>343.08599999999996</v>
      </c>
      <c r="Y456" s="8">
        <f t="shared" si="189"/>
        <v>0</v>
      </c>
      <c r="Z456" s="8">
        <f t="shared" si="189"/>
        <v>0</v>
      </c>
      <c r="AB456" s="15"/>
    </row>
    <row r="457" spans="2:28" s="21" customFormat="1">
      <c r="B457" s="11" t="s">
        <v>352</v>
      </c>
      <c r="C457" s="11"/>
      <c r="D457" s="8">
        <f t="shared" ref="D457:Z457" si="190">+D12+D28</f>
        <v>903.45899999999995</v>
      </c>
      <c r="E457" s="8">
        <f t="shared" si="190"/>
        <v>1103.0239999999999</v>
      </c>
      <c r="F457" s="8">
        <f t="shared" si="190"/>
        <v>1217.0239999999999</v>
      </c>
      <c r="G457" s="8">
        <f t="shared" si="190"/>
        <v>1217.0239999999999</v>
      </c>
      <c r="H457" s="8">
        <f t="shared" si="190"/>
        <v>1217.0239999999999</v>
      </c>
      <c r="I457" s="8">
        <f t="shared" si="190"/>
        <v>1217.0239999999999</v>
      </c>
      <c r="J457" s="8">
        <f t="shared" si="190"/>
        <v>1217.0239999999999</v>
      </c>
      <c r="K457" s="8">
        <f t="shared" si="190"/>
        <v>1217.0239999999999</v>
      </c>
      <c r="L457" s="8">
        <f t="shared" si="190"/>
        <v>1217.0239999999999</v>
      </c>
      <c r="M457" s="8">
        <f t="shared" si="190"/>
        <v>1217.0239999999999</v>
      </c>
      <c r="N457" s="8">
        <f t="shared" si="190"/>
        <v>1217.0239999999999</v>
      </c>
      <c r="O457" s="8">
        <f t="shared" si="190"/>
        <v>1217.0239999999999</v>
      </c>
      <c r="P457" s="8">
        <f t="shared" si="190"/>
        <v>1217.0239999999999</v>
      </c>
      <c r="Q457" s="8">
        <f t="shared" si="190"/>
        <v>1217.0239999999999</v>
      </c>
      <c r="R457" s="8">
        <f t="shared" si="190"/>
        <v>1217.0239999999999</v>
      </c>
      <c r="S457" s="8">
        <f t="shared" si="190"/>
        <v>1217.0239999999999</v>
      </c>
      <c r="T457" s="8">
        <f t="shared" si="190"/>
        <v>1217.0239999999999</v>
      </c>
      <c r="U457" s="8">
        <f t="shared" si="190"/>
        <v>1217.0239999999999</v>
      </c>
      <c r="V457" s="8">
        <f t="shared" si="190"/>
        <v>1217.0239999999999</v>
      </c>
      <c r="W457" s="8">
        <f t="shared" si="190"/>
        <v>1217.0239999999999</v>
      </c>
      <c r="X457" s="8">
        <f t="shared" si="190"/>
        <v>1217.0239999999999</v>
      </c>
      <c r="Y457" s="8">
        <f t="shared" si="190"/>
        <v>1217.0239999999999</v>
      </c>
      <c r="Z457" s="8">
        <f t="shared" si="190"/>
        <v>1112.703</v>
      </c>
      <c r="AB457" s="15"/>
    </row>
    <row r="458" spans="2:28" s="21" customFormat="1">
      <c r="B458" s="11" t="s">
        <v>496</v>
      </c>
      <c r="C458" s="11"/>
      <c r="D458" s="8">
        <f t="shared" ref="D458:Z458" si="191">+D13+D29</f>
        <v>0</v>
      </c>
      <c r="E458" s="8">
        <f t="shared" si="191"/>
        <v>0</v>
      </c>
      <c r="F458" s="8">
        <f t="shared" si="191"/>
        <v>0</v>
      </c>
      <c r="G458" s="8">
        <f t="shared" si="191"/>
        <v>119</v>
      </c>
      <c r="H458" s="8">
        <f t="shared" si="191"/>
        <v>269.14600000000064</v>
      </c>
      <c r="I458" s="8">
        <f t="shared" si="191"/>
        <v>343.99600000000066</v>
      </c>
      <c r="J458" s="8">
        <f t="shared" si="191"/>
        <v>603.67750000000046</v>
      </c>
      <c r="K458" s="8">
        <f t="shared" si="191"/>
        <v>667.56350000000043</v>
      </c>
      <c r="L458" s="8">
        <f t="shared" si="191"/>
        <v>842.05150000000049</v>
      </c>
      <c r="M458" s="8">
        <f t="shared" si="191"/>
        <v>1116.8485000000005</v>
      </c>
      <c r="N458" s="8">
        <f t="shared" si="191"/>
        <v>1394.4375000000005</v>
      </c>
      <c r="O458" s="8">
        <f t="shared" si="191"/>
        <v>1708.4485000000004</v>
      </c>
      <c r="P458" s="8">
        <f t="shared" si="191"/>
        <v>2270.3460000000005</v>
      </c>
      <c r="Q458" s="8">
        <f t="shared" si="191"/>
        <v>2379.5050000000001</v>
      </c>
      <c r="R458" s="8">
        <f t="shared" si="191"/>
        <v>2379.5050000000001</v>
      </c>
      <c r="S458" s="8">
        <f t="shared" si="191"/>
        <v>2379.5050000000001</v>
      </c>
      <c r="T458" s="8">
        <f t="shared" si="191"/>
        <v>2379.5050000000001</v>
      </c>
      <c r="U458" s="8">
        <f t="shared" si="191"/>
        <v>2379.5050000000001</v>
      </c>
      <c r="V458" s="8">
        <f t="shared" si="191"/>
        <v>2379.5050000000001</v>
      </c>
      <c r="W458" s="8">
        <f t="shared" si="191"/>
        <v>2379.5050000000001</v>
      </c>
      <c r="X458" s="8">
        <f t="shared" si="191"/>
        <v>2379.5050000000001</v>
      </c>
      <c r="Y458" s="8">
        <f t="shared" si="191"/>
        <v>2379.5050000000001</v>
      </c>
      <c r="Z458" s="8">
        <f t="shared" si="191"/>
        <v>2379.5050000000001</v>
      </c>
      <c r="AB458" s="15"/>
    </row>
    <row r="459" spans="2:28" s="21" customFormat="1">
      <c r="B459" s="351" t="s">
        <v>497</v>
      </c>
      <c r="C459" s="351"/>
      <c r="D459" s="350">
        <f>+D14+D30</f>
        <v>0</v>
      </c>
      <c r="E459" s="350">
        <f t="shared" ref="E459:Z459" si="192">+E14+E30</f>
        <v>0</v>
      </c>
      <c r="F459" s="350">
        <f t="shared" si="192"/>
        <v>0</v>
      </c>
      <c r="G459" s="350">
        <f t="shared" si="192"/>
        <v>0</v>
      </c>
      <c r="H459" s="350">
        <f t="shared" si="192"/>
        <v>0</v>
      </c>
      <c r="I459" s="350">
        <f t="shared" si="192"/>
        <v>0</v>
      </c>
      <c r="J459" s="350">
        <f t="shared" si="192"/>
        <v>0</v>
      </c>
      <c r="K459" s="350">
        <f t="shared" si="192"/>
        <v>0</v>
      </c>
      <c r="L459" s="350">
        <f t="shared" si="192"/>
        <v>0</v>
      </c>
      <c r="M459" s="350">
        <f t="shared" si="192"/>
        <v>0</v>
      </c>
      <c r="N459" s="350">
        <f t="shared" si="192"/>
        <v>0</v>
      </c>
      <c r="O459" s="350">
        <f t="shared" si="192"/>
        <v>0</v>
      </c>
      <c r="P459" s="350">
        <f t="shared" si="192"/>
        <v>0</v>
      </c>
      <c r="Q459" s="350">
        <f t="shared" si="192"/>
        <v>0</v>
      </c>
      <c r="R459" s="350">
        <f t="shared" si="192"/>
        <v>326.60500000000002</v>
      </c>
      <c r="S459" s="350">
        <f t="shared" si="192"/>
        <v>348.10900000000004</v>
      </c>
      <c r="T459" s="350">
        <f t="shared" si="192"/>
        <v>419.24600000000004</v>
      </c>
      <c r="U459" s="350">
        <f t="shared" si="192"/>
        <v>543.899</v>
      </c>
      <c r="V459" s="350">
        <f t="shared" si="192"/>
        <v>709.30399999999997</v>
      </c>
      <c r="W459" s="350">
        <f t="shared" si="192"/>
        <v>898.80300000000011</v>
      </c>
      <c r="X459" s="350">
        <f t="shared" si="192"/>
        <v>1060.3850000000002</v>
      </c>
      <c r="Y459" s="350">
        <f t="shared" si="192"/>
        <v>1403.471</v>
      </c>
      <c r="Z459" s="350">
        <f t="shared" si="192"/>
        <v>1507.7920000000001</v>
      </c>
      <c r="AB459" s="244"/>
    </row>
    <row r="460" spans="2:28" s="21" customFormat="1">
      <c r="B460" s="276" t="s">
        <v>123</v>
      </c>
      <c r="C460" s="276"/>
      <c r="D460" s="277">
        <f t="shared" ref="D460:Z460" si="193">D15+D31</f>
        <v>0</v>
      </c>
      <c r="E460" s="277">
        <f t="shared" si="193"/>
        <v>0</v>
      </c>
      <c r="F460" s="277">
        <f t="shared" si="193"/>
        <v>41</v>
      </c>
      <c r="G460" s="277">
        <f t="shared" si="193"/>
        <v>132</v>
      </c>
      <c r="H460" s="277">
        <f t="shared" si="193"/>
        <v>132</v>
      </c>
      <c r="I460" s="277">
        <f t="shared" si="193"/>
        <v>91</v>
      </c>
      <c r="J460" s="277">
        <f t="shared" si="193"/>
        <v>0</v>
      </c>
      <c r="K460" s="277">
        <f t="shared" si="193"/>
        <v>0</v>
      </c>
      <c r="L460" s="277">
        <f t="shared" si="193"/>
        <v>0</v>
      </c>
      <c r="M460" s="277">
        <f t="shared" si="193"/>
        <v>0</v>
      </c>
      <c r="N460" s="277">
        <f t="shared" si="193"/>
        <v>0</v>
      </c>
      <c r="O460" s="277">
        <f t="shared" si="193"/>
        <v>0</v>
      </c>
      <c r="P460" s="277">
        <f t="shared" si="193"/>
        <v>0</v>
      </c>
      <c r="Q460" s="277">
        <f t="shared" si="193"/>
        <v>0</v>
      </c>
      <c r="R460" s="277">
        <f t="shared" si="193"/>
        <v>0</v>
      </c>
      <c r="S460" s="277">
        <f t="shared" si="193"/>
        <v>0</v>
      </c>
      <c r="T460" s="277">
        <f t="shared" si="193"/>
        <v>0</v>
      </c>
      <c r="U460" s="277">
        <f t="shared" si="193"/>
        <v>0</v>
      </c>
      <c r="V460" s="277">
        <f t="shared" si="193"/>
        <v>0</v>
      </c>
      <c r="W460" s="277">
        <f t="shared" si="193"/>
        <v>0</v>
      </c>
      <c r="X460" s="277">
        <f t="shared" si="193"/>
        <v>0</v>
      </c>
      <c r="Y460" s="277">
        <f t="shared" si="193"/>
        <v>0</v>
      </c>
      <c r="Z460" s="277">
        <f t="shared" si="193"/>
        <v>0</v>
      </c>
      <c r="AB460" s="244"/>
    </row>
    <row r="461" spans="2:28" s="21" customFormat="1">
      <c r="B461" s="11" t="s">
        <v>371</v>
      </c>
      <c r="C461" s="11"/>
      <c r="D461" s="8">
        <f t="shared" ref="D461:Z461" si="194">+D23+D39</f>
        <v>4228.674</v>
      </c>
      <c r="E461" s="8">
        <f t="shared" si="194"/>
        <v>4343.3274999999994</v>
      </c>
      <c r="F461" s="8">
        <f t="shared" si="194"/>
        <v>4482.2524999999996</v>
      </c>
      <c r="G461" s="8">
        <f t="shared" si="194"/>
        <v>4647.3224999999993</v>
      </c>
      <c r="H461" s="8">
        <f t="shared" si="194"/>
        <v>4797.4684999999999</v>
      </c>
      <c r="I461" s="8">
        <f t="shared" si="194"/>
        <v>4831.3185000000003</v>
      </c>
      <c r="J461" s="8">
        <f t="shared" si="194"/>
        <v>5000</v>
      </c>
      <c r="K461" s="8">
        <f t="shared" si="194"/>
        <v>5000</v>
      </c>
      <c r="L461" s="8">
        <f t="shared" si="194"/>
        <v>5000</v>
      </c>
      <c r="M461" s="8">
        <f t="shared" si="194"/>
        <v>5000</v>
      </c>
      <c r="N461" s="8">
        <f t="shared" si="194"/>
        <v>5000</v>
      </c>
      <c r="O461" s="8">
        <f t="shared" si="194"/>
        <v>5000.0000000000009</v>
      </c>
      <c r="P461" s="8">
        <f t="shared" si="194"/>
        <v>5000</v>
      </c>
      <c r="Q461" s="8">
        <f t="shared" si="194"/>
        <v>5000</v>
      </c>
      <c r="R461" s="8">
        <f t="shared" si="194"/>
        <v>5000</v>
      </c>
      <c r="S461" s="8">
        <f t="shared" si="194"/>
        <v>5000</v>
      </c>
      <c r="T461" s="8">
        <f t="shared" si="194"/>
        <v>5000</v>
      </c>
      <c r="U461" s="8">
        <f t="shared" si="194"/>
        <v>5000</v>
      </c>
      <c r="V461" s="8">
        <f t="shared" si="194"/>
        <v>5000</v>
      </c>
      <c r="W461" s="8">
        <f t="shared" si="194"/>
        <v>5000</v>
      </c>
      <c r="X461" s="8">
        <f t="shared" si="194"/>
        <v>5000</v>
      </c>
      <c r="Y461" s="8">
        <f t="shared" si="194"/>
        <v>5000</v>
      </c>
      <c r="Z461" s="8">
        <f t="shared" si="194"/>
        <v>5000</v>
      </c>
      <c r="AB461" s="15"/>
    </row>
    <row r="462" spans="2:28" s="21" customFormat="1">
      <c r="B462" s="30" t="s">
        <v>452</v>
      </c>
      <c r="C462" s="30"/>
      <c r="D462" s="31">
        <f t="shared" ref="D462:Z462" si="195">D264</f>
        <v>4118.0842000000002</v>
      </c>
      <c r="E462" s="31">
        <f t="shared" si="195"/>
        <v>4147.4452999999994</v>
      </c>
      <c r="F462" s="31">
        <f t="shared" si="195"/>
        <v>4231.8063999999995</v>
      </c>
      <c r="G462" s="31">
        <f t="shared" si="195"/>
        <v>4298.4142857142861</v>
      </c>
      <c r="H462" s="31">
        <f t="shared" si="195"/>
        <v>4415.0221714285726</v>
      </c>
      <c r="I462" s="31">
        <f t="shared" si="195"/>
        <v>4458.5647714285724</v>
      </c>
      <c r="J462" s="31">
        <f t="shared" si="195"/>
        <v>4552.1073714285722</v>
      </c>
      <c r="K462" s="31">
        <f t="shared" si="195"/>
        <v>4645.6499714285719</v>
      </c>
      <c r="L462" s="31">
        <f t="shared" si="195"/>
        <v>4739.1925714285717</v>
      </c>
      <c r="M462" s="31">
        <f t="shared" si="195"/>
        <v>4814.1925714285717</v>
      </c>
      <c r="N462" s="31">
        <f t="shared" si="195"/>
        <v>4889.1925714285708</v>
      </c>
      <c r="O462" s="31">
        <f t="shared" si="195"/>
        <v>4964.1925714285717</v>
      </c>
      <c r="P462" s="31">
        <f t="shared" si="195"/>
        <v>5039.1925714285717</v>
      </c>
      <c r="Q462" s="31">
        <f t="shared" si="195"/>
        <v>5114.1925714285717</v>
      </c>
      <c r="R462" s="31">
        <f t="shared" si="195"/>
        <v>5189.1925714285717</v>
      </c>
      <c r="S462" s="31">
        <f t="shared" si="195"/>
        <v>5264.1925714285717</v>
      </c>
      <c r="T462" s="31">
        <f t="shared" si="195"/>
        <v>5339.1925714285717</v>
      </c>
      <c r="U462" s="31">
        <f t="shared" si="195"/>
        <v>5414.1925714285717</v>
      </c>
      <c r="V462" s="31">
        <f t="shared" si="195"/>
        <v>5489.1925714285708</v>
      </c>
      <c r="W462" s="31">
        <f t="shared" si="195"/>
        <v>5564.1925714285717</v>
      </c>
      <c r="X462" s="31">
        <f t="shared" si="195"/>
        <v>5639.1925714285708</v>
      </c>
      <c r="Y462" s="31">
        <f t="shared" si="195"/>
        <v>5714.1925714285708</v>
      </c>
      <c r="Z462" s="31">
        <f t="shared" si="195"/>
        <v>5789.1925714285708</v>
      </c>
      <c r="AB462" s="244"/>
    </row>
    <row r="463" spans="2:28" s="21" customFormat="1">
      <c r="B463" s="30" t="s">
        <v>345</v>
      </c>
      <c r="C463" s="30"/>
      <c r="D463" s="31">
        <f t="shared" ref="D463:Z463" si="196">D292</f>
        <v>4095.8402000000006</v>
      </c>
      <c r="E463" s="31">
        <f t="shared" si="196"/>
        <v>4220.8401999999996</v>
      </c>
      <c r="F463" s="31">
        <f t="shared" si="196"/>
        <v>4345.8402000000006</v>
      </c>
      <c r="G463" s="31">
        <f t="shared" si="196"/>
        <v>4470.8402000000006</v>
      </c>
      <c r="H463" s="31">
        <f t="shared" si="196"/>
        <v>4595.8401999999996</v>
      </c>
      <c r="I463" s="31">
        <f t="shared" si="196"/>
        <v>4720.8401999999996</v>
      </c>
      <c r="J463" s="31">
        <f t="shared" si="196"/>
        <v>4845.8401999999996</v>
      </c>
      <c r="K463" s="31">
        <f t="shared" si="196"/>
        <v>4970.8402000000006</v>
      </c>
      <c r="L463" s="31">
        <f t="shared" si="196"/>
        <v>5095.8402000000006</v>
      </c>
      <c r="M463" s="31">
        <f t="shared" si="196"/>
        <v>5220.8402000000006</v>
      </c>
      <c r="N463" s="31">
        <f t="shared" si="196"/>
        <v>5345.8402000000006</v>
      </c>
      <c r="O463" s="31">
        <f t="shared" si="196"/>
        <v>5470.8401999999996</v>
      </c>
      <c r="P463" s="31">
        <f t="shared" si="196"/>
        <v>5595.8401999999996</v>
      </c>
      <c r="Q463" s="31">
        <f t="shared" si="196"/>
        <v>5720.8401999999996</v>
      </c>
      <c r="R463" s="31">
        <f t="shared" si="196"/>
        <v>5845.8401999999996</v>
      </c>
      <c r="S463" s="31">
        <f t="shared" si="196"/>
        <v>5970.8401999999987</v>
      </c>
      <c r="T463" s="31">
        <f t="shared" si="196"/>
        <v>6095.8401999999987</v>
      </c>
      <c r="U463" s="31">
        <f t="shared" si="196"/>
        <v>6220.8401999999987</v>
      </c>
      <c r="V463" s="31">
        <f t="shared" si="196"/>
        <v>6345.8401999999987</v>
      </c>
      <c r="W463" s="31">
        <f t="shared" si="196"/>
        <v>6470.8401999999987</v>
      </c>
      <c r="X463" s="31">
        <f t="shared" si="196"/>
        <v>6595.8401999999996</v>
      </c>
      <c r="Y463" s="31">
        <f t="shared" si="196"/>
        <v>6720.8401999999996</v>
      </c>
      <c r="Z463" s="31">
        <f t="shared" si="196"/>
        <v>6845.8401999999996</v>
      </c>
      <c r="AB463" s="15"/>
    </row>
    <row r="464" spans="2:28" s="24" customFormat="1">
      <c r="D464" s="278"/>
      <c r="E464" s="278"/>
      <c r="F464" s="278"/>
      <c r="G464" s="278"/>
      <c r="H464" s="278"/>
      <c r="I464" s="278"/>
      <c r="J464" s="278"/>
      <c r="K464" s="278"/>
      <c r="L464" s="278"/>
      <c r="M464" s="278"/>
      <c r="N464" s="278"/>
      <c r="O464" s="278"/>
      <c r="P464" s="278"/>
      <c r="Q464" s="278"/>
      <c r="R464" s="278"/>
      <c r="S464" s="278"/>
      <c r="T464" s="278"/>
      <c r="U464" s="278"/>
      <c r="V464" s="278"/>
      <c r="W464" s="278"/>
      <c r="X464" s="278"/>
      <c r="Y464" s="278"/>
      <c r="Z464" s="278"/>
    </row>
    <row r="465" spans="2:28" s="21" customFormat="1">
      <c r="B465" s="22" t="s">
        <v>187</v>
      </c>
      <c r="C465" s="22"/>
      <c r="D465" s="8">
        <f t="shared" ref="D465:Z465" si="197">+D235</f>
        <v>1141.5</v>
      </c>
      <c r="E465" s="8">
        <f t="shared" si="197"/>
        <v>1548.2000000000003</v>
      </c>
      <c r="F465" s="8">
        <f t="shared" si="197"/>
        <v>1548.2000000000003</v>
      </c>
      <c r="G465" s="8">
        <f t="shared" si="197"/>
        <v>1748.2000000000003</v>
      </c>
      <c r="H465" s="8">
        <f t="shared" si="197"/>
        <v>2148.2000000000003</v>
      </c>
      <c r="I465" s="8">
        <f t="shared" si="197"/>
        <v>2148.2000000000003</v>
      </c>
      <c r="J465" s="8">
        <f t="shared" si="197"/>
        <v>2148.2000000000003</v>
      </c>
      <c r="K465" s="8">
        <f t="shared" si="197"/>
        <v>2148.2000000000003</v>
      </c>
      <c r="L465" s="8">
        <f t="shared" si="197"/>
        <v>2548.2000000000003</v>
      </c>
      <c r="M465" s="8">
        <f t="shared" si="197"/>
        <v>2948.2000000000003</v>
      </c>
      <c r="N465" s="8">
        <f t="shared" si="197"/>
        <v>3188.2</v>
      </c>
      <c r="O465" s="8">
        <f t="shared" si="197"/>
        <v>3822.6000000000004</v>
      </c>
      <c r="P465" s="8">
        <f t="shared" si="197"/>
        <v>4222.6000000000004</v>
      </c>
      <c r="Q465" s="8">
        <f t="shared" si="197"/>
        <v>4723</v>
      </c>
      <c r="R465" s="8">
        <f t="shared" si="197"/>
        <v>5223</v>
      </c>
      <c r="S465" s="8">
        <f t="shared" si="197"/>
        <v>5223</v>
      </c>
      <c r="T465" s="8">
        <f t="shared" si="197"/>
        <v>5723</v>
      </c>
      <c r="U465" s="8">
        <f t="shared" si="197"/>
        <v>6013.7</v>
      </c>
      <c r="V465" s="8">
        <f t="shared" si="197"/>
        <v>6006.7</v>
      </c>
      <c r="W465" s="8">
        <f t="shared" si="197"/>
        <v>6606.7</v>
      </c>
      <c r="X465" s="8">
        <f t="shared" si="197"/>
        <v>7006.7</v>
      </c>
      <c r="Y465" s="8">
        <f t="shared" si="197"/>
        <v>7006.7</v>
      </c>
      <c r="Z465" s="8">
        <f t="shared" si="197"/>
        <v>7506.7</v>
      </c>
      <c r="AB465" s="15"/>
    </row>
    <row r="466" spans="2:28" s="21" customFormat="1">
      <c r="B466" s="22" t="s">
        <v>186</v>
      </c>
      <c r="C466" s="22"/>
      <c r="D466" s="8">
        <f t="shared" ref="D466:Z466" si="198">+D234</f>
        <v>152.6</v>
      </c>
      <c r="E466" s="8">
        <f t="shared" si="198"/>
        <v>152.6</v>
      </c>
      <c r="F466" s="8">
        <f t="shared" si="198"/>
        <v>152.6</v>
      </c>
      <c r="G466" s="8">
        <f t="shared" si="198"/>
        <v>497.6</v>
      </c>
      <c r="H466" s="8">
        <f t="shared" si="198"/>
        <v>497.6</v>
      </c>
      <c r="I466" s="8">
        <f t="shared" si="198"/>
        <v>497.6</v>
      </c>
      <c r="J466" s="8">
        <f t="shared" si="198"/>
        <v>497.6</v>
      </c>
      <c r="K466" s="8">
        <f t="shared" si="198"/>
        <v>497.6</v>
      </c>
      <c r="L466" s="8">
        <f t="shared" si="198"/>
        <v>607.6</v>
      </c>
      <c r="M466" s="8">
        <f t="shared" si="198"/>
        <v>607.6</v>
      </c>
      <c r="N466" s="8">
        <f t="shared" si="198"/>
        <v>607.6</v>
      </c>
      <c r="O466" s="8">
        <f t="shared" si="198"/>
        <v>559.79999999999995</v>
      </c>
      <c r="P466" s="8">
        <f t="shared" si="198"/>
        <v>559.79999999999995</v>
      </c>
      <c r="Q466" s="8">
        <f t="shared" si="198"/>
        <v>559.79999999999995</v>
      </c>
      <c r="R466" s="8">
        <f t="shared" si="198"/>
        <v>559.79999999999995</v>
      </c>
      <c r="S466" s="8">
        <f t="shared" si="198"/>
        <v>559.79999999999995</v>
      </c>
      <c r="T466" s="8">
        <f t="shared" si="198"/>
        <v>559.79999999999995</v>
      </c>
      <c r="U466" s="8">
        <f t="shared" si="198"/>
        <v>531.6</v>
      </c>
      <c r="V466" s="8">
        <f t="shared" si="198"/>
        <v>531.6</v>
      </c>
      <c r="W466" s="8">
        <f t="shared" si="198"/>
        <v>528</v>
      </c>
      <c r="X466" s="8">
        <f t="shared" si="198"/>
        <v>528</v>
      </c>
      <c r="Y466" s="8">
        <f t="shared" si="198"/>
        <v>528</v>
      </c>
      <c r="Z466" s="8">
        <f t="shared" si="198"/>
        <v>528</v>
      </c>
      <c r="AB466" s="15"/>
    </row>
    <row r="467" spans="2:28" s="21" customFormat="1">
      <c r="B467" s="30" t="s">
        <v>453</v>
      </c>
      <c r="C467" s="30"/>
      <c r="D467" s="31">
        <f t="shared" ref="D467:Z467" si="199">+D265+D266</f>
        <v>1266.0999999999999</v>
      </c>
      <c r="E467" s="31">
        <f t="shared" si="199"/>
        <v>1672.8000000000002</v>
      </c>
      <c r="F467" s="31">
        <f t="shared" si="199"/>
        <v>2050.8000000000002</v>
      </c>
      <c r="G467" s="31">
        <f t="shared" si="199"/>
        <v>2045.8000000000002</v>
      </c>
      <c r="H467" s="31">
        <f t="shared" si="199"/>
        <v>2645.8</v>
      </c>
      <c r="I467" s="31">
        <f t="shared" si="199"/>
        <v>2645.8</v>
      </c>
      <c r="J467" s="31">
        <f t="shared" si="199"/>
        <v>2645.8</v>
      </c>
      <c r="K467" s="31">
        <f t="shared" si="199"/>
        <v>2795.8</v>
      </c>
      <c r="L467" s="31">
        <f t="shared" si="199"/>
        <v>3055.8</v>
      </c>
      <c r="M467" s="31">
        <f t="shared" si="199"/>
        <v>3355.8</v>
      </c>
      <c r="N467" s="31">
        <f t="shared" si="199"/>
        <v>3195.8</v>
      </c>
      <c r="O467" s="31">
        <f t="shared" si="199"/>
        <v>3282.4000000000005</v>
      </c>
      <c r="P467" s="31">
        <f t="shared" si="199"/>
        <v>3732.4000000000005</v>
      </c>
      <c r="Q467" s="31">
        <f t="shared" si="199"/>
        <v>3732.4000000000005</v>
      </c>
      <c r="R467" s="31">
        <f t="shared" si="199"/>
        <v>4032.4000000000005</v>
      </c>
      <c r="S467" s="31">
        <f t="shared" si="199"/>
        <v>4332.4000000000005</v>
      </c>
      <c r="T467" s="31">
        <f t="shared" si="199"/>
        <v>4332.4000000000005</v>
      </c>
      <c r="U467" s="31">
        <f t="shared" si="199"/>
        <v>4544.9000000000005</v>
      </c>
      <c r="V467" s="31">
        <f t="shared" si="199"/>
        <v>4637.9000000000005</v>
      </c>
      <c r="W467" s="31">
        <f t="shared" si="199"/>
        <v>4634.3</v>
      </c>
      <c r="X467" s="31">
        <f t="shared" si="199"/>
        <v>4934.3</v>
      </c>
      <c r="Y467" s="31">
        <f t="shared" si="199"/>
        <v>4834.7</v>
      </c>
      <c r="Z467" s="31">
        <f t="shared" si="199"/>
        <v>4984.7</v>
      </c>
      <c r="AB467" s="244"/>
    </row>
    <row r="468" spans="2:28" s="21" customFormat="1">
      <c r="B468" s="30" t="s">
        <v>346</v>
      </c>
      <c r="C468" s="30"/>
      <c r="D468" s="32">
        <f t="shared" ref="D468:Z468" si="200">+D293+D294</f>
        <v>1266.0999999999999</v>
      </c>
      <c r="E468" s="32">
        <f t="shared" si="200"/>
        <v>1672.8</v>
      </c>
      <c r="F468" s="32">
        <f t="shared" si="200"/>
        <v>2272.8000000000002</v>
      </c>
      <c r="G468" s="32">
        <f t="shared" si="200"/>
        <v>2517.8000000000002</v>
      </c>
      <c r="H468" s="32">
        <f t="shared" si="200"/>
        <v>2717.7999999999997</v>
      </c>
      <c r="I468" s="32">
        <f t="shared" si="200"/>
        <v>2717.7999999999997</v>
      </c>
      <c r="J468" s="32">
        <f t="shared" si="200"/>
        <v>2717.7999999999997</v>
      </c>
      <c r="K468" s="32">
        <f t="shared" si="200"/>
        <v>2717.7999999999997</v>
      </c>
      <c r="L468" s="32">
        <f t="shared" si="200"/>
        <v>2677.7999999999997</v>
      </c>
      <c r="M468" s="32">
        <f t="shared" si="200"/>
        <v>2877.7999999999997</v>
      </c>
      <c r="N468" s="32">
        <f t="shared" si="200"/>
        <v>2917.7999999999997</v>
      </c>
      <c r="O468" s="32">
        <f t="shared" si="200"/>
        <v>2704.4000000000005</v>
      </c>
      <c r="P468" s="32">
        <f t="shared" si="200"/>
        <v>2904.4000000000005</v>
      </c>
      <c r="Q468" s="32">
        <f t="shared" si="200"/>
        <v>3104.4000000000005</v>
      </c>
      <c r="R468" s="32">
        <f t="shared" si="200"/>
        <v>3104.4000000000005</v>
      </c>
      <c r="S468" s="32">
        <f t="shared" si="200"/>
        <v>3304.4000000000005</v>
      </c>
      <c r="T468" s="32">
        <f t="shared" si="200"/>
        <v>3504.4000000000005</v>
      </c>
      <c r="U468" s="32">
        <f t="shared" si="200"/>
        <v>3266.9</v>
      </c>
      <c r="V468" s="32">
        <f t="shared" si="200"/>
        <v>3259.9</v>
      </c>
      <c r="W468" s="32">
        <f t="shared" si="200"/>
        <v>3456.3</v>
      </c>
      <c r="X468" s="32">
        <f t="shared" si="200"/>
        <v>3456.3</v>
      </c>
      <c r="Y468" s="32">
        <f t="shared" si="200"/>
        <v>3256.7</v>
      </c>
      <c r="Z468" s="32">
        <f t="shared" si="200"/>
        <v>3456.7</v>
      </c>
      <c r="AB468" s="15"/>
    </row>
    <row r="469" spans="2:28" s="24" customFormat="1">
      <c r="D469" s="278"/>
      <c r="E469" s="278"/>
      <c r="F469" s="278"/>
      <c r="G469" s="278"/>
      <c r="H469" s="278"/>
      <c r="I469" s="278"/>
      <c r="J469" s="278"/>
      <c r="K469" s="278"/>
      <c r="L469" s="278"/>
      <c r="M469" s="278"/>
      <c r="N469" s="278"/>
      <c r="O469" s="278"/>
      <c r="P469" s="278"/>
      <c r="Q469" s="278"/>
      <c r="R469" s="278"/>
      <c r="S469" s="278"/>
      <c r="T469" s="278"/>
      <c r="U469" s="278"/>
      <c r="V469" s="278"/>
      <c r="W469" s="278"/>
      <c r="X469" s="278"/>
      <c r="Y469" s="278"/>
      <c r="Z469" s="278"/>
    </row>
    <row r="470" spans="2:28" s="21" customFormat="1">
      <c r="B470" s="30" t="s">
        <v>372</v>
      </c>
      <c r="C470" s="30"/>
      <c r="D470" s="32">
        <f t="shared" ref="D470:Z470" si="201">D468+D463</f>
        <v>5361.9402000000009</v>
      </c>
      <c r="E470" s="32">
        <f t="shared" si="201"/>
        <v>5893.6401999999998</v>
      </c>
      <c r="F470" s="32">
        <f t="shared" si="201"/>
        <v>6618.6402000000007</v>
      </c>
      <c r="G470" s="32">
        <f t="shared" si="201"/>
        <v>6988.6402000000007</v>
      </c>
      <c r="H470" s="32">
        <f t="shared" si="201"/>
        <v>7313.6401999999998</v>
      </c>
      <c r="I470" s="32">
        <f t="shared" si="201"/>
        <v>7438.6401999999998</v>
      </c>
      <c r="J470" s="32">
        <f t="shared" si="201"/>
        <v>7563.6401999999998</v>
      </c>
      <c r="K470" s="32">
        <f t="shared" si="201"/>
        <v>7688.6401999999998</v>
      </c>
      <c r="L470" s="32">
        <f t="shared" si="201"/>
        <v>7773.6401999999998</v>
      </c>
      <c r="M470" s="32">
        <f t="shared" si="201"/>
        <v>8098.6401999999998</v>
      </c>
      <c r="N470" s="32">
        <f t="shared" si="201"/>
        <v>8263.6401999999998</v>
      </c>
      <c r="O470" s="32">
        <f t="shared" si="201"/>
        <v>8175.2402000000002</v>
      </c>
      <c r="P470" s="32">
        <f t="shared" si="201"/>
        <v>8500.2402000000002</v>
      </c>
      <c r="Q470" s="32">
        <f t="shared" si="201"/>
        <v>8825.2402000000002</v>
      </c>
      <c r="R470" s="32">
        <f t="shared" si="201"/>
        <v>8950.2402000000002</v>
      </c>
      <c r="S470" s="32">
        <f t="shared" si="201"/>
        <v>9275.2402000000002</v>
      </c>
      <c r="T470" s="32">
        <f t="shared" si="201"/>
        <v>9600.2402000000002</v>
      </c>
      <c r="U470" s="32">
        <f t="shared" si="201"/>
        <v>9487.7401999999984</v>
      </c>
      <c r="V470" s="32">
        <f t="shared" si="201"/>
        <v>9605.7401999999984</v>
      </c>
      <c r="W470" s="32">
        <f t="shared" si="201"/>
        <v>9927.140199999998</v>
      </c>
      <c r="X470" s="32">
        <f t="shared" si="201"/>
        <v>10052.1402</v>
      </c>
      <c r="Y470" s="32">
        <f t="shared" si="201"/>
        <v>9977.5401999999995</v>
      </c>
      <c r="Z470" s="32">
        <f t="shared" si="201"/>
        <v>10302.540199999999</v>
      </c>
      <c r="AB470" s="15"/>
    </row>
    <row r="471" spans="2:28">
      <c r="B471" s="30" t="s">
        <v>454</v>
      </c>
      <c r="C471" s="30"/>
      <c r="D471" s="32">
        <f t="shared" ref="D471:Z471" si="202">D462+D467</f>
        <v>5384.1841999999997</v>
      </c>
      <c r="E471" s="32">
        <f t="shared" si="202"/>
        <v>5820.2452999999996</v>
      </c>
      <c r="F471" s="32">
        <f t="shared" si="202"/>
        <v>6282.6063999999997</v>
      </c>
      <c r="G471" s="32">
        <f t="shared" si="202"/>
        <v>6344.2142857142862</v>
      </c>
      <c r="H471" s="32">
        <f t="shared" si="202"/>
        <v>7060.8221714285728</v>
      </c>
      <c r="I471" s="32">
        <f t="shared" si="202"/>
        <v>7104.3647714285726</v>
      </c>
      <c r="J471" s="32">
        <f t="shared" si="202"/>
        <v>7197.9073714285723</v>
      </c>
      <c r="K471" s="32">
        <f t="shared" si="202"/>
        <v>7441.4499714285721</v>
      </c>
      <c r="L471" s="32">
        <f t="shared" si="202"/>
        <v>7794.9925714285719</v>
      </c>
      <c r="M471" s="32">
        <f t="shared" si="202"/>
        <v>8169.9925714285719</v>
      </c>
      <c r="N471" s="32">
        <f t="shared" si="202"/>
        <v>8084.992571428571</v>
      </c>
      <c r="O471" s="32">
        <f t="shared" si="202"/>
        <v>8246.5925714285731</v>
      </c>
      <c r="P471" s="32">
        <f t="shared" si="202"/>
        <v>8771.5925714285731</v>
      </c>
      <c r="Q471" s="32">
        <f t="shared" si="202"/>
        <v>8846.5925714285731</v>
      </c>
      <c r="R471" s="32">
        <f t="shared" si="202"/>
        <v>9221.5925714285731</v>
      </c>
      <c r="S471" s="32">
        <f t="shared" si="202"/>
        <v>9596.5925714285731</v>
      </c>
      <c r="T471" s="32">
        <f t="shared" si="202"/>
        <v>9671.5925714285731</v>
      </c>
      <c r="U471" s="32">
        <f t="shared" si="202"/>
        <v>9959.0925714285731</v>
      </c>
      <c r="V471" s="32">
        <f t="shared" si="202"/>
        <v>10127.092571428571</v>
      </c>
      <c r="W471" s="32">
        <f t="shared" si="202"/>
        <v>10198.492571428571</v>
      </c>
      <c r="X471" s="32">
        <f t="shared" si="202"/>
        <v>10573.492571428571</v>
      </c>
      <c r="Y471" s="32">
        <f t="shared" si="202"/>
        <v>10548.892571428571</v>
      </c>
      <c r="Z471" s="32">
        <f t="shared" si="202"/>
        <v>10773.892571428571</v>
      </c>
    </row>
    <row r="472" spans="2:28">
      <c r="G472" s="232"/>
      <c r="L472" s="232"/>
      <c r="Q472" s="232"/>
      <c r="V472" s="232"/>
      <c r="AA472" s="232"/>
    </row>
  </sheetData>
  <conditionalFormatting sqref="AB97:AM97 C72 C98 D142:AM143 D72:AM76 D98:AM100 D184:AM187 D155:N155 D49:AM50 E194:Z194 AB103:AM121 AB128:AM141 D165:Z182 AC86:AM96 D89:Y89 D207:Z225 D94:Z96 AB51:AM71 D51:Z70 AB77:AM85 W164:Z164 Q155:Z155 AB144:AM183 D145:Z154 AB188:AM225 D189:Z193 D90:Z92 D78:Z88 D195:Z205 D156:Z162">
    <cfRule type="cellIs" dxfId="9" priority="140" stopIfTrue="1" operator="equal">
      <formula>#REF!</formula>
    </cfRule>
  </conditionalFormatting>
  <conditionalFormatting sqref="D71:Z71 D454:Z454 D77:Z77 D144:Z144 D163:Z163 D188:Z188 D206:Z206 D231:Z231 D97:Z97 D236:Z236 D242:Z242 D248:Z248 D226:Z226 D183:Z183">
    <cfRule type="cellIs" dxfId="8" priority="135" stopIfTrue="1" operator="equal">
      <formula>#REF!</formula>
    </cfRule>
  </conditionalFormatting>
  <conditionalFormatting sqref="AB86:AB96">
    <cfRule type="cellIs" dxfId="7" priority="75" stopIfTrue="1" operator="equal">
      <formula>#REF!</formula>
    </cfRule>
  </conditionalFormatting>
  <conditionalFormatting sqref="D194">
    <cfRule type="cellIs" dxfId="6" priority="58" stopIfTrue="1" operator="equal">
      <formula>#REF!</formula>
    </cfRule>
  </conditionalFormatting>
  <conditionalFormatting sqref="B454:C454">
    <cfRule type="cellIs" dxfId="5" priority="54" stopIfTrue="1" operator="equal">
      <formula>#REF!</formula>
    </cfRule>
  </conditionalFormatting>
  <conditionalFormatting sqref="D279:Z279 D267:Z267 D273:Z273 D262:Z262">
    <cfRule type="cellIs" dxfId="4" priority="15" stopIfTrue="1" operator="equal">
      <formula>#REF!</formula>
    </cfRule>
  </conditionalFormatting>
  <conditionalFormatting sqref="D7:Z7">
    <cfRule type="cellIs" dxfId="3" priority="9" stopIfTrue="1" operator="equal">
      <formula>#REF!</formula>
    </cfRule>
  </conditionalFormatting>
  <conditionalFormatting sqref="Z89">
    <cfRule type="cellIs" dxfId="2" priority="4" stopIfTrue="1" operator="equal">
      <formula>#REF!</formula>
    </cfRule>
  </conditionalFormatting>
  <conditionalFormatting sqref="Z93">
    <cfRule type="cellIs" dxfId="1" priority="3" stopIfTrue="1" operator="equal">
      <formula>#REF!</formula>
    </cfRule>
  </conditionalFormatting>
  <conditionalFormatting sqref="D6:Z6">
    <cfRule type="cellIs" dxfId="0" priority="2" stopIfTrue="1" operator="equal">
      <formula>#REF!</formula>
    </cfRule>
  </conditionalFormatting>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24_Resources_x003a_SILocalization_x002c_2A847938_x002d_2AE0_x002d_4524_x002d_B061_x002d_23E9801152CA xmlns="1058fca6-e738-4331-90e2-7e3198c8133a" xsi:nil="true"/>
    <Checked_x0020_In_x0020_From_x0020_360_x00b0__x0020_By xmlns="1058fca6-e738-4331-90e2-7e3198c8133a" xsi:nil="true"/>
    <_x0024_Resources_x003a_SILocalization_x002c_9FAAD48B_x002d_B0D9_x002d_4ea4_x002d_88D3_x002d_6170FF9A7B50 xmlns="1058fca6-e738-4331-90e2-7e3198c8133a">
      <Url xsi:nil="true"/>
      <Description xsi:nil="true"/>
    </_x0024_Resources_x003a_SILocalization_x002c_9FAAD48B_x002d_B0D9_x002d_4ea4_x002d_88D3_x002d_6170FF9A7B50>
    <_x0024_Resources_x003a_SILocalization_x002c_BE5601D0_x002d_D879_x002d_4DD1_x002d_A08E_x002d_5646297984B4 xmlns="1058fca6-e738-4331-90e2-7e3198c8133a" xsi:nil="true"/>
    <_x0024_Resources_x003a_SILocalization_x002c_00ACCB6D_x002d_63E9_x002d_4C2B_x002d_ADD8_x002d_3BEB97C1EF26 xmlns="1058fca6-e738-4331-90e2-7e3198c8133a" xsi:nil="true"/>
    <FileRecNo xmlns="1058fca6-e738-4331-90e2-7e3198c8133a" xsi:nil="true"/>
    <_x0024_Resources_x003a_SILocalization_x002c_1FF075C0_x002d_6FC7_x002d_4BC7_x002d_95E5_x002d_8748F3B91700 xmlns="1058fca6-e738-4331-90e2-7e3198c8133a" xsi:nil="true"/>
    <_x0024_Resources_x003a_SILocalization_x002c_04aa6f84_x002d_b651_x002d_4ed8_x002d_915d_x002d_6d6fbd0420e5 xmlns="1058fca6-e738-4331-90e2-7e3198c8133a" xsi:nil="true"/>
    <_x0024_Resources_x003a_SILocalization_x002c_SI_x002e_PersonalLibrary_x002e_CheckedOutFrom360FieldId xmlns="1058fca6-e738-4331-90e2-7e3198c8133a">false</_x0024_Resources_x003a_SILocalization_x002c_SI_x002e_PersonalLibrary_x002e_CheckedOutFrom360FieldId>
    <Checked_x0020_Out_x0020_From_x0020_360_x00b0__x0020_By xmlns="1058fca6-e738-4331-90e2-7e3198c8133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F068EFE29061F47866E08D633D931D9" ma:contentTypeVersion="25" ma:contentTypeDescription="Opret et nyt dokument." ma:contentTypeScope="" ma:versionID="0413679d12c59202b1349447ed460082">
  <xsd:schema xmlns:xsd="http://www.w3.org/2001/XMLSchema" xmlns:xs="http://www.w3.org/2001/XMLSchema" xmlns:p="http://schemas.microsoft.com/office/2006/metadata/properties" xmlns:ns2="1058fca6-e738-4331-90e2-7e3198c8133a" targetNamespace="http://schemas.microsoft.com/office/2006/metadata/properties" ma:root="true" ma:fieldsID="6cda00a6a0920be8219c92cddeb08b22" ns2:_="">
    <xsd:import namespace="1058fca6-e738-4331-90e2-7e3198c8133a"/>
    <xsd:element name="properties">
      <xsd:complexType>
        <xsd:sequence>
          <xsd:element name="documentManagement">
            <xsd:complexType>
              <xsd:all>
                <xsd:element ref="ns2:_x0024_Resources_x003a_SILocalization_x002c_1FF075C0_x002d_6FC7_x002d_4BC7_x002d_95E5_x002d_8748F3B91700" minOccurs="0"/>
                <xsd:element ref="ns2:_x0024_Resources_x003a_SILocalization_x002c_00ACCB6D_x002d_63E9_x002d_4C2B_x002d_ADD8_x002d_3BEB97C1EF26" minOccurs="0"/>
                <xsd:element ref="ns2:_x0024_Resources_x003a_SILocalization_x002c_2A847938_x002d_2AE0_x002d_4524_x002d_B061_x002d_23E9801152CA" minOccurs="0"/>
                <xsd:element ref="ns2:_x0024_Resources_x003a_SILocalization_x002c_04aa6f84_x002d_b651_x002d_4ed8_x002d_915d_x002d_6d6fbd0420e5" minOccurs="0"/>
                <xsd:element ref="ns2:_x0024_Resources_x003a_SILocalization_x002c_BE5601D0_x002d_D879_x002d_4DD1_x002d_A08E_x002d_5646297984B4" minOccurs="0"/>
                <xsd:element ref="ns2:_x0024_Resources_x003a_SILocalization_x002c_SI_x002e_PersonalLibrary_x002e_CheckedOutFrom360FieldId" minOccurs="0"/>
                <xsd:element ref="ns2:Checked_x0020_Out_x0020_From_x0020_360_x00b0__x0020_By" minOccurs="0"/>
                <xsd:element ref="ns2:Checked_x0020_In_x0020_From_x0020_360_x00b0__x0020_By" minOccurs="0"/>
                <xsd:element ref="ns2:FileRecNo" minOccurs="0"/>
                <xsd:element ref="ns2:_x0024_Resources_x003a_SILocalization_x002c_9FAAD48B_x002d_B0D9_x002d_4ea4_x002d_88D3_x002d_6170FF9A7B5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8fca6-e738-4331-90e2-7e3198c8133a" elementFormDefault="qualified">
    <xsd:import namespace="http://schemas.microsoft.com/office/2006/documentManagement/types"/>
    <xsd:import namespace="http://schemas.microsoft.com/office/infopath/2007/PartnerControls"/>
    <xsd:element name="_x0024_Resources_x003a_SILocalization_x002c_1FF075C0_x002d_6FC7_x002d_4BC7_x002d_95E5_x002d_8748F3B91700" ma:index="8" nillable="true" ma:displayName="Filversion" ma:internalName="_x0024_Resources_x003a_SILocalization_x002c_1FF075C0_x002d_6FC7_x002d_4BC7_x002d_95E5_x002d_8748F3B91700">
      <xsd:simpleType>
        <xsd:restriction base="dms:Text"/>
      </xsd:simpleType>
    </xsd:element>
    <xsd:element name="_x0024_Resources_x003a_SILocalization_x002c_00ACCB6D_x002d_63E9_x002d_4C2B_x002d_ADD8_x002d_3BEB97C1EF26" ma:index="9" nillable="true" ma:displayName="Filvariant" ma:internalName="_x0024_Resources_x003a_SILocalization_x002c_00ACCB6D_x002d_63E9_x002d_4C2B_x002d_ADD8_x002d_3BEB97C1EF26">
      <xsd:simpleType>
        <xsd:restriction base="dms:Text"/>
      </xsd:simpleType>
    </xsd:element>
    <xsd:element name="_x0024_Resources_x003a_SILocalization_x002c_2A847938_x002d_2AE0_x002d_4524_x002d_B061_x002d_23E9801152CA" ma:index="10" nillable="true" ma:displayName="Filstatus" ma:internalName="_x0024_Resources_x003a_SILocalization_x002c_2A847938_x002d_2AE0_x002d_4524_x002d_B061_x002d_23E9801152CA">
      <xsd:simpleType>
        <xsd:restriction base="dms:Text"/>
      </xsd:simpleType>
    </xsd:element>
    <xsd:element name="_x0024_Resources_x003a_SILocalization_x002c_04aa6f84_x002d_b651_x002d_4ed8_x002d_915d_x002d_6d6fbd0420e5" ma:index="11" nillable="true" ma:displayName="Dokumentnummer" ma:internalName="_x0024_Resources_x003a_SILocalization_x002c_04aa6f84_x002d_b651_x002d_4ed8_x002d_915d_x002d_6d6fbd0420e5">
      <xsd:simpleType>
        <xsd:restriction base="dms:Text"/>
      </xsd:simpleType>
    </xsd:element>
    <xsd:element name="_x0024_Resources_x003a_SILocalization_x002c_BE5601D0_x002d_D879_x002d_4DD1_x002d_A08E_x002d_5646297984B4" ma:index="12" nillable="true" ma:displayName="Dok.ver.id" ma:internalName="_x0024_Resources_x003a_SILocalization_x002c_BE5601D0_x002d_D879_x002d_4DD1_x002d_A08E_x002d_5646297984B4">
      <xsd:simpleType>
        <xsd:restriction base="dms:Text"/>
      </xsd:simpleType>
    </xsd:element>
    <xsd:element name="_x0024_Resources_x003a_SILocalization_x002c_SI_x002e_PersonalLibrary_x002e_CheckedOutFrom360FieldId" ma:index="13" nillable="true" ma:displayName="Checket ud af 360°" ma:default="0" ma:internalName="_x0024_Resources_x003a_SILocalization_x002c_SI_x002e_PersonalLibrary_x002e_CheckedOutFrom360FieldId">
      <xsd:simpleType>
        <xsd:restriction base="dms:Boolean"/>
      </xsd:simpleType>
    </xsd:element>
    <xsd:element name="Checked_x0020_Out_x0020_From_x0020_360_x00b0__x0020_By" ma:index="14" nillable="true" ma:displayName="Checked Out From 360° By" ma:internalName="Checked_x0020_Out_x0020_From_x0020_360_x00b0__x0020_By">
      <xsd:simpleType>
        <xsd:restriction base="dms:Text"/>
      </xsd:simpleType>
    </xsd:element>
    <xsd:element name="Checked_x0020_In_x0020_From_x0020_360_x00b0__x0020_By" ma:index="15" nillable="true" ma:displayName="Checked In From 360° By" ma:internalName="Checked_x0020_In_x0020_From_x0020_360_x00b0__x0020_By">
      <xsd:simpleType>
        <xsd:restriction base="dms:Text"/>
      </xsd:simpleType>
    </xsd:element>
    <xsd:element name="FileRecNo" ma:index="16" nillable="true" ma:displayName="FileRecNo" ma:internalName="FileRecNo">
      <xsd:simpleType>
        <xsd:restriction base="dms:Text"/>
      </xsd:simpleType>
    </xsd:element>
    <xsd:element name="_x0024_Resources_x003a_SILocalization_x002c_9FAAD48B_x002d_B0D9_x002d_4ea4_x002d_88D3_x002d_6170FF9A7B50" ma:index="17" nillable="true" ma:displayName="Dokumenttitel" ma:internalName="_x0024_Resources_x003a_SILocalization_x002c_9FAAD48B_x002d_B0D9_x002d_4ea4_x002d_88D3_x002d_6170FF9A7B50">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1CF758-DD18-4A0C-8952-FC8305F22280}">
  <ds:schemaRefs>
    <ds:schemaRef ds:uri="http://schemas.openxmlformats.org/package/2006/metadata/core-properties"/>
    <ds:schemaRef ds:uri="http://purl.org/dc/dcmitype/"/>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1058fca6-e738-4331-90e2-7e3198c8133a"/>
    <ds:schemaRef ds:uri="http://schemas.microsoft.com/office/2006/metadata/properties"/>
  </ds:schemaRefs>
</ds:datastoreItem>
</file>

<file path=customXml/itemProps2.xml><?xml version="1.0" encoding="utf-8"?>
<ds:datastoreItem xmlns:ds="http://schemas.openxmlformats.org/officeDocument/2006/customXml" ds:itemID="{C467F9EF-8372-4550-B921-B32A577697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8fca6-e738-4331-90e2-7e3198c81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921993-E6E8-4990-B996-6BC670F67B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Navngivne områder</vt:lpstr>
      </vt:variant>
      <vt:variant>
        <vt:i4>3</vt:i4>
      </vt:variant>
    </vt:vector>
  </HeadingPairs>
  <TitlesOfParts>
    <vt:vector size="16" baseType="lpstr">
      <vt:lpstr>Introduktion</vt:lpstr>
      <vt:lpstr>Økonomiske nøgletal</vt:lpstr>
      <vt:lpstr>Brændselspriser og CO2-kvoter</vt:lpstr>
      <vt:lpstr>Elforbrug</vt:lpstr>
      <vt:lpstr>Effektforbrug</vt:lpstr>
      <vt:lpstr>Kraftværksoversigt</vt:lpstr>
      <vt:lpstr>Kraftværkskapaciteter</vt:lpstr>
      <vt:lpstr>Solceller</vt:lpstr>
      <vt:lpstr>Vindmøller</vt:lpstr>
      <vt:lpstr>Fjernvarme</vt:lpstr>
      <vt:lpstr>Udlandsforbindelser</vt:lpstr>
      <vt:lpstr>Centrale gasdata</vt:lpstr>
      <vt:lpstr>Gasforbindelser</vt:lpstr>
      <vt:lpstr>Elforbrug_Fordeling</vt:lpstr>
      <vt:lpstr>Elforbrug_Nettab</vt:lpstr>
      <vt:lpstr>PJ2GWh</vt:lpstr>
    </vt:vector>
  </TitlesOfParts>
  <Company>Energinet.dk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mela@ens.dk</dc:creator>
  <cp:lastModifiedBy>Mette Larsen</cp:lastModifiedBy>
  <cp:lastPrinted>2018-08-27T15:28:50Z</cp:lastPrinted>
  <dcterms:created xsi:type="dcterms:W3CDTF">2017-03-16T10:10:30Z</dcterms:created>
  <dcterms:modified xsi:type="dcterms:W3CDTF">2018-11-21T12:59:18Z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0x0101001F068EFE29061F47866E08D633D931D9</vt:lpwstr>
  </property>
</Properties>
</file>